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-42900" yWindow="8900" windowWidth="31420" windowHeight="19280" activeTab="1"/>
  </bookViews>
  <sheets>
    <sheet name="75K sample in Unit Tool" sheetId="8" r:id="rId1"/>
    <sheet name="MP product" sheetId="7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8" l="1"/>
  <c r="E12" i="8"/>
  <c r="F12" i="8"/>
  <c r="G12" i="8"/>
  <c r="H12" i="8"/>
  <c r="I12" i="8"/>
  <c r="J12" i="8"/>
  <c r="K12" i="8"/>
  <c r="E15" i="8"/>
  <c r="D15" i="8"/>
  <c r="H16" i="8"/>
  <c r="L16" i="8"/>
  <c r="M16" i="8"/>
  <c r="N16" i="8"/>
  <c r="F16" i="8"/>
  <c r="D16" i="8"/>
  <c r="L17" i="8"/>
  <c r="M17" i="8"/>
  <c r="N17" i="8"/>
  <c r="F17" i="8"/>
  <c r="D17" i="8"/>
  <c r="H18" i="8"/>
  <c r="L18" i="8"/>
  <c r="M18" i="8"/>
  <c r="N18" i="8"/>
  <c r="F18" i="8"/>
  <c r="D18" i="8"/>
  <c r="L19" i="8"/>
  <c r="M19" i="8"/>
  <c r="N19" i="8"/>
  <c r="F19" i="8"/>
  <c r="D19" i="8"/>
  <c r="L20" i="8"/>
  <c r="M20" i="8"/>
  <c r="N20" i="8"/>
  <c r="F20" i="8"/>
  <c r="D20" i="8"/>
  <c r="H21" i="8"/>
  <c r="L21" i="8"/>
  <c r="M21" i="8"/>
  <c r="N21" i="8"/>
  <c r="F21" i="8"/>
  <c r="D21" i="8"/>
  <c r="H22" i="8"/>
  <c r="L22" i="8"/>
  <c r="M22" i="8"/>
  <c r="N22" i="8"/>
  <c r="F22" i="8"/>
  <c r="D22" i="8"/>
  <c r="L23" i="8"/>
  <c r="M23" i="8"/>
  <c r="N23" i="8"/>
  <c r="F23" i="8"/>
  <c r="D23" i="8"/>
  <c r="L24" i="8"/>
  <c r="M24" i="8"/>
  <c r="N24" i="8"/>
  <c r="F24" i="8"/>
  <c r="D24" i="8"/>
  <c r="L25" i="8"/>
  <c r="M25" i="8"/>
  <c r="N25" i="8"/>
  <c r="F25" i="8"/>
  <c r="D25" i="8"/>
  <c r="L26" i="8"/>
  <c r="M26" i="8"/>
  <c r="N26" i="8"/>
  <c r="F26" i="8"/>
  <c r="D26" i="8"/>
  <c r="L27" i="8"/>
  <c r="M27" i="8"/>
  <c r="N27" i="8"/>
  <c r="F27" i="8"/>
  <c r="D27" i="8"/>
  <c r="L28" i="8"/>
  <c r="M28" i="8"/>
  <c r="N28" i="8"/>
  <c r="F28" i="8"/>
  <c r="D28" i="8"/>
  <c r="L29" i="8"/>
  <c r="M29" i="8"/>
  <c r="N29" i="8"/>
  <c r="F29" i="8"/>
  <c r="D29" i="8"/>
  <c r="L30" i="8"/>
  <c r="M30" i="8"/>
  <c r="N30" i="8"/>
  <c r="F30" i="8"/>
  <c r="D30" i="8"/>
  <c r="L31" i="8"/>
  <c r="M31" i="8"/>
  <c r="N31" i="8"/>
  <c r="F31" i="8"/>
  <c r="D31" i="8"/>
  <c r="L32" i="8"/>
  <c r="M32" i="8"/>
  <c r="N32" i="8"/>
  <c r="F32" i="8"/>
  <c r="D32" i="8"/>
  <c r="L33" i="8"/>
  <c r="M33" i="8"/>
  <c r="N33" i="8"/>
  <c r="F33" i="8"/>
  <c r="D33" i="8"/>
  <c r="L34" i="8"/>
  <c r="M34" i="8"/>
  <c r="N34" i="8"/>
  <c r="F34" i="8"/>
  <c r="D34" i="8"/>
  <c r="L35" i="8"/>
  <c r="M35" i="8"/>
  <c r="N35" i="8"/>
  <c r="F35" i="8"/>
  <c r="D35" i="8"/>
  <c r="L36" i="8"/>
  <c r="M36" i="8"/>
  <c r="N36" i="8"/>
  <c r="F36" i="8"/>
  <c r="D36" i="8"/>
  <c r="L37" i="8"/>
  <c r="M37" i="8"/>
  <c r="N37" i="8"/>
  <c r="F37" i="8"/>
  <c r="D37" i="8"/>
  <c r="L38" i="8"/>
  <c r="M38" i="8"/>
  <c r="N38" i="8"/>
  <c r="F38" i="8"/>
  <c r="D38" i="8"/>
  <c r="L39" i="8"/>
  <c r="M39" i="8"/>
  <c r="N39" i="8"/>
  <c r="F39" i="8"/>
  <c r="D39" i="8"/>
  <c r="L40" i="8"/>
  <c r="M40" i="8"/>
  <c r="N40" i="8"/>
  <c r="F40" i="8"/>
  <c r="D40" i="8"/>
  <c r="L41" i="8"/>
  <c r="M41" i="8"/>
  <c r="N41" i="8"/>
  <c r="F41" i="8"/>
  <c r="D41" i="8"/>
  <c r="L42" i="8"/>
  <c r="M42" i="8"/>
  <c r="N42" i="8"/>
  <c r="F42" i="8"/>
  <c r="D42" i="8"/>
  <c r="L43" i="8"/>
  <c r="M43" i="8"/>
  <c r="N43" i="8"/>
  <c r="F43" i="8"/>
  <c r="D43" i="8"/>
  <c r="L44" i="8"/>
  <c r="M44" i="8"/>
  <c r="N44" i="8"/>
  <c r="F44" i="8"/>
  <c r="D44" i="8"/>
  <c r="L45" i="8"/>
  <c r="M45" i="8"/>
  <c r="N45" i="8"/>
  <c r="F45" i="8"/>
  <c r="D45" i="8"/>
  <c r="L46" i="8"/>
  <c r="M46" i="8"/>
  <c r="N46" i="8"/>
  <c r="F46" i="8"/>
  <c r="D46" i="8"/>
  <c r="D47" i="8"/>
  <c r="D48" i="8"/>
  <c r="F49" i="8"/>
  <c r="D49" i="8"/>
  <c r="F50" i="8"/>
  <c r="D50" i="8"/>
  <c r="F51" i="8"/>
  <c r="D51" i="8"/>
  <c r="D52" i="8"/>
  <c r="D53" i="8"/>
  <c r="D57" i="8"/>
  <c r="D59" i="8"/>
  <c r="D12" i="7"/>
  <c r="E12" i="7"/>
  <c r="F12" i="7"/>
  <c r="G12" i="7"/>
  <c r="H12" i="7"/>
  <c r="I12" i="7"/>
  <c r="J12" i="7"/>
  <c r="K12" i="7"/>
  <c r="E15" i="7"/>
  <c r="D15" i="7"/>
  <c r="H16" i="7"/>
  <c r="L16" i="7"/>
  <c r="M16" i="7"/>
  <c r="N16" i="7"/>
  <c r="F16" i="7"/>
  <c r="D16" i="7"/>
  <c r="H17" i="7"/>
  <c r="L17" i="7"/>
  <c r="M17" i="7"/>
  <c r="N17" i="7"/>
  <c r="F17" i="7"/>
  <c r="D17" i="7"/>
  <c r="H18" i="7"/>
  <c r="L18" i="7"/>
  <c r="M18" i="7"/>
  <c r="N18" i="7"/>
  <c r="F18" i="7"/>
  <c r="D18" i="7"/>
  <c r="L19" i="7"/>
  <c r="M19" i="7"/>
  <c r="N19" i="7"/>
  <c r="F19" i="7"/>
  <c r="D19" i="7"/>
  <c r="L20" i="7"/>
  <c r="M20" i="7"/>
  <c r="N20" i="7"/>
  <c r="F20" i="7"/>
  <c r="D20" i="7"/>
  <c r="H21" i="7"/>
  <c r="L21" i="7"/>
  <c r="M21" i="7"/>
  <c r="N21" i="7"/>
  <c r="F21" i="7"/>
  <c r="D21" i="7"/>
  <c r="H22" i="7"/>
  <c r="L22" i="7"/>
  <c r="M22" i="7"/>
  <c r="N22" i="7"/>
  <c r="F22" i="7"/>
  <c r="D22" i="7"/>
  <c r="L23" i="7"/>
  <c r="M23" i="7"/>
  <c r="N23" i="7"/>
  <c r="F23" i="7"/>
  <c r="D23" i="7"/>
  <c r="L24" i="7"/>
  <c r="M24" i="7"/>
  <c r="N24" i="7"/>
  <c r="F24" i="7"/>
  <c r="D24" i="7"/>
  <c r="L25" i="7"/>
  <c r="M25" i="7"/>
  <c r="N25" i="7"/>
  <c r="F25" i="7"/>
  <c r="D25" i="7"/>
  <c r="L26" i="7"/>
  <c r="M26" i="7"/>
  <c r="N26" i="7"/>
  <c r="F26" i="7"/>
  <c r="D26" i="7"/>
  <c r="L27" i="7"/>
  <c r="M27" i="7"/>
  <c r="N27" i="7"/>
  <c r="F27" i="7"/>
  <c r="D27" i="7"/>
  <c r="L28" i="7"/>
  <c r="M28" i="7"/>
  <c r="N28" i="7"/>
  <c r="F28" i="7"/>
  <c r="D28" i="7"/>
  <c r="L29" i="7"/>
  <c r="M29" i="7"/>
  <c r="N29" i="7"/>
  <c r="F29" i="7"/>
  <c r="D29" i="7"/>
  <c r="L30" i="7"/>
  <c r="M30" i="7"/>
  <c r="N30" i="7"/>
  <c r="F30" i="7"/>
  <c r="D30" i="7"/>
  <c r="L31" i="7"/>
  <c r="M31" i="7"/>
  <c r="N31" i="7"/>
  <c r="F31" i="7"/>
  <c r="D31" i="7"/>
  <c r="L32" i="7"/>
  <c r="M32" i="7"/>
  <c r="N32" i="7"/>
  <c r="F32" i="7"/>
  <c r="D32" i="7"/>
  <c r="L33" i="7"/>
  <c r="M33" i="7"/>
  <c r="N33" i="7"/>
  <c r="F33" i="7"/>
  <c r="D33" i="7"/>
  <c r="L34" i="7"/>
  <c r="M34" i="7"/>
  <c r="N34" i="7"/>
  <c r="F34" i="7"/>
  <c r="D34" i="7"/>
  <c r="L35" i="7"/>
  <c r="M35" i="7"/>
  <c r="N35" i="7"/>
  <c r="F35" i="7"/>
  <c r="D35" i="7"/>
  <c r="L36" i="7"/>
  <c r="M36" i="7"/>
  <c r="N36" i="7"/>
  <c r="F36" i="7"/>
  <c r="D36" i="7"/>
  <c r="L37" i="7"/>
  <c r="M37" i="7"/>
  <c r="N37" i="7"/>
  <c r="F37" i="7"/>
  <c r="D37" i="7"/>
  <c r="L38" i="7"/>
  <c r="M38" i="7"/>
  <c r="N38" i="7"/>
  <c r="F38" i="7"/>
  <c r="D38" i="7"/>
  <c r="L39" i="7"/>
  <c r="M39" i="7"/>
  <c r="N39" i="7"/>
  <c r="F39" i="7"/>
  <c r="D39" i="7"/>
  <c r="L40" i="7"/>
  <c r="M40" i="7"/>
  <c r="N40" i="7"/>
  <c r="F40" i="7"/>
  <c r="D40" i="7"/>
  <c r="L41" i="7"/>
  <c r="M41" i="7"/>
  <c r="N41" i="7"/>
  <c r="F41" i="7"/>
  <c r="D41" i="7"/>
  <c r="L42" i="7"/>
  <c r="M42" i="7"/>
  <c r="N42" i="7"/>
  <c r="F42" i="7"/>
  <c r="D42" i="7"/>
  <c r="L43" i="7"/>
  <c r="M43" i="7"/>
  <c r="N43" i="7"/>
  <c r="F43" i="7"/>
  <c r="D43" i="7"/>
  <c r="L44" i="7"/>
  <c r="M44" i="7"/>
  <c r="N44" i="7"/>
  <c r="F44" i="7"/>
  <c r="D44" i="7"/>
  <c r="L45" i="7"/>
  <c r="M45" i="7"/>
  <c r="N45" i="7"/>
  <c r="F45" i="7"/>
  <c r="D45" i="7"/>
  <c r="L46" i="7"/>
  <c r="M46" i="7"/>
  <c r="N46" i="7"/>
  <c r="F46" i="7"/>
  <c r="D46" i="7"/>
  <c r="D47" i="7"/>
  <c r="D48" i="7"/>
  <c r="F49" i="7"/>
  <c r="D49" i="7"/>
  <c r="F50" i="7"/>
  <c r="D50" i="7"/>
  <c r="F51" i="7"/>
  <c r="D51" i="7"/>
  <c r="D52" i="7"/>
  <c r="D53" i="7"/>
  <c r="D57" i="7"/>
  <c r="D59" i="7"/>
  <c r="J48" i="8"/>
  <c r="F47" i="8"/>
  <c r="E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48" i="7"/>
  <c r="F47" i="7"/>
  <c r="E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</calcChain>
</file>

<file path=xl/comments1.xml><?xml version="1.0" encoding="utf-8"?>
<comments xmlns="http://schemas.openxmlformats.org/spreadsheetml/2006/main">
  <authors>
    <author>Zhong,Doreen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  <comment ref="I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</commentList>
</comments>
</file>

<file path=xl/comments2.xml><?xml version="1.0" encoding="utf-8"?>
<comments xmlns="http://schemas.openxmlformats.org/spreadsheetml/2006/main">
  <authors>
    <author>Zhong,Doreen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  <comment ref="I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</commentList>
</comments>
</file>

<file path=xl/sharedStrings.xml><?xml version="1.0" encoding="utf-8"?>
<sst xmlns="http://schemas.openxmlformats.org/spreadsheetml/2006/main" count="174" uniqueCount="86">
  <si>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</si>
  <si>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</si>
  <si>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</si>
  <si>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</si>
  <si>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</si>
  <si>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</si>
  <si>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</si>
  <si>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</si>
  <si>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</si>
  <si>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</si>
  <si>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</si>
  <si>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</si>
  <si>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</si>
  <si>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</si>
  <si>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</si>
  <si>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</si>
  <si>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</si>
  <si>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</si>
  <si>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</si>
  <si>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</si>
  <si>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</si>
  <si>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</si>
  <si>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</si>
  <si>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</si>
  <si>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</si>
  <si>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</si>
  <si>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</si>
  <si>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</si>
  <si>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</si>
  <si>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</si>
  <si>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</si>
  <si>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</si>
  <si>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</si>
  <si>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</si>
  <si>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</si>
  <si>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</si>
  <si>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Other (Consigned mat'l hanlding cost 3%)</t>
    <phoneticPr fontId="4" type="noConversion"/>
  </si>
  <si>
    <t>Woman 3 Blade Handle</t>
    <phoneticPr fontId="4" type="noConversion"/>
  </si>
  <si>
    <t>Bracket 1</t>
    <phoneticPr fontId="4" type="noConversion"/>
  </si>
  <si>
    <t>Bracket 2</t>
    <phoneticPr fontId="4" type="noConversion"/>
  </si>
  <si>
    <t>Handle hard</t>
  </si>
  <si>
    <t>Handle soft</t>
  </si>
  <si>
    <t>Overmold the handle soft</t>
    <phoneticPr fontId="4" type="noConversion"/>
  </si>
  <si>
    <t>Mold the Cover</t>
    <phoneticPr fontId="4" type="noConversion"/>
  </si>
  <si>
    <t>Cover</t>
    <phoneticPr fontId="4" type="noConversion"/>
  </si>
  <si>
    <t>take and inspect Bracket-1, assemble it on handle</t>
    <phoneticPr fontId="4" type="noConversion"/>
  </si>
  <si>
    <t>Assembly</t>
    <phoneticPr fontId="4" type="noConversion"/>
  </si>
  <si>
    <t>Put the handle hard into machine</t>
    <phoneticPr fontId="4" type="noConversion"/>
  </si>
  <si>
    <t>Button</t>
    <phoneticPr fontId="4" type="noConversion"/>
  </si>
  <si>
    <t>Mold the button</t>
    <phoneticPr fontId="4" type="noConversion"/>
  </si>
  <si>
    <t>125T</t>
    <phoneticPr fontId="4" type="noConversion"/>
  </si>
  <si>
    <t>Insert Mold the handle hard</t>
    <phoneticPr fontId="4" type="noConversion"/>
  </si>
  <si>
    <t xml:space="preserve">Pad Printing </t>
    <phoneticPr fontId="4" type="noConversion"/>
  </si>
  <si>
    <t>PP_Single</t>
    <phoneticPr fontId="4" type="noConversion"/>
  </si>
  <si>
    <t>Die Casting Core</t>
    <phoneticPr fontId="4" type="noConversion"/>
  </si>
  <si>
    <t>150VT</t>
    <phoneticPr fontId="4" type="noConversion"/>
  </si>
  <si>
    <t>110T</t>
    <phoneticPr fontId="4" type="noConversion"/>
  </si>
  <si>
    <t>Pad Printing the logo</t>
    <phoneticPr fontId="4" type="noConversion"/>
  </si>
  <si>
    <t>Check Button function  &amp; visual inspection &amp; cleaning the handle assy.</t>
    <phoneticPr fontId="4" type="noConversion"/>
  </si>
  <si>
    <t xml:space="preserve">pick up handle 3s &amp; put handle into machine fixture 3s, press button 0.5s, pad printing twice time 8.5s, </t>
    <phoneticPr fontId="4" type="noConversion"/>
  </si>
  <si>
    <t>Pad Printing bake, visual check &amp; pack in transfer box</t>
    <phoneticPr fontId="4" type="noConversion"/>
  </si>
  <si>
    <t xml:space="preserve">take a Handle, visual inspec the handle </t>
    <phoneticPr fontId="4" type="noConversion"/>
  </si>
  <si>
    <t>take a button and inspect</t>
    <phoneticPr fontId="4" type="noConversion"/>
  </si>
  <si>
    <t>Put the handle and button on fixture and assemble it together by press machine</t>
    <phoneticPr fontId="4" type="noConversion"/>
  </si>
  <si>
    <t>take and inspect cover, assemble it on handle</t>
    <phoneticPr fontId="4" type="noConversion"/>
  </si>
  <si>
    <t>Place the handle on welding fixture and ultrosonic welding  cover with handle</t>
    <phoneticPr fontId="4" type="noConversion"/>
  </si>
  <si>
    <t xml:space="preserve">take and inspect bracket 2, assemble it with handle </t>
    <phoneticPr fontId="4" type="noConversion"/>
  </si>
  <si>
    <t>1. Above quote is for 600k above annual volume</t>
    <phoneticPr fontId="4" type="noConversion"/>
  </si>
  <si>
    <t>Put the handle and button on fixture and assemble it together by press machine</t>
    <phoneticPr fontId="4" type="noConversion"/>
  </si>
  <si>
    <t>Assembly</t>
    <phoneticPr fontId="4" type="noConversion"/>
  </si>
  <si>
    <t>high cosmetic requiremnt by Harrys</t>
    <phoneticPr fontId="4" type="noConversion"/>
  </si>
  <si>
    <t>Improve cycle time from 54s to 50s, yield from 96% to 97%</t>
    <phoneticPr fontId="4" type="noConversion"/>
  </si>
  <si>
    <t>Improve yeild from orignal 92% to 94%</t>
    <phoneticPr fontId="4" type="noConversion"/>
  </si>
  <si>
    <t>one operator besides the machine to check and pack the product</t>
    <phoneticPr fontId="4" type="noConversion"/>
  </si>
  <si>
    <t xml:space="preserve"> previous consigned item reject rate is very high, need to make sure component is ok before assembly, not able to rework after ultrasonic welding process</t>
    <phoneticPr fontId="4" type="noConversion"/>
  </si>
  <si>
    <t>high requirement for cosmetic part from Harrys, TPE surface is easy to stick with dust</t>
    <phoneticPr fontId="4" type="noConversion"/>
  </si>
  <si>
    <t>high requirement for cosmetic part from Harrys, not able to rework after ultrasonic welding</t>
    <phoneticPr fontId="4" type="noConversion"/>
  </si>
  <si>
    <t>Die casting part price reduce 10%</t>
    <phoneticPr fontId="4" type="noConversion"/>
  </si>
  <si>
    <t>Improve yeild from orignal 95% to 97%</t>
    <phoneticPr fontId="4" type="noConversion"/>
  </si>
  <si>
    <t>Total cost reduce around 6% compare to previous quote</t>
    <phoneticPr fontId="4" type="noConversion"/>
  </si>
  <si>
    <t xml:space="preserve">Need to check button function and overall check the handle and clean it </t>
    <phoneticPr fontId="4" type="noConversion"/>
  </si>
  <si>
    <t>Previous price</t>
    <phoneticPr fontId="4" type="noConversion"/>
  </si>
  <si>
    <r>
      <t>Note:</t>
    </r>
    <r>
      <rPr>
        <sz val="11"/>
        <color theme="1"/>
        <rFont val="宋体"/>
        <family val="3"/>
        <charset val="134"/>
      </rPr>
      <t>　</t>
    </r>
    <r>
      <rPr>
        <sz val="11"/>
        <color theme="1"/>
        <rFont val="Calibri"/>
        <family val="2"/>
      </rPr>
      <t>Above quote is for 75k sample made by Unit tool only</t>
    </r>
    <phoneticPr fontId="4" type="noConversion"/>
  </si>
  <si>
    <t>Note:</t>
    <phoneticPr fontId="4" type="noConversion"/>
  </si>
  <si>
    <t>Total cycle time reduce from 78s to 76s</t>
    <phoneticPr fontId="4" type="noConversion"/>
  </si>
  <si>
    <t>2. cycle time and yeild will be updated per actual data collect from unit tool and MP tool sample trial run build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</si>
</sst>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\$#,##0.0000;[Red]\$#,##0.0000"/>
    <numFmt numFmtId="166" formatCode="0.0"/>
    <numFmt numFmtId="167" formatCode="&quot;$&quot;#,##0.000"/>
    <numFmt numFmtId="168" formatCode="\$#,##0.000_);[Red]\(\$#,##0.000\)"/>
    <numFmt numFmtId="169" formatCode="0.0%"/>
    <numFmt numFmtId="170" formatCode="\$#,##0.00;[Red]\$#,##0.00"/>
    <numFmt numFmtId="171" formatCode="_-&quot;$&quot;* #,##0_-;\-&quot;$&quot;* #,##0_-;_-&quot;$&quot;* &quot;-&quot;_-;_-@_-"/>
    <numFmt numFmtId="172" formatCode="_-* #,##0_-;\-* #,##0_-;_-* &quot;-&quot;_-;_-@_-"/>
    <numFmt numFmtId="173" formatCode="_-&quot;$&quot;* #,##0.00_-;\-&quot;$&quot;* #,##0.00_-;_-&quot;$&quot;* &quot;-&quot;??_-;_-@_-"/>
    <numFmt numFmtId="174" formatCode="_-* #,##0.00_-;\-* #,##0.00_-;_-* &quot;-&quot;??_-;_-@_-"/>
    <numFmt numFmtId="175" formatCode="0.000000000"/>
    <numFmt numFmtId="176" formatCode="_(* #,##0.0_);_(* \(#,##0.0\);_(* &quot;-&quot;??_);_(@_)"/>
    <numFmt numFmtId="177" formatCode="_-* #,##0.0_-;\-* #,##0.0_-;_-* &quot;-&quot;??_-;_-@_-"/>
    <numFmt numFmtId="178" formatCode="_(&quot;$&quot;* #,##0.0_);_(&quot;$&quot;* \(#,##0.0\);_(&quot;$&quot;* &quot;-&quot;??_);_(@_)"/>
    <numFmt numFmtId="179" formatCode="\-0"/>
    <numFmt numFmtId="180" formatCode="\$#,##0.000;[Red]\$#,##0.000"/>
    <numFmt numFmtId="181" formatCode="0.000"/>
    <numFmt numFmtId="182" formatCode="0.0000"/>
    <numFmt numFmtId="183" formatCode="0.00_);[Red]\(0.00\)"/>
    <numFmt numFmtId="184" formatCode="0.0000_);[Red]\(0.0000\)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4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5" fillId="0" borderId="0"/>
    <xf numFmtId="4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7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42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5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6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7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9" fontId="3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  <xf numFmtId="0" fontId="48" fillId="0" borderId="0">
      <alignment vertical="center"/>
    </xf>
  </cellStyleXfs>
  <cellXfs count="115">
    <xf numFmtId="0" fontId="0" fillId="0" borderId="0" xfId="0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4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4" fontId="36" fillId="2" borderId="14" xfId="2" applyNumberFormat="1" applyFont="1" applyFill="1" applyBorder="1" applyAlignment="1">
      <alignment horizontal="center" vertical="center" wrapText="1"/>
    </xf>
    <xf numFmtId="0" fontId="44" fillId="3" borderId="1" xfId="4" applyFont="1" applyFill="1" applyBorder="1" applyAlignment="1">
      <alignment horizontal="center" vertical="center" wrapText="1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7" xfId="2" applyFont="1" applyBorder="1" applyAlignment="1">
      <alignment horizontal="center" vertical="center"/>
    </xf>
    <xf numFmtId="0" fontId="36" fillId="3" borderId="16" xfId="0" applyFont="1" applyFill="1" applyBorder="1" applyAlignment="1" applyProtection="1">
      <alignment horizontal="center" vertical="center"/>
      <protection locked="0"/>
    </xf>
    <xf numFmtId="180" fontId="36" fillId="3" borderId="16" xfId="0" applyNumberFormat="1" applyFont="1" applyFill="1" applyBorder="1" applyAlignment="1" applyProtection="1">
      <alignment horizontal="center" vertical="center"/>
      <protection locked="0"/>
    </xf>
    <xf numFmtId="181" fontId="36" fillId="3" borderId="1" xfId="0" applyNumberFormat="1" applyFont="1" applyFill="1" applyBorder="1" applyAlignment="1" applyProtection="1">
      <alignment horizontal="center" vertical="center"/>
      <protection locked="0"/>
    </xf>
    <xf numFmtId="164" fontId="36" fillId="2" borderId="0" xfId="2" applyNumberFormat="1" applyFont="1" applyFill="1" applyBorder="1" applyAlignment="1">
      <alignment horizontal="center" vertical="center" wrapText="1"/>
    </xf>
    <xf numFmtId="0" fontId="41" fillId="0" borderId="9" xfId="0" applyFont="1" applyFill="1" applyBorder="1" applyAlignment="1">
      <alignment horizontal="center" vertical="center" wrapText="1"/>
    </xf>
    <xf numFmtId="0" fontId="37" fillId="0" borderId="31" xfId="2" applyFont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7" fillId="0" borderId="0" xfId="2" applyFont="1" applyBorder="1" applyAlignment="1">
      <alignment horizontal="center" vertical="center"/>
    </xf>
    <xf numFmtId="0" fontId="37" fillId="0" borderId="6" xfId="2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180" fontId="39" fillId="0" borderId="30" xfId="3" applyNumberFormat="1" applyFont="1" applyFill="1" applyBorder="1" applyAlignment="1" applyProtection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 vertical="center"/>
    </xf>
    <xf numFmtId="0" fontId="37" fillId="0" borderId="1" xfId="2" applyFont="1" applyBorder="1" applyAlignment="1">
      <alignment vertical="center"/>
    </xf>
    <xf numFmtId="165" fontId="37" fillId="0" borderId="1" xfId="2" applyNumberFormat="1" applyFont="1" applyBorder="1" applyAlignment="1">
      <alignment horizontal="center" vertical="center"/>
    </xf>
    <xf numFmtId="165" fontId="36" fillId="0" borderId="1" xfId="3" applyNumberFormat="1" applyFont="1" applyBorder="1" applyAlignment="1">
      <alignment horizontal="center" vertical="center"/>
    </xf>
    <xf numFmtId="0" fontId="37" fillId="0" borderId="1" xfId="2" applyFont="1" applyBorder="1" applyAlignment="1">
      <alignment horizontal="center" vertical="center"/>
    </xf>
    <xf numFmtId="1" fontId="36" fillId="0" borderId="1" xfId="2" applyNumberFormat="1" applyFont="1" applyBorder="1" applyAlignment="1">
      <alignment horizontal="center" vertical="center"/>
    </xf>
    <xf numFmtId="0" fontId="37" fillId="0" borderId="16" xfId="2" applyFont="1" applyBorder="1" applyAlignment="1">
      <alignment vertical="center"/>
    </xf>
    <xf numFmtId="165" fontId="37" fillId="3" borderId="1" xfId="2" applyNumberFormat="1" applyFont="1" applyFill="1" applyBorder="1" applyAlignment="1" applyProtection="1">
      <alignment horizontal="center" vertical="center"/>
      <protection locked="0"/>
    </xf>
    <xf numFmtId="164" fontId="37" fillId="0" borderId="1" xfId="2" applyNumberFormat="1" applyFont="1" applyBorder="1" applyAlignment="1">
      <alignment horizontal="center" vertical="center"/>
    </xf>
    <xf numFmtId="166" fontId="39" fillId="3" borderId="1" xfId="2" applyNumberFormat="1" applyFont="1" applyFill="1" applyBorder="1" applyAlignment="1" applyProtection="1">
      <alignment horizontal="center" vertical="center"/>
      <protection locked="0"/>
    </xf>
    <xf numFmtId="10" fontId="44" fillId="3" borderId="1" xfId="2" applyNumberFormat="1" applyFont="1" applyFill="1" applyBorder="1" applyAlignment="1" applyProtection="1">
      <alignment horizontal="center" vertical="center"/>
      <protection locked="0"/>
    </xf>
    <xf numFmtId="1" fontId="39" fillId="0" borderId="1" xfId="2" applyNumberFormat="1" applyFont="1" applyBorder="1" applyAlignment="1">
      <alignment horizontal="center" vertical="center"/>
    </xf>
    <xf numFmtId="166" fontId="44" fillId="3" borderId="1" xfId="2" applyNumberFormat="1" applyFont="1" applyFill="1" applyBorder="1" applyAlignment="1" applyProtection="1">
      <alignment horizontal="center" vertical="center"/>
      <protection locked="0"/>
    </xf>
    <xf numFmtId="167" fontId="37" fillId="0" borderId="1" xfId="2" applyNumberFormat="1" applyFont="1" applyBorder="1" applyAlignment="1">
      <alignment horizontal="center" vertical="center"/>
    </xf>
    <xf numFmtId="167" fontId="37" fillId="0" borderId="16" xfId="2" applyNumberFormat="1" applyFont="1" applyBorder="1" applyAlignment="1">
      <alignment horizontal="center" vertical="center"/>
    </xf>
    <xf numFmtId="9" fontId="38" fillId="0" borderId="0" xfId="0" applyNumberFormat="1" applyFont="1" applyAlignment="1">
      <alignment vertical="center"/>
    </xf>
    <xf numFmtId="0" fontId="44" fillId="3" borderId="1" xfId="2" applyFont="1" applyFill="1" applyBorder="1" applyAlignment="1" applyProtection="1">
      <alignment horizontal="center" vertical="center"/>
      <protection locked="0"/>
    </xf>
    <xf numFmtId="0" fontId="39" fillId="3" borderId="1" xfId="2" applyFont="1" applyFill="1" applyBorder="1" applyAlignment="1" applyProtection="1">
      <alignment horizontal="center" vertical="center"/>
      <protection locked="0"/>
    </xf>
    <xf numFmtId="0" fontId="44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 vertical="center" wrapText="1"/>
      <protection locked="0"/>
    </xf>
    <xf numFmtId="1" fontId="39" fillId="3" borderId="1" xfId="2" applyNumberFormat="1" applyFont="1" applyFill="1" applyBorder="1" applyAlignment="1" applyProtection="1">
      <alignment horizontal="center" vertical="center"/>
      <protection locked="0"/>
    </xf>
    <xf numFmtId="0" fontId="36" fillId="0" borderId="15" xfId="2" applyFont="1" applyBorder="1" applyAlignment="1">
      <alignment vertical="center"/>
    </xf>
    <xf numFmtId="0" fontId="37" fillId="0" borderId="1" xfId="2" applyFont="1" applyFill="1" applyBorder="1" applyAlignment="1">
      <alignment vertical="center"/>
    </xf>
    <xf numFmtId="0" fontId="44" fillId="0" borderId="1" xfId="2" applyFont="1" applyBorder="1" applyAlignment="1" applyProtection="1">
      <alignment horizontal="center" vertical="center"/>
      <protection locked="0"/>
    </xf>
    <xf numFmtId="0" fontId="36" fillId="0" borderId="1" xfId="2" applyFont="1" applyBorder="1" applyAlignment="1">
      <alignment vertical="center"/>
    </xf>
    <xf numFmtId="7" fontId="37" fillId="0" borderId="1" xfId="2" applyNumberFormat="1" applyFont="1" applyBorder="1" applyAlignment="1">
      <alignment horizontal="center" vertical="center"/>
    </xf>
    <xf numFmtId="0" fontId="36" fillId="0" borderId="1" xfId="2" applyFont="1" applyBorder="1" applyAlignment="1" applyProtection="1">
      <alignment vertical="center"/>
      <protection locked="0"/>
    </xf>
    <xf numFmtId="1" fontId="36" fillId="0" borderId="1" xfId="2" applyNumberFormat="1" applyFont="1" applyBorder="1" applyAlignment="1">
      <alignment vertical="center"/>
    </xf>
    <xf numFmtId="0" fontId="36" fillId="0" borderId="16" xfId="2" applyFont="1" applyBorder="1" applyAlignment="1">
      <alignment vertical="center"/>
    </xf>
    <xf numFmtId="0" fontId="37" fillId="0" borderId="1" xfId="2" applyFont="1" applyBorder="1" applyAlignment="1">
      <alignment horizontal="right" vertical="center"/>
    </xf>
    <xf numFmtId="168" fontId="37" fillId="3" borderId="1" xfId="2" applyNumberFormat="1" applyFont="1" applyFill="1" applyBorder="1" applyAlignment="1" applyProtection="1">
      <alignment horizontal="center" vertical="center"/>
      <protection locked="0"/>
    </xf>
    <xf numFmtId="0" fontId="37" fillId="0" borderId="1" xfId="2" applyFont="1" applyBorder="1" applyAlignment="1" applyProtection="1">
      <alignment vertical="center"/>
      <protection locked="0"/>
    </xf>
    <xf numFmtId="0" fontId="37" fillId="0" borderId="1" xfId="2" applyFont="1" applyBorder="1" applyAlignment="1" applyProtection="1">
      <alignment horizontal="center" vertical="center"/>
      <protection locked="0"/>
    </xf>
    <xf numFmtId="1" fontId="44" fillId="0" borderId="1" xfId="2" applyNumberFormat="1" applyFont="1" applyFill="1" applyBorder="1" applyAlignment="1">
      <alignment horizontal="center" vertical="center"/>
    </xf>
    <xf numFmtId="10" fontId="44" fillId="3" borderId="1" xfId="1" applyNumberFormat="1" applyFont="1" applyFill="1" applyBorder="1" applyAlignment="1" applyProtection="1">
      <alignment horizontal="center" vertical="center"/>
      <protection locked="0"/>
    </xf>
    <xf numFmtId="170" fontId="37" fillId="0" borderId="1" xfId="2" applyNumberFormat="1" applyFont="1" applyBorder="1" applyAlignment="1">
      <alignment horizontal="center" vertical="center"/>
    </xf>
    <xf numFmtId="1" fontId="37" fillId="0" borderId="1" xfId="2" applyNumberFormat="1" applyFont="1" applyBorder="1" applyAlignment="1">
      <alignment vertical="center"/>
    </xf>
    <xf numFmtId="9" fontId="45" fillId="0" borderId="1" xfId="2" applyNumberFormat="1" applyFont="1" applyBorder="1" applyAlignment="1" applyProtection="1">
      <alignment horizontal="center" vertical="center"/>
      <protection locked="0"/>
    </xf>
    <xf numFmtId="0" fontId="36" fillId="0" borderId="17" xfId="2" applyFont="1" applyBorder="1" applyAlignment="1">
      <alignment vertical="center"/>
    </xf>
    <xf numFmtId="0" fontId="37" fillId="0" borderId="18" xfId="2" applyFont="1" applyBorder="1" applyAlignment="1">
      <alignment vertical="center"/>
    </xf>
    <xf numFmtId="165" fontId="37" fillId="0" borderId="18" xfId="2" applyNumberFormat="1" applyFont="1" applyBorder="1" applyAlignment="1">
      <alignment horizontal="center" vertical="center"/>
    </xf>
    <xf numFmtId="170" fontId="37" fillId="0" borderId="18" xfId="2" applyNumberFormat="1" applyFont="1" applyBorder="1" applyAlignment="1">
      <alignment horizontal="center" vertical="center"/>
    </xf>
    <xf numFmtId="0" fontId="37" fillId="0" borderId="18" xfId="2" applyFont="1" applyBorder="1" applyAlignment="1" applyProtection="1">
      <alignment vertical="center"/>
      <protection locked="0"/>
    </xf>
    <xf numFmtId="1" fontId="37" fillId="0" borderId="18" xfId="2" applyNumberFormat="1" applyFont="1" applyBorder="1" applyAlignment="1">
      <alignment vertical="center"/>
    </xf>
    <xf numFmtId="0" fontId="37" fillId="0" borderId="19" xfId="2" applyFont="1" applyBorder="1" applyAlignment="1">
      <alignment vertical="center"/>
    </xf>
    <xf numFmtId="0" fontId="46" fillId="0" borderId="20" xfId="2" applyFont="1" applyFill="1" applyBorder="1" applyAlignment="1">
      <alignment vertical="center"/>
    </xf>
    <xf numFmtId="0" fontId="46" fillId="0" borderId="21" xfId="2" applyFont="1" applyFill="1" applyBorder="1" applyAlignment="1">
      <alignment vertical="center"/>
    </xf>
    <xf numFmtId="165" fontId="46" fillId="0" borderId="2" xfId="2" applyNumberFormat="1" applyFont="1" applyFill="1" applyBorder="1" applyAlignment="1">
      <alignment horizontal="center" vertical="center"/>
    </xf>
    <xf numFmtId="165" fontId="36" fillId="0" borderId="0" xfId="2" applyNumberFormat="1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6" fillId="0" borderId="0" xfId="2" applyFont="1" applyAlignment="1">
      <alignment vertical="center"/>
    </xf>
    <xf numFmtId="1" fontId="36" fillId="0" borderId="0" xfId="2" applyNumberFormat="1" applyFont="1" applyAlignment="1">
      <alignment vertical="center"/>
    </xf>
    <xf numFmtId="165" fontId="38" fillId="0" borderId="0" xfId="0" applyNumberFormat="1" applyFont="1" applyAlignment="1">
      <alignment vertical="center"/>
    </xf>
    <xf numFmtId="182" fontId="38" fillId="0" borderId="0" xfId="0" applyNumberFormat="1" applyFont="1" applyAlignment="1">
      <alignment horizontal="center" vertical="center"/>
    </xf>
    <xf numFmtId="165" fontId="38" fillId="0" borderId="0" xfId="1" applyNumberFormat="1" applyFont="1" applyAlignment="1">
      <alignment horizontal="center" vertical="center"/>
    </xf>
    <xf numFmtId="10" fontId="38" fillId="0" borderId="0" xfId="0" applyNumberFormat="1" applyFont="1" applyAlignment="1">
      <alignment vertical="center"/>
    </xf>
    <xf numFmtId="182" fontId="38" fillId="0" borderId="0" xfId="0" applyNumberFormat="1" applyFont="1" applyAlignment="1">
      <alignment vertical="center"/>
    </xf>
    <xf numFmtId="170" fontId="38" fillId="0" borderId="0" xfId="0" applyNumberFormat="1" applyFont="1" applyAlignment="1">
      <alignment vertical="center"/>
    </xf>
    <xf numFmtId="9" fontId="38" fillId="0" borderId="0" xfId="1" applyFont="1" applyAlignment="1">
      <alignment vertical="center"/>
    </xf>
    <xf numFmtId="183" fontId="38" fillId="0" borderId="0" xfId="0" applyNumberFormat="1" applyFont="1" applyAlignment="1">
      <alignment vertical="center"/>
    </xf>
    <xf numFmtId="169" fontId="41" fillId="0" borderId="0" xfId="0" applyNumberFormat="1" applyFont="1" applyAlignment="1">
      <alignment vertical="center"/>
    </xf>
    <xf numFmtId="0" fontId="38" fillId="0" borderId="0" xfId="0" applyNumberFormat="1" applyFont="1" applyBorder="1" applyAlignment="1">
      <alignment vertical="center"/>
    </xf>
    <xf numFmtId="184" fontId="38" fillId="0" borderId="0" xfId="1" applyNumberFormat="1" applyFont="1" applyAlignment="1">
      <alignment horizontal="center" vertical="center"/>
    </xf>
    <xf numFmtId="181" fontId="38" fillId="0" borderId="0" xfId="0" applyNumberFormat="1" applyFont="1" applyAlignment="1">
      <alignment vertical="center"/>
    </xf>
    <xf numFmtId="9" fontId="38" fillId="0" borderId="0" xfId="1" applyNumberFormat="1" applyFont="1" applyAlignment="1">
      <alignment horizontal="center" vertical="center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/>
    </xf>
    <xf numFmtId="0" fontId="41" fillId="2" borderId="24" xfId="0" applyFont="1" applyFill="1" applyBorder="1" applyAlignment="1">
      <alignment horizontal="center" vertical="center" wrapText="1"/>
    </xf>
    <xf numFmtId="0" fontId="41" fillId="2" borderId="25" xfId="0" applyFont="1" applyFill="1" applyBorder="1" applyAlignment="1">
      <alignment horizontal="center" vertical="center" wrapText="1"/>
    </xf>
  </cellXfs>
  <cellStyles count="2844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常规 39 2 2" xfId="2843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5"/>
  <sheetViews>
    <sheetView topLeftCell="A40" zoomScale="85" zoomScaleNormal="85" zoomScalePageLayoutView="85" workbookViewId="0">
      <selection activeCell="D65" sqref="D65"/>
    </sheetView>
  </sheetViews>
  <sheetFormatPr baseColWidth="10" defaultColWidth="10.33203125" defaultRowHeight="14" x14ac:dyDescent="0"/>
  <cols>
    <col min="1" max="1" width="1.83203125" style="4" customWidth="1"/>
    <col min="2" max="2" width="21.83203125" style="4" customWidth="1"/>
    <col min="3" max="3" width="49.5" style="4" customWidth="1"/>
    <col min="4" max="9" width="14.5" style="4" customWidth="1"/>
    <col min="10" max="10" width="13.33203125" style="4" customWidth="1"/>
    <col min="11" max="14" width="10.6640625" style="4" customWidth="1"/>
    <col min="15" max="15" width="1.83203125" style="4" customWidth="1"/>
    <col min="16" max="21" width="10.33203125" style="4" customWidth="1"/>
    <col min="22" max="16384" width="10.33203125" style="4"/>
  </cols>
  <sheetData>
    <row r="1" spans="2:21" ht="22.5" customHeight="1">
      <c r="B1" s="106" t="s">
        <v>26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P1" s="5"/>
      <c r="Q1" s="6"/>
      <c r="R1" s="5"/>
      <c r="S1" s="5"/>
      <c r="T1" s="5"/>
      <c r="U1" s="5"/>
    </row>
    <row r="2" spans="2:21" ht="37.5" customHeight="1" thickBot="1">
      <c r="B2" s="109" t="s">
        <v>25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P2" s="5"/>
      <c r="Q2" s="7"/>
      <c r="R2" s="5"/>
      <c r="S2" s="5"/>
      <c r="T2" s="5"/>
      <c r="U2" s="5"/>
    </row>
    <row r="3" spans="2:21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21">
      <c r="B4" s="112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21">
      <c r="B5" s="113"/>
      <c r="C5" s="23" t="s">
        <v>28</v>
      </c>
      <c r="D5" s="26"/>
      <c r="E5" s="36"/>
      <c r="F5" s="36"/>
      <c r="G5" s="36"/>
      <c r="H5" s="36"/>
      <c r="I5" s="102"/>
      <c r="J5" s="5"/>
    </row>
    <row r="6" spans="2:21">
      <c r="B6" s="113"/>
      <c r="C6" s="23" t="s">
        <v>16</v>
      </c>
      <c r="D6" s="26" t="s">
        <v>37</v>
      </c>
      <c r="E6" s="36"/>
      <c r="F6" s="36"/>
      <c r="G6" s="36"/>
      <c r="H6" s="36"/>
      <c r="I6" s="5"/>
      <c r="J6" s="5"/>
    </row>
    <row r="7" spans="2:21" ht="15" thickBot="1">
      <c r="B7" s="113"/>
      <c r="C7" s="23" t="s">
        <v>29</v>
      </c>
      <c r="D7" s="27"/>
      <c r="E7" s="37"/>
      <c r="F7" s="28"/>
      <c r="G7" s="28"/>
      <c r="H7" s="28"/>
      <c r="I7" s="38"/>
      <c r="J7" s="38"/>
      <c r="K7" s="38"/>
    </row>
    <row r="8" spans="2:21">
      <c r="B8" s="113"/>
      <c r="C8" s="23" t="s">
        <v>30</v>
      </c>
      <c r="D8" s="1" t="s">
        <v>40</v>
      </c>
      <c r="E8" s="1" t="s">
        <v>41</v>
      </c>
      <c r="F8" s="24" t="s">
        <v>44</v>
      </c>
      <c r="G8" s="24" t="s">
        <v>48</v>
      </c>
      <c r="H8" s="1" t="s">
        <v>38</v>
      </c>
      <c r="I8" s="1" t="s">
        <v>39</v>
      </c>
      <c r="J8" s="24" t="s">
        <v>54</v>
      </c>
      <c r="K8" s="24" t="s">
        <v>52</v>
      </c>
      <c r="L8" s="25"/>
    </row>
    <row r="9" spans="2:21">
      <c r="B9" s="113"/>
      <c r="C9" s="23" t="s">
        <v>17</v>
      </c>
      <c r="D9" s="31">
        <v>4.2999999999999997E-2</v>
      </c>
      <c r="E9" s="31">
        <v>5.6000000000000001E-2</v>
      </c>
      <c r="F9" s="31">
        <v>1.4E-2</v>
      </c>
      <c r="G9" s="31">
        <v>1.2999999999999999E-2</v>
      </c>
      <c r="H9" s="31">
        <v>0</v>
      </c>
      <c r="I9" s="31">
        <v>0</v>
      </c>
      <c r="J9" s="31">
        <v>0.108</v>
      </c>
      <c r="K9" s="31">
        <v>2.5000000000000001E-2</v>
      </c>
      <c r="L9" s="30"/>
    </row>
    <row r="10" spans="2:21">
      <c r="B10" s="113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/>
    </row>
    <row r="11" spans="2:21">
      <c r="B11" s="113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/>
    </row>
    <row r="12" spans="2:21" ht="15" thickBot="1">
      <c r="B12" s="114"/>
      <c r="C12" s="9" t="s">
        <v>0</v>
      </c>
      <c r="D12" s="39">
        <f>(D9*D10)/D11</f>
        <v>4.2999999999999997E-2</v>
      </c>
      <c r="E12" s="39">
        <f>(E9*E10)/E11</f>
        <v>5.6000000000000001E-2</v>
      </c>
      <c r="F12" s="39">
        <f t="shared" ref="F12:K12" si="0">(F9*F10)/F11</f>
        <v>1.4E-2</v>
      </c>
      <c r="G12" s="39">
        <f t="shared" si="0"/>
        <v>1.2999999999999999E-2</v>
      </c>
      <c r="H12" s="39">
        <f t="shared" si="0"/>
        <v>0</v>
      </c>
      <c r="I12" s="39">
        <f t="shared" si="0"/>
        <v>0</v>
      </c>
      <c r="J12" s="39">
        <f t="shared" si="0"/>
        <v>0.108</v>
      </c>
      <c r="K12" s="39">
        <f t="shared" si="0"/>
        <v>2.5000000000000001E-2</v>
      </c>
      <c r="L12" s="39"/>
    </row>
    <row r="13" spans="2:21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42">
      <c r="B14" s="13"/>
      <c r="C14" s="14" t="s">
        <v>34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35</v>
      </c>
    </row>
    <row r="15" spans="2:21">
      <c r="B15" s="41"/>
      <c r="C15" s="42"/>
      <c r="D15" s="43">
        <f>E15+F15</f>
        <v>0.25900000000000001</v>
      </c>
      <c r="E15" s="44">
        <f>SUM(D12:L12)</f>
        <v>0.25900000000000001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</row>
    <row r="16" spans="2:21">
      <c r="B16" s="41">
        <v>1</v>
      </c>
      <c r="C16" s="2" t="s">
        <v>51</v>
      </c>
      <c r="D16" s="43">
        <f t="shared" ref="D16:D45" si="1">D15+E16+F16</f>
        <v>0.38975549019607847</v>
      </c>
      <c r="E16" s="48">
        <v>0</v>
      </c>
      <c r="F16" s="49">
        <f t="shared" ref="F16:F46" si="2">SUM(L16:N16)</f>
        <v>0.13075549019607843</v>
      </c>
      <c r="G16" s="20" t="s">
        <v>55</v>
      </c>
      <c r="H16" s="50">
        <f>50/2</f>
        <v>25</v>
      </c>
      <c r="I16" s="51">
        <v>0.97</v>
      </c>
      <c r="J16" s="52">
        <f>(1-I16)*J18+J18</f>
        <v>0</v>
      </c>
      <c r="K16" s="53">
        <v>15</v>
      </c>
      <c r="L16" s="54">
        <f>(K16/P16/3600)*H16</f>
        <v>0.12254901960784313</v>
      </c>
      <c r="M16" s="54">
        <f>(1-I16)*L16</f>
        <v>3.6764705882352971E-3</v>
      </c>
      <c r="N16" s="55">
        <f>(1-I16)*SUM(D12,J12)</f>
        <v>4.5300000000000036E-3</v>
      </c>
      <c r="P16" s="56">
        <v>0.85</v>
      </c>
    </row>
    <row r="17" spans="2:18">
      <c r="B17" s="41">
        <v>2</v>
      </c>
      <c r="C17" s="2" t="s">
        <v>47</v>
      </c>
      <c r="D17" s="43">
        <f t="shared" si="1"/>
        <v>0.44694503267973862</v>
      </c>
      <c r="E17" s="48">
        <v>0</v>
      </c>
      <c r="F17" s="49">
        <f t="shared" si="2"/>
        <v>5.7189542483660136E-2</v>
      </c>
      <c r="G17" s="20" t="s">
        <v>46</v>
      </c>
      <c r="H17" s="50">
        <v>50</v>
      </c>
      <c r="I17" s="51">
        <v>1</v>
      </c>
      <c r="J17" s="52">
        <f t="shared" ref="J17:J45" si="3">(1-I17)*J18+J18</f>
        <v>0</v>
      </c>
      <c r="K17" s="53">
        <v>3.5</v>
      </c>
      <c r="L17" s="54">
        <f t="shared" ref="L17:L46" si="4">(K17/P17/3600)*H17</f>
        <v>5.7189542483660136E-2</v>
      </c>
      <c r="M17" s="54">
        <f>(1-I17)*SUM(L16:L17)</f>
        <v>0</v>
      </c>
      <c r="N17" s="55">
        <f>(1-I17)*SUM(D12,J12)</f>
        <v>0</v>
      </c>
      <c r="P17" s="56">
        <v>0.85</v>
      </c>
    </row>
    <row r="18" spans="2:18">
      <c r="B18" s="41">
        <v>3</v>
      </c>
      <c r="C18" s="2" t="s">
        <v>42</v>
      </c>
      <c r="D18" s="43">
        <f t="shared" si="1"/>
        <v>0.72995326797385629</v>
      </c>
      <c r="E18" s="48">
        <v>0</v>
      </c>
      <c r="F18" s="49">
        <f t="shared" si="2"/>
        <v>0.28300823529411767</v>
      </c>
      <c r="G18" s="20" t="s">
        <v>55</v>
      </c>
      <c r="H18" s="50">
        <f>50</f>
        <v>50</v>
      </c>
      <c r="I18" s="51">
        <v>0.94</v>
      </c>
      <c r="J18" s="52">
        <f>(1-I18)*J21+J21</f>
        <v>0</v>
      </c>
      <c r="K18" s="53">
        <v>15</v>
      </c>
      <c r="L18" s="54">
        <f t="shared" si="4"/>
        <v>0.24509803921568626</v>
      </c>
      <c r="M18" s="54">
        <f>(1-I18)*SUM(L16:L18)</f>
        <v>2.5490196078431393E-2</v>
      </c>
      <c r="N18" s="55">
        <f>(1-I18)*SUM(D12,E12,J12)</f>
        <v>1.2420000000000013E-2</v>
      </c>
      <c r="P18" s="56">
        <v>0.85</v>
      </c>
    </row>
    <row r="19" spans="2:18">
      <c r="B19" s="41">
        <v>4</v>
      </c>
      <c r="C19" s="2" t="s">
        <v>57</v>
      </c>
      <c r="D19" s="43">
        <f t="shared" si="1"/>
        <v>0.78500150326797391</v>
      </c>
      <c r="E19" s="48">
        <v>0</v>
      </c>
      <c r="F19" s="49">
        <f t="shared" si="2"/>
        <v>5.5048235294117669E-2</v>
      </c>
      <c r="G19" s="20" t="s">
        <v>53</v>
      </c>
      <c r="H19" s="50">
        <v>15</v>
      </c>
      <c r="I19" s="51">
        <v>0.97</v>
      </c>
      <c r="J19" s="52">
        <f>(1-I19)*J22+J22</f>
        <v>0</v>
      </c>
      <c r="K19" s="53">
        <v>7</v>
      </c>
      <c r="L19" s="54">
        <f t="shared" si="4"/>
        <v>3.4313725490196081E-2</v>
      </c>
      <c r="M19" s="54">
        <f>(1-I19)*SUM(L16:L19)</f>
        <v>1.3774509803921579E-2</v>
      </c>
      <c r="N19" s="55">
        <f>(1-I19)*SUM(D12,E12,J12,K12)</f>
        <v>6.9600000000000061E-3</v>
      </c>
      <c r="P19" s="56">
        <v>0.85</v>
      </c>
      <c r="R19" s="4" t="s">
        <v>59</v>
      </c>
    </row>
    <row r="20" spans="2:18">
      <c r="B20" s="41">
        <v>5</v>
      </c>
      <c r="C20" s="2" t="s">
        <v>60</v>
      </c>
      <c r="D20" s="43">
        <f t="shared" si="1"/>
        <v>0.80924143790849679</v>
      </c>
      <c r="E20" s="48">
        <v>0</v>
      </c>
      <c r="F20" s="49">
        <f t="shared" si="2"/>
        <v>2.4239934640522882E-2</v>
      </c>
      <c r="G20" s="57" t="s">
        <v>46</v>
      </c>
      <c r="H20" s="50">
        <v>15</v>
      </c>
      <c r="I20" s="51">
        <v>0.99</v>
      </c>
      <c r="J20" s="52">
        <f t="shared" ref="J20" si="5">(1-I20)*J24+J24</f>
        <v>0</v>
      </c>
      <c r="K20" s="53">
        <v>3.5</v>
      </c>
      <c r="L20" s="54">
        <f t="shared" si="4"/>
        <v>1.7156862745098041E-2</v>
      </c>
      <c r="M20" s="54">
        <f>(1-I20)*SUM(L16:L20)</f>
        <v>4.7630718954248408E-3</v>
      </c>
      <c r="N20" s="55">
        <f>(1-I20)*SUM(D12,E12,J12,K12)</f>
        <v>2.3200000000000022E-3</v>
      </c>
      <c r="P20" s="56">
        <v>0.85</v>
      </c>
    </row>
    <row r="21" spans="2:18">
      <c r="B21" s="41">
        <v>6</v>
      </c>
      <c r="C21" s="3" t="s">
        <v>43</v>
      </c>
      <c r="D21" s="43">
        <f t="shared" si="1"/>
        <v>0.92343267973856213</v>
      </c>
      <c r="E21" s="48">
        <v>0</v>
      </c>
      <c r="F21" s="49">
        <f t="shared" si="2"/>
        <v>0.11419124183006538</v>
      </c>
      <c r="G21" s="20" t="s">
        <v>50</v>
      </c>
      <c r="H21" s="50">
        <f>26</f>
        <v>26</v>
      </c>
      <c r="I21" s="51">
        <v>0.97</v>
      </c>
      <c r="J21" s="52">
        <f t="shared" si="3"/>
        <v>0</v>
      </c>
      <c r="K21" s="53">
        <v>13</v>
      </c>
      <c r="L21" s="54">
        <f t="shared" si="4"/>
        <v>0.11045751633986929</v>
      </c>
      <c r="M21" s="54">
        <f>(1-I21)*L21</f>
        <v>3.3137254901960816E-3</v>
      </c>
      <c r="N21" s="55">
        <f>(1-I21)*F12</f>
        <v>4.200000000000004E-4</v>
      </c>
      <c r="P21" s="56">
        <v>0.85</v>
      </c>
    </row>
    <row r="22" spans="2:18">
      <c r="B22" s="41">
        <v>7</v>
      </c>
      <c r="C22" s="3" t="s">
        <v>49</v>
      </c>
      <c r="D22" s="43">
        <f t="shared" si="1"/>
        <v>1.0200906535947714</v>
      </c>
      <c r="E22" s="48">
        <v>0</v>
      </c>
      <c r="F22" s="49">
        <f t="shared" si="2"/>
        <v>9.6657973856209167E-2</v>
      </c>
      <c r="G22" s="20" t="s">
        <v>56</v>
      </c>
      <c r="H22" s="50">
        <f>22</f>
        <v>22</v>
      </c>
      <c r="I22" s="51">
        <v>0.97</v>
      </c>
      <c r="J22" s="52">
        <f>(1-I22)*J23+J23</f>
        <v>0</v>
      </c>
      <c r="K22" s="53">
        <v>13</v>
      </c>
      <c r="L22" s="54">
        <f t="shared" si="4"/>
        <v>9.3464052287581714E-2</v>
      </c>
      <c r="M22" s="54">
        <f>(1-I22)*SUM(L22)</f>
        <v>2.8039215686274537E-3</v>
      </c>
      <c r="N22" s="55">
        <f>(1-I22)*SUM(G12)</f>
        <v>3.9000000000000032E-4</v>
      </c>
      <c r="P22" s="56">
        <v>0.85</v>
      </c>
    </row>
    <row r="23" spans="2:18">
      <c r="B23" s="41">
        <v>8</v>
      </c>
      <c r="C23" s="2" t="s">
        <v>61</v>
      </c>
      <c r="D23" s="43">
        <f t="shared" si="1"/>
        <v>1.0258096078431373</v>
      </c>
      <c r="E23" s="48">
        <v>0</v>
      </c>
      <c r="F23" s="49">
        <f t="shared" si="2"/>
        <v>5.7189542483660136E-3</v>
      </c>
      <c r="G23" s="57" t="s">
        <v>46</v>
      </c>
      <c r="H23" s="50">
        <v>5</v>
      </c>
      <c r="I23" s="51">
        <v>1</v>
      </c>
      <c r="J23" s="52">
        <f t="shared" si="3"/>
        <v>0</v>
      </c>
      <c r="K23" s="53">
        <v>3.5</v>
      </c>
      <c r="L23" s="54">
        <f t="shared" si="4"/>
        <v>5.7189542483660136E-3</v>
      </c>
      <c r="M23" s="54">
        <f>(1-I23)*SUM(L16:L20,L23)</f>
        <v>0</v>
      </c>
      <c r="N23" s="55">
        <f>(1-I23)*SUM(D12,E12,J12,K12)</f>
        <v>0</v>
      </c>
      <c r="P23" s="56">
        <v>0.85</v>
      </c>
    </row>
    <row r="24" spans="2:18">
      <c r="B24" s="41">
        <v>9</v>
      </c>
      <c r="C24" s="2" t="s">
        <v>66</v>
      </c>
      <c r="D24" s="43">
        <f t="shared" si="1"/>
        <v>1.0445021568627453</v>
      </c>
      <c r="E24" s="48">
        <v>0</v>
      </c>
      <c r="F24" s="49">
        <f t="shared" si="2"/>
        <v>1.8692549019607853E-2</v>
      </c>
      <c r="G24" s="57" t="s">
        <v>46</v>
      </c>
      <c r="H24" s="50">
        <v>10</v>
      </c>
      <c r="I24" s="51">
        <v>0.99</v>
      </c>
      <c r="J24" s="52">
        <f>(1-I24)*J25+J25</f>
        <v>0</v>
      </c>
      <c r="K24" s="53">
        <v>3.5</v>
      </c>
      <c r="L24" s="54">
        <f t="shared" si="4"/>
        <v>1.1437908496732027E-2</v>
      </c>
      <c r="M24" s="54">
        <f>(1-I24)*SUM(L16:L20,L23:L24)</f>
        <v>4.9346405228758213E-3</v>
      </c>
      <c r="N24" s="55">
        <f>(1-I24)*SUM(D12,E12,I12,J12,K12)</f>
        <v>2.3200000000000022E-3</v>
      </c>
      <c r="P24" s="56">
        <v>0.85</v>
      </c>
    </row>
    <row r="25" spans="2:18">
      <c r="B25" s="41">
        <v>10</v>
      </c>
      <c r="C25" s="2" t="s">
        <v>62</v>
      </c>
      <c r="D25" s="43">
        <f t="shared" si="1"/>
        <v>1.0479335294117649</v>
      </c>
      <c r="E25" s="48">
        <v>0</v>
      </c>
      <c r="F25" s="49">
        <f t="shared" si="2"/>
        <v>3.4313725490196078E-3</v>
      </c>
      <c r="G25" s="57" t="s">
        <v>46</v>
      </c>
      <c r="H25" s="50">
        <v>3</v>
      </c>
      <c r="I25" s="51">
        <v>1</v>
      </c>
      <c r="J25" s="52">
        <f t="shared" si="3"/>
        <v>0</v>
      </c>
      <c r="K25" s="53">
        <v>3.5</v>
      </c>
      <c r="L25" s="54">
        <f t="shared" si="4"/>
        <v>3.4313725490196078E-3</v>
      </c>
      <c r="M25" s="54">
        <f>(1-I25)*SUM(L22,L25)</f>
        <v>0</v>
      </c>
      <c r="N25" s="55">
        <f>(1-I25)*SUM(G12)</f>
        <v>0</v>
      </c>
      <c r="P25" s="56">
        <v>0.85</v>
      </c>
    </row>
    <row r="26" spans="2:18">
      <c r="B26" s="41">
        <v>11</v>
      </c>
      <c r="C26" s="2" t="s">
        <v>63</v>
      </c>
      <c r="D26" s="43">
        <f t="shared" si="1"/>
        <v>1.0883096732026145</v>
      </c>
      <c r="E26" s="48">
        <v>0</v>
      </c>
      <c r="F26" s="49">
        <f t="shared" si="2"/>
        <v>4.0376143790849695E-2</v>
      </c>
      <c r="G26" s="57" t="s">
        <v>46</v>
      </c>
      <c r="H26" s="50">
        <v>13</v>
      </c>
      <c r="I26" s="51">
        <v>0.97</v>
      </c>
      <c r="J26" s="52">
        <f t="shared" si="3"/>
        <v>0</v>
      </c>
      <c r="K26" s="53">
        <v>3.5</v>
      </c>
      <c r="L26" s="54">
        <f t="shared" si="4"/>
        <v>1.4869281045751635E-2</v>
      </c>
      <c r="M26" s="54">
        <f>(1-I26)*SUM(L16:L20,L22:L26)</f>
        <v>1.8156862745098052E-2</v>
      </c>
      <c r="N26" s="55">
        <f>(1-I26)*SUM(D12,E12,G12,I12,J12,K12)</f>
        <v>7.3500000000000067E-3</v>
      </c>
      <c r="P26" s="56">
        <v>0.85</v>
      </c>
    </row>
    <row r="27" spans="2:18">
      <c r="B27" s="41">
        <v>12</v>
      </c>
      <c r="C27" s="2" t="s">
        <v>45</v>
      </c>
      <c r="D27" s="43">
        <f t="shared" si="1"/>
        <v>1.1083642483660132</v>
      </c>
      <c r="E27" s="48">
        <v>0</v>
      </c>
      <c r="F27" s="49">
        <f t="shared" si="2"/>
        <v>2.0054575163398699E-2</v>
      </c>
      <c r="G27" s="57" t="s">
        <v>46</v>
      </c>
      <c r="H27" s="50">
        <v>10</v>
      </c>
      <c r="I27" s="51">
        <v>0.99</v>
      </c>
      <c r="J27" s="52">
        <f t="shared" si="3"/>
        <v>0</v>
      </c>
      <c r="K27" s="53">
        <v>3.5</v>
      </c>
      <c r="L27" s="54">
        <f>(K27/P27/3600)*H27</f>
        <v>1.1437908496732027E-2</v>
      </c>
      <c r="M27" s="54">
        <f>(1-I27)*SUM(L16:L20,L22:L27)</f>
        <v>6.1666666666666701E-3</v>
      </c>
      <c r="N27" s="55">
        <f>(1-I27)*SUM(D12:E12,G12:K12)</f>
        <v>2.4500000000000021E-3</v>
      </c>
      <c r="P27" s="56">
        <v>0.85</v>
      </c>
    </row>
    <row r="28" spans="2:18">
      <c r="B28" s="41">
        <v>13</v>
      </c>
      <c r="C28" s="2" t="s">
        <v>64</v>
      </c>
      <c r="D28" s="43">
        <f t="shared" si="1"/>
        <v>1.1320882352941177</v>
      </c>
      <c r="E28" s="48">
        <v>0</v>
      </c>
      <c r="F28" s="49">
        <f t="shared" si="2"/>
        <v>2.3723986928104582E-2</v>
      </c>
      <c r="G28" s="57" t="s">
        <v>46</v>
      </c>
      <c r="H28" s="50">
        <v>12</v>
      </c>
      <c r="I28" s="51">
        <v>0.99</v>
      </c>
      <c r="J28" s="52">
        <f t="shared" si="3"/>
        <v>0</v>
      </c>
      <c r="K28" s="53">
        <v>3.5</v>
      </c>
      <c r="L28" s="54">
        <f t="shared" si="4"/>
        <v>1.3725490196078431E-2</v>
      </c>
      <c r="M28" s="54">
        <f>(1-I28)*SUM(L16:L28)</f>
        <v>7.4084967320261486E-3</v>
      </c>
      <c r="N28" s="55">
        <f>(1-I28)*SUM(D12:K12)</f>
        <v>2.5900000000000025E-3</v>
      </c>
      <c r="P28" s="56">
        <v>0.85</v>
      </c>
    </row>
    <row r="29" spans="2:18">
      <c r="B29" s="41">
        <v>14</v>
      </c>
      <c r="C29" s="21" t="s">
        <v>65</v>
      </c>
      <c r="D29" s="43">
        <f t="shared" si="1"/>
        <v>1.1773990849673204</v>
      </c>
      <c r="E29" s="48">
        <v>0</v>
      </c>
      <c r="F29" s="49">
        <f t="shared" si="2"/>
        <v>4.5310849673202633E-2</v>
      </c>
      <c r="G29" s="57" t="s">
        <v>46</v>
      </c>
      <c r="H29" s="50">
        <v>13</v>
      </c>
      <c r="I29" s="51">
        <v>0.97</v>
      </c>
      <c r="J29" s="52">
        <f t="shared" si="3"/>
        <v>0</v>
      </c>
      <c r="K29" s="53">
        <v>3.5</v>
      </c>
      <c r="L29" s="54">
        <f t="shared" si="4"/>
        <v>1.4869281045751635E-2</v>
      </c>
      <c r="M29" s="54">
        <f>(1-I29)*SUM(L16:L29)</f>
        <v>2.2671568627450994E-2</v>
      </c>
      <c r="N29" s="55">
        <f>(1-I29)*SUM(D12:K12)</f>
        <v>7.7700000000000069E-3</v>
      </c>
      <c r="P29" s="56">
        <v>0.85</v>
      </c>
    </row>
    <row r="30" spans="2:18">
      <c r="B30" s="41">
        <v>15</v>
      </c>
      <c r="C30" s="2" t="s">
        <v>58</v>
      </c>
      <c r="D30" s="43">
        <f t="shared" si="1"/>
        <v>1.1888369934640524</v>
      </c>
      <c r="E30" s="48">
        <v>0</v>
      </c>
      <c r="F30" s="49">
        <f t="shared" si="2"/>
        <v>1.1437908496732027E-2</v>
      </c>
      <c r="G30" s="57" t="s">
        <v>46</v>
      </c>
      <c r="H30" s="50">
        <v>10</v>
      </c>
      <c r="I30" s="51">
        <v>1</v>
      </c>
      <c r="J30" s="52">
        <f t="shared" si="3"/>
        <v>0</v>
      </c>
      <c r="K30" s="53">
        <v>3.5</v>
      </c>
      <c r="L30" s="54">
        <f t="shared" si="4"/>
        <v>1.1437908496732027E-2</v>
      </c>
      <c r="M30" s="54">
        <f>(1-I30)*SUM(L16:L30)</f>
        <v>0</v>
      </c>
      <c r="N30" s="55">
        <f>(1-I30)*SUM(D12:K12)</f>
        <v>0</v>
      </c>
      <c r="P30" s="56">
        <v>0.85</v>
      </c>
    </row>
    <row r="31" spans="2:18">
      <c r="B31" s="41">
        <v>16</v>
      </c>
      <c r="C31" s="2"/>
      <c r="D31" s="43">
        <f t="shared" si="1"/>
        <v>1.1888369934640524</v>
      </c>
      <c r="E31" s="48">
        <v>0</v>
      </c>
      <c r="F31" s="49">
        <f t="shared" si="2"/>
        <v>0</v>
      </c>
      <c r="G31" s="57"/>
      <c r="H31" s="58"/>
      <c r="I31" s="51">
        <v>1</v>
      </c>
      <c r="J31" s="52">
        <f t="shared" si="3"/>
        <v>0</v>
      </c>
      <c r="K31" s="53">
        <v>0</v>
      </c>
      <c r="L31" s="54">
        <f t="shared" si="4"/>
        <v>0</v>
      </c>
      <c r="M31" s="54">
        <f>(1-I31)*SUM(L16:L31)</f>
        <v>0</v>
      </c>
      <c r="N31" s="55">
        <f>(1-I31)*SUM(D12:L12)</f>
        <v>0</v>
      </c>
      <c r="P31" s="56">
        <v>1</v>
      </c>
    </row>
    <row r="32" spans="2:18">
      <c r="B32" s="41">
        <v>17</v>
      </c>
      <c r="C32" s="3"/>
      <c r="D32" s="43">
        <f t="shared" si="1"/>
        <v>1.1888369934640524</v>
      </c>
      <c r="E32" s="48">
        <v>0</v>
      </c>
      <c r="F32" s="49">
        <f t="shared" si="2"/>
        <v>0</v>
      </c>
      <c r="G32" s="57"/>
      <c r="H32" s="58"/>
      <c r="I32" s="51">
        <v>1</v>
      </c>
      <c r="J32" s="52">
        <f t="shared" si="3"/>
        <v>0</v>
      </c>
      <c r="K32" s="53">
        <v>0</v>
      </c>
      <c r="L32" s="54">
        <f t="shared" si="4"/>
        <v>0</v>
      </c>
      <c r="M32" s="54">
        <f>(1-I32)*SUM(L16:L32)</f>
        <v>0</v>
      </c>
      <c r="N32" s="55">
        <f>(1-I32)*SUM(D12:L12)</f>
        <v>0</v>
      </c>
      <c r="P32" s="56">
        <v>1</v>
      </c>
    </row>
    <row r="33" spans="2:16">
      <c r="B33" s="41">
        <v>18</v>
      </c>
      <c r="C33" s="3"/>
      <c r="D33" s="43">
        <f t="shared" si="1"/>
        <v>1.1888369934640524</v>
      </c>
      <c r="E33" s="48">
        <v>0</v>
      </c>
      <c r="F33" s="49">
        <f t="shared" si="2"/>
        <v>0</v>
      </c>
      <c r="G33" s="59"/>
      <c r="H33" s="58"/>
      <c r="I33" s="51">
        <v>1</v>
      </c>
      <c r="J33" s="52">
        <f t="shared" si="3"/>
        <v>0</v>
      </c>
      <c r="K33" s="53">
        <v>0</v>
      </c>
      <c r="L33" s="54">
        <f t="shared" si="4"/>
        <v>0</v>
      </c>
      <c r="M33" s="54">
        <f t="shared" ref="M33:M46" si="6">(1-I33)*L33</f>
        <v>0</v>
      </c>
      <c r="N33" s="55">
        <f t="shared" ref="N33:N46" si="7">(1-I33)*D32</f>
        <v>0</v>
      </c>
      <c r="P33" s="56">
        <v>1</v>
      </c>
    </row>
    <row r="34" spans="2:16">
      <c r="B34" s="41">
        <v>19</v>
      </c>
      <c r="C34" s="3"/>
      <c r="D34" s="43">
        <f t="shared" si="1"/>
        <v>1.1888369934640524</v>
      </c>
      <c r="E34" s="48">
        <v>0</v>
      </c>
      <c r="F34" s="49">
        <f t="shared" si="2"/>
        <v>0</v>
      </c>
      <c r="G34" s="59"/>
      <c r="H34" s="58"/>
      <c r="I34" s="51">
        <v>1</v>
      </c>
      <c r="J34" s="52">
        <f t="shared" si="3"/>
        <v>0</v>
      </c>
      <c r="K34" s="53">
        <v>0</v>
      </c>
      <c r="L34" s="54">
        <f t="shared" si="4"/>
        <v>0</v>
      </c>
      <c r="M34" s="54">
        <f t="shared" si="6"/>
        <v>0</v>
      </c>
      <c r="N34" s="55">
        <f t="shared" si="7"/>
        <v>0</v>
      </c>
      <c r="P34" s="56">
        <v>1</v>
      </c>
    </row>
    <row r="35" spans="2:16">
      <c r="B35" s="41">
        <v>20</v>
      </c>
      <c r="C35" s="2"/>
      <c r="D35" s="43">
        <f t="shared" si="1"/>
        <v>1.1888369934640524</v>
      </c>
      <c r="E35" s="48">
        <v>0</v>
      </c>
      <c r="F35" s="49">
        <f t="shared" si="2"/>
        <v>0</v>
      </c>
      <c r="G35" s="59"/>
      <c r="H35" s="58"/>
      <c r="I35" s="51">
        <v>1</v>
      </c>
      <c r="J35" s="52">
        <f t="shared" si="3"/>
        <v>0</v>
      </c>
      <c r="K35" s="53">
        <v>0</v>
      </c>
      <c r="L35" s="54">
        <f t="shared" si="4"/>
        <v>0</v>
      </c>
      <c r="M35" s="54">
        <f t="shared" si="6"/>
        <v>0</v>
      </c>
      <c r="N35" s="55">
        <f t="shared" si="7"/>
        <v>0</v>
      </c>
      <c r="P35" s="56">
        <v>1</v>
      </c>
    </row>
    <row r="36" spans="2:16">
      <c r="B36" s="41">
        <v>21</v>
      </c>
      <c r="C36" s="60"/>
      <c r="D36" s="43">
        <f t="shared" si="1"/>
        <v>1.1888369934640524</v>
      </c>
      <c r="E36" s="48">
        <v>0</v>
      </c>
      <c r="F36" s="49">
        <f t="shared" si="2"/>
        <v>0</v>
      </c>
      <c r="G36" s="59"/>
      <c r="H36" s="61"/>
      <c r="I36" s="51">
        <v>1</v>
      </c>
      <c r="J36" s="52">
        <f t="shared" si="3"/>
        <v>0</v>
      </c>
      <c r="K36" s="53">
        <v>0</v>
      </c>
      <c r="L36" s="54">
        <f t="shared" si="4"/>
        <v>0</v>
      </c>
      <c r="M36" s="54">
        <f t="shared" si="6"/>
        <v>0</v>
      </c>
      <c r="N36" s="55">
        <f t="shared" si="7"/>
        <v>0</v>
      </c>
      <c r="P36" s="56">
        <v>1</v>
      </c>
    </row>
    <row r="37" spans="2:16">
      <c r="B37" s="41">
        <v>22</v>
      </c>
      <c r="C37" s="21"/>
      <c r="D37" s="43">
        <f t="shared" si="1"/>
        <v>1.1888369934640524</v>
      </c>
      <c r="E37" s="48">
        <v>0</v>
      </c>
      <c r="F37" s="49">
        <f t="shared" si="2"/>
        <v>0</v>
      </c>
      <c r="G37" s="59"/>
      <c r="H37" s="61"/>
      <c r="I37" s="51">
        <v>1</v>
      </c>
      <c r="J37" s="52">
        <f t="shared" si="3"/>
        <v>0</v>
      </c>
      <c r="K37" s="53">
        <v>0</v>
      </c>
      <c r="L37" s="54">
        <f t="shared" si="4"/>
        <v>0</v>
      </c>
      <c r="M37" s="54">
        <f t="shared" si="6"/>
        <v>0</v>
      </c>
      <c r="N37" s="55">
        <f t="shared" si="7"/>
        <v>0</v>
      </c>
      <c r="P37" s="56">
        <v>1</v>
      </c>
    </row>
    <row r="38" spans="2:16">
      <c r="B38" s="41">
        <v>23</v>
      </c>
      <c r="C38" s="21"/>
      <c r="D38" s="43">
        <f t="shared" si="1"/>
        <v>1.1888369934640524</v>
      </c>
      <c r="E38" s="48">
        <v>0</v>
      </c>
      <c r="F38" s="49">
        <f t="shared" si="2"/>
        <v>0</v>
      </c>
      <c r="G38" s="59"/>
      <c r="H38" s="58"/>
      <c r="I38" s="51">
        <v>1</v>
      </c>
      <c r="J38" s="52">
        <f t="shared" si="3"/>
        <v>0</v>
      </c>
      <c r="K38" s="53">
        <v>0</v>
      </c>
      <c r="L38" s="54">
        <f t="shared" si="4"/>
        <v>0</v>
      </c>
      <c r="M38" s="54">
        <f t="shared" si="6"/>
        <v>0</v>
      </c>
      <c r="N38" s="55">
        <f t="shared" si="7"/>
        <v>0</v>
      </c>
      <c r="P38" s="56">
        <v>1</v>
      </c>
    </row>
    <row r="39" spans="2:16">
      <c r="B39" s="41">
        <v>24</v>
      </c>
      <c r="C39" s="21"/>
      <c r="D39" s="43">
        <f t="shared" si="1"/>
        <v>1.1888369934640524</v>
      </c>
      <c r="E39" s="48">
        <v>0</v>
      </c>
      <c r="F39" s="49">
        <f t="shared" si="2"/>
        <v>0</v>
      </c>
      <c r="G39" s="59"/>
      <c r="H39" s="58"/>
      <c r="I39" s="51">
        <v>1</v>
      </c>
      <c r="J39" s="52">
        <f t="shared" si="3"/>
        <v>0</v>
      </c>
      <c r="K39" s="53">
        <v>0</v>
      </c>
      <c r="L39" s="54">
        <f t="shared" si="4"/>
        <v>0</v>
      </c>
      <c r="M39" s="54">
        <f t="shared" si="6"/>
        <v>0</v>
      </c>
      <c r="N39" s="55">
        <f t="shared" si="7"/>
        <v>0</v>
      </c>
      <c r="P39" s="56">
        <v>1</v>
      </c>
    </row>
    <row r="40" spans="2:16">
      <c r="B40" s="41">
        <v>25</v>
      </c>
      <c r="C40" s="21"/>
      <c r="D40" s="43">
        <f t="shared" si="1"/>
        <v>1.1888369934640524</v>
      </c>
      <c r="E40" s="48">
        <v>0</v>
      </c>
      <c r="F40" s="49">
        <f t="shared" si="2"/>
        <v>0</v>
      </c>
      <c r="G40" s="59"/>
      <c r="H40" s="58"/>
      <c r="I40" s="51">
        <v>1</v>
      </c>
      <c r="J40" s="52">
        <f t="shared" si="3"/>
        <v>0</v>
      </c>
      <c r="K40" s="53">
        <v>0</v>
      </c>
      <c r="L40" s="54">
        <f t="shared" si="4"/>
        <v>0</v>
      </c>
      <c r="M40" s="54">
        <f t="shared" si="6"/>
        <v>0</v>
      </c>
      <c r="N40" s="55">
        <f t="shared" si="7"/>
        <v>0</v>
      </c>
      <c r="P40" s="56">
        <v>1</v>
      </c>
    </row>
    <row r="41" spans="2:16">
      <c r="B41" s="41">
        <v>26</v>
      </c>
      <c r="C41" s="21"/>
      <c r="D41" s="43">
        <f t="shared" si="1"/>
        <v>1.1888369934640524</v>
      </c>
      <c r="E41" s="48">
        <v>0</v>
      </c>
      <c r="F41" s="49">
        <f t="shared" si="2"/>
        <v>0</v>
      </c>
      <c r="G41" s="59"/>
      <c r="H41" s="58"/>
      <c r="I41" s="51">
        <v>1</v>
      </c>
      <c r="J41" s="52">
        <f t="shared" si="3"/>
        <v>0</v>
      </c>
      <c r="K41" s="53">
        <v>0</v>
      </c>
      <c r="L41" s="54">
        <f t="shared" si="4"/>
        <v>0</v>
      </c>
      <c r="M41" s="54">
        <f t="shared" si="6"/>
        <v>0</v>
      </c>
      <c r="N41" s="55">
        <f t="shared" si="7"/>
        <v>0</v>
      </c>
      <c r="P41" s="56">
        <v>1</v>
      </c>
    </row>
    <row r="42" spans="2:16">
      <c r="B42" s="41">
        <v>27</v>
      </c>
      <c r="C42" s="2"/>
      <c r="D42" s="43">
        <f t="shared" si="1"/>
        <v>1.1888369934640524</v>
      </c>
      <c r="E42" s="48">
        <v>0</v>
      </c>
      <c r="F42" s="49">
        <f t="shared" si="2"/>
        <v>0</v>
      </c>
      <c r="G42" s="59"/>
      <c r="H42" s="58"/>
      <c r="I42" s="51">
        <v>1</v>
      </c>
      <c r="J42" s="52">
        <f t="shared" si="3"/>
        <v>0</v>
      </c>
      <c r="K42" s="53">
        <v>0</v>
      </c>
      <c r="L42" s="54">
        <f t="shared" si="4"/>
        <v>0</v>
      </c>
      <c r="M42" s="54">
        <f t="shared" si="6"/>
        <v>0</v>
      </c>
      <c r="N42" s="55">
        <f t="shared" si="7"/>
        <v>0</v>
      </c>
      <c r="P42" s="56">
        <v>1</v>
      </c>
    </row>
    <row r="43" spans="2:16">
      <c r="B43" s="41">
        <v>28</v>
      </c>
      <c r="C43" s="2"/>
      <c r="D43" s="43">
        <f t="shared" si="1"/>
        <v>1.1888369934640524</v>
      </c>
      <c r="E43" s="48">
        <v>0</v>
      </c>
      <c r="F43" s="49">
        <f t="shared" si="2"/>
        <v>0</v>
      </c>
      <c r="G43" s="59"/>
      <c r="H43" s="61"/>
      <c r="I43" s="51">
        <v>1</v>
      </c>
      <c r="J43" s="52">
        <f t="shared" si="3"/>
        <v>0</v>
      </c>
      <c r="K43" s="53">
        <v>0</v>
      </c>
      <c r="L43" s="54">
        <f t="shared" si="4"/>
        <v>0</v>
      </c>
      <c r="M43" s="54">
        <f t="shared" si="6"/>
        <v>0</v>
      </c>
      <c r="N43" s="55">
        <f t="shared" si="7"/>
        <v>0</v>
      </c>
      <c r="P43" s="56">
        <v>1</v>
      </c>
    </row>
    <row r="44" spans="2:16">
      <c r="B44" s="41">
        <v>29</v>
      </c>
      <c r="C44" s="2"/>
      <c r="D44" s="43">
        <f t="shared" si="1"/>
        <v>1.1888369934640524</v>
      </c>
      <c r="E44" s="48">
        <v>0</v>
      </c>
      <c r="F44" s="49">
        <f t="shared" si="2"/>
        <v>0</v>
      </c>
      <c r="G44" s="59"/>
      <c r="H44" s="58"/>
      <c r="I44" s="51">
        <v>1</v>
      </c>
      <c r="J44" s="52">
        <f t="shared" si="3"/>
        <v>0</v>
      </c>
      <c r="K44" s="53">
        <v>0</v>
      </c>
      <c r="L44" s="54">
        <f t="shared" si="4"/>
        <v>0</v>
      </c>
      <c r="M44" s="54">
        <f t="shared" si="6"/>
        <v>0</v>
      </c>
      <c r="N44" s="55">
        <f t="shared" si="7"/>
        <v>0</v>
      </c>
      <c r="P44" s="56">
        <v>1</v>
      </c>
    </row>
    <row r="45" spans="2:16">
      <c r="B45" s="62" t="s">
        <v>8</v>
      </c>
      <c r="C45" s="63"/>
      <c r="D45" s="43">
        <f t="shared" si="1"/>
        <v>1.1888369934640524</v>
      </c>
      <c r="E45" s="48">
        <v>0</v>
      </c>
      <c r="F45" s="49">
        <f t="shared" si="2"/>
        <v>0</v>
      </c>
      <c r="G45" s="64"/>
      <c r="H45" s="58"/>
      <c r="I45" s="51">
        <v>1</v>
      </c>
      <c r="J45" s="52">
        <f t="shared" si="3"/>
        <v>0</v>
      </c>
      <c r="K45" s="53">
        <v>0</v>
      </c>
      <c r="L45" s="54">
        <f t="shared" si="4"/>
        <v>0</v>
      </c>
      <c r="M45" s="54">
        <f t="shared" si="6"/>
        <v>0</v>
      </c>
      <c r="N45" s="55">
        <f t="shared" si="7"/>
        <v>0</v>
      </c>
      <c r="P45" s="56">
        <v>1</v>
      </c>
    </row>
    <row r="46" spans="2:16">
      <c r="B46" s="62" t="s">
        <v>9</v>
      </c>
      <c r="C46" s="63"/>
      <c r="D46" s="43">
        <f>D45+E46+F46</f>
        <v>1.2179186928104575</v>
      </c>
      <c r="E46" s="48">
        <v>1.6500000000000001E-2</v>
      </c>
      <c r="F46" s="49">
        <f t="shared" si="2"/>
        <v>1.2581699346405229E-2</v>
      </c>
      <c r="G46" s="64"/>
      <c r="H46" s="50">
        <v>11</v>
      </c>
      <c r="I46" s="51">
        <v>1</v>
      </c>
      <c r="J46" s="52">
        <f>(1-I46)*J48+J48</f>
        <v>0</v>
      </c>
      <c r="K46" s="53">
        <v>3.5</v>
      </c>
      <c r="L46" s="54">
        <f t="shared" si="4"/>
        <v>1.2581699346405229E-2</v>
      </c>
      <c r="M46" s="54">
        <f t="shared" si="6"/>
        <v>0</v>
      </c>
      <c r="N46" s="55">
        <f t="shared" si="7"/>
        <v>0</v>
      </c>
      <c r="P46" s="56">
        <v>0.85</v>
      </c>
    </row>
    <row r="47" spans="2:16">
      <c r="B47" s="62" t="s">
        <v>10</v>
      </c>
      <c r="C47" s="65"/>
      <c r="D47" s="43">
        <f>D46</f>
        <v>1.2179186928104575</v>
      </c>
      <c r="E47" s="43">
        <f>SUM(E15:E46)</f>
        <v>0.27550000000000002</v>
      </c>
      <c r="F47" s="66">
        <f>SUM(F15:F46)</f>
        <v>0.94241869281045754</v>
      </c>
      <c r="G47" s="67"/>
      <c r="H47" s="67"/>
      <c r="I47" s="67"/>
      <c r="J47" s="68"/>
      <c r="K47" s="67"/>
      <c r="L47" s="65"/>
      <c r="M47" s="65"/>
      <c r="N47" s="69"/>
    </row>
    <row r="48" spans="2:16">
      <c r="B48" s="62" t="s">
        <v>11</v>
      </c>
      <c r="C48" s="70"/>
      <c r="D48" s="43">
        <f>D47+F48</f>
        <v>1.2179186928104575</v>
      </c>
      <c r="E48" s="43"/>
      <c r="F48" s="71">
        <v>0</v>
      </c>
      <c r="G48" s="72"/>
      <c r="H48" s="72"/>
      <c r="I48" s="73" t="s">
        <v>27</v>
      </c>
      <c r="J48" s="74">
        <f>D7</f>
        <v>0</v>
      </c>
      <c r="K48" s="72"/>
      <c r="L48" s="42"/>
      <c r="M48" s="42"/>
      <c r="N48" s="47"/>
    </row>
    <row r="49" spans="2:14">
      <c r="B49" s="62" t="s">
        <v>32</v>
      </c>
      <c r="C49" s="75">
        <v>0.03</v>
      </c>
      <c r="D49" s="43">
        <f>D48+F49</f>
        <v>1.2544562535947712</v>
      </c>
      <c r="E49" s="43">
        <v>0</v>
      </c>
      <c r="F49" s="76">
        <f>D48*C49</f>
        <v>3.6537560784313722E-2</v>
      </c>
      <c r="G49" s="72"/>
      <c r="H49" s="72"/>
      <c r="I49" s="72"/>
      <c r="J49" s="77"/>
      <c r="K49" s="72"/>
      <c r="L49" s="42"/>
      <c r="M49" s="42"/>
      <c r="N49" s="47"/>
    </row>
    <row r="50" spans="2:14">
      <c r="B50" s="62" t="s">
        <v>33</v>
      </c>
      <c r="C50" s="75">
        <v>0.03</v>
      </c>
      <c r="D50" s="43">
        <f>D49+F50</f>
        <v>1.2920899412026143</v>
      </c>
      <c r="E50" s="43">
        <v>0</v>
      </c>
      <c r="F50" s="76">
        <f>D49*C50</f>
        <v>3.7633687607843136E-2</v>
      </c>
      <c r="G50" s="72"/>
      <c r="H50" s="72"/>
      <c r="I50" s="72"/>
      <c r="J50" s="77"/>
      <c r="K50" s="72"/>
      <c r="L50" s="42"/>
      <c r="M50" s="42"/>
      <c r="N50" s="47"/>
    </row>
    <row r="51" spans="2:14">
      <c r="B51" s="62" t="s">
        <v>12</v>
      </c>
      <c r="C51" s="75">
        <v>0.08</v>
      </c>
      <c r="D51" s="43">
        <f>D50+F51</f>
        <v>1.3954571364988235</v>
      </c>
      <c r="E51" s="43">
        <v>0</v>
      </c>
      <c r="F51" s="76">
        <f>D50*C51</f>
        <v>0.10336719529620915</v>
      </c>
      <c r="G51" s="72"/>
      <c r="H51" s="72"/>
      <c r="I51" s="78"/>
      <c r="J51" s="77"/>
      <c r="K51" s="72"/>
      <c r="L51" s="42"/>
      <c r="M51" s="42"/>
      <c r="N51" s="47"/>
    </row>
    <row r="52" spans="2:14" ht="15" thickBot="1">
      <c r="B52" s="79" t="s">
        <v>36</v>
      </c>
      <c r="C52" s="80"/>
      <c r="D52" s="81">
        <f>D51+F52</f>
        <v>1.3954571364988235</v>
      </c>
      <c r="E52" s="81"/>
      <c r="F52" s="82"/>
      <c r="G52" s="83"/>
      <c r="H52" s="83"/>
      <c r="I52" s="83"/>
      <c r="J52" s="84"/>
      <c r="K52" s="80"/>
      <c r="L52" s="80"/>
      <c r="M52" s="80"/>
      <c r="N52" s="85"/>
    </row>
    <row r="53" spans="2:14" ht="15" thickBot="1">
      <c r="B53" s="86" t="s">
        <v>13</v>
      </c>
      <c r="C53" s="87"/>
      <c r="D53" s="88">
        <f>D52</f>
        <v>1.3954571364988235</v>
      </c>
      <c r="E53" s="89"/>
      <c r="F53" s="90"/>
      <c r="G53" s="91"/>
      <c r="H53" s="91"/>
      <c r="I53" s="91"/>
      <c r="J53" s="92"/>
      <c r="K53" s="91"/>
      <c r="L53" s="91"/>
      <c r="M53" s="91"/>
      <c r="N53" s="91"/>
    </row>
    <row r="54" spans="2:14">
      <c r="F54" s="93"/>
    </row>
    <row r="55" spans="2:14">
      <c r="C55" s="4" t="s">
        <v>81</v>
      </c>
      <c r="D55" s="95">
        <v>1.4575976035138234</v>
      </c>
    </row>
    <row r="56" spans="2:14">
      <c r="D56" s="95"/>
      <c r="E56" s="93"/>
      <c r="H56" s="96"/>
    </row>
    <row r="57" spans="2:14">
      <c r="D57" s="103">
        <f>D53-D55</f>
        <v>-6.2140467014999867E-2</v>
      </c>
      <c r="H57" s="96"/>
    </row>
    <row r="58" spans="2:14">
      <c r="E58" s="97"/>
      <c r="H58" s="96"/>
    </row>
    <row r="59" spans="2:14">
      <c r="D59" s="105">
        <f>D57/D55</f>
        <v>-4.2632113873676894E-2</v>
      </c>
      <c r="H59" s="96"/>
      <c r="I59" s="98"/>
    </row>
    <row r="60" spans="2:14">
      <c r="D60" s="93"/>
      <c r="E60" s="97"/>
    </row>
    <row r="61" spans="2:14">
      <c r="F61" s="96"/>
      <c r="G61" s="96"/>
    </row>
    <row r="62" spans="2:14">
      <c r="B62" s="4" t="s">
        <v>82</v>
      </c>
      <c r="E62" s="99"/>
      <c r="F62" s="96"/>
      <c r="G62" s="100"/>
    </row>
    <row r="63" spans="2:14">
      <c r="F63" s="96"/>
      <c r="G63" s="96"/>
    </row>
    <row r="64" spans="2:14">
      <c r="F64" s="96"/>
      <c r="G64" s="96"/>
    </row>
    <row r="65" spans="6:7">
      <c r="F65" s="101"/>
      <c r="G65" s="101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5"/>
  <sheetViews>
    <sheetView tabSelected="1" zoomScale="85" zoomScaleNormal="85" zoomScalePageLayoutView="85" workbookViewId="0">
      <selection activeCell="B15" sqref="B15"/>
    </sheetView>
  </sheetViews>
  <sheetFormatPr baseColWidth="10" defaultColWidth="10.33203125" defaultRowHeight="14" x14ac:dyDescent="0"/>
  <cols>
    <col min="1" max="1" width="1.83203125" style="4" customWidth="1"/>
    <col min="2" max="2" width="21.83203125" style="4" customWidth="1"/>
    <col min="3" max="3" width="49.5" style="4" customWidth="1"/>
    <col min="4" max="9" width="14.5" style="4" customWidth="1"/>
    <col min="10" max="10" width="13.33203125" style="4" customWidth="1"/>
    <col min="11" max="14" width="10.6640625" style="4" customWidth="1"/>
    <col min="15" max="15" width="1.83203125" style="4" customWidth="1"/>
    <col min="16" max="21" width="10.33203125" style="4" customWidth="1"/>
    <col min="22" max="16384" width="10.33203125" style="4"/>
  </cols>
  <sheetData>
    <row r="1" spans="2:21" ht="22.5" customHeight="1">
      <c r="B1" s="106" t="s">
        <v>26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P1" s="5"/>
      <c r="Q1" s="6"/>
      <c r="R1" s="5"/>
      <c r="S1" s="5"/>
      <c r="T1" s="5"/>
      <c r="U1" s="5"/>
    </row>
    <row r="2" spans="2:21" ht="37.5" customHeight="1" thickBot="1">
      <c r="B2" s="109" t="s">
        <v>25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1"/>
      <c r="P2" s="5"/>
      <c r="Q2" s="7"/>
      <c r="R2" s="5"/>
      <c r="S2" s="5"/>
      <c r="T2" s="5"/>
      <c r="U2" s="5"/>
    </row>
    <row r="3" spans="2:21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21">
      <c r="B4" s="112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21">
      <c r="B5" s="113"/>
      <c r="C5" s="23" t="s">
        <v>28</v>
      </c>
      <c r="D5" s="26"/>
      <c r="E5" s="36"/>
      <c r="F5" s="36"/>
      <c r="G5" s="36"/>
      <c r="H5" s="36"/>
      <c r="I5" s="102"/>
      <c r="J5" s="5"/>
    </row>
    <row r="6" spans="2:21">
      <c r="B6" s="113"/>
      <c r="C6" s="23" t="s">
        <v>16</v>
      </c>
      <c r="D6" s="26" t="s">
        <v>37</v>
      </c>
      <c r="E6" s="36"/>
      <c r="F6" s="36"/>
      <c r="G6" s="36"/>
      <c r="H6" s="36"/>
      <c r="I6" s="5"/>
      <c r="J6" s="5"/>
    </row>
    <row r="7" spans="2:21" ht="15" thickBot="1">
      <c r="B7" s="113"/>
      <c r="C7" s="23" t="s">
        <v>29</v>
      </c>
      <c r="D7" s="27"/>
      <c r="E7" s="37"/>
      <c r="F7" s="28"/>
      <c r="G7" s="28"/>
      <c r="H7" s="28"/>
      <c r="I7" s="38"/>
      <c r="J7" s="38"/>
      <c r="K7" s="38"/>
    </row>
    <row r="8" spans="2:21">
      <c r="B8" s="113"/>
      <c r="C8" s="23" t="s">
        <v>30</v>
      </c>
      <c r="D8" s="1" t="s">
        <v>40</v>
      </c>
      <c r="E8" s="1" t="s">
        <v>41</v>
      </c>
      <c r="F8" s="24" t="s">
        <v>44</v>
      </c>
      <c r="G8" s="24" t="s">
        <v>48</v>
      </c>
      <c r="H8" s="1" t="s">
        <v>38</v>
      </c>
      <c r="I8" s="1" t="s">
        <v>39</v>
      </c>
      <c r="J8" s="24" t="s">
        <v>54</v>
      </c>
      <c r="K8" s="24" t="s">
        <v>52</v>
      </c>
      <c r="L8" s="25"/>
    </row>
    <row r="9" spans="2:21">
      <c r="B9" s="113"/>
      <c r="C9" s="23" t="s">
        <v>17</v>
      </c>
      <c r="D9" s="31">
        <v>3.2399999999999998E-2</v>
      </c>
      <c r="E9" s="31">
        <v>0.05</v>
      </c>
      <c r="F9" s="31">
        <v>8.2000000000000007E-3</v>
      </c>
      <c r="G9" s="31">
        <v>6.1999999999999998E-3</v>
      </c>
      <c r="H9" s="31">
        <v>0</v>
      </c>
      <c r="I9" s="31">
        <v>0</v>
      </c>
      <c r="J9" s="31">
        <v>0.108</v>
      </c>
      <c r="K9" s="31">
        <v>2.5000000000000001E-2</v>
      </c>
      <c r="L9" s="30"/>
    </row>
    <row r="10" spans="2:21">
      <c r="B10" s="113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/>
    </row>
    <row r="11" spans="2:21">
      <c r="B11" s="113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/>
    </row>
    <row r="12" spans="2:21" ht="15" thickBot="1">
      <c r="B12" s="114"/>
      <c r="C12" s="9" t="s">
        <v>0</v>
      </c>
      <c r="D12" s="39">
        <f>(D9*D10)/D11</f>
        <v>3.2399999999999998E-2</v>
      </c>
      <c r="E12" s="39">
        <f>(E9*E10)/E11</f>
        <v>0.05</v>
      </c>
      <c r="F12" s="39">
        <f t="shared" ref="F12:K12" si="0">(F9*F10)/F11</f>
        <v>8.2000000000000007E-3</v>
      </c>
      <c r="G12" s="39">
        <f t="shared" si="0"/>
        <v>6.1999999999999998E-3</v>
      </c>
      <c r="H12" s="39">
        <f t="shared" si="0"/>
        <v>0</v>
      </c>
      <c r="I12" s="39">
        <f t="shared" si="0"/>
        <v>0</v>
      </c>
      <c r="J12" s="39">
        <f t="shared" si="0"/>
        <v>0.108</v>
      </c>
      <c r="K12" s="39">
        <f t="shared" si="0"/>
        <v>2.5000000000000001E-2</v>
      </c>
      <c r="L12" s="39"/>
      <c r="R12" s="4" t="s">
        <v>77</v>
      </c>
    </row>
    <row r="13" spans="2:21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42">
      <c r="B14" s="13"/>
      <c r="C14" s="14" t="s">
        <v>34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35</v>
      </c>
    </row>
    <row r="15" spans="2:21">
      <c r="B15" s="41"/>
      <c r="C15" s="42"/>
      <c r="D15" s="43">
        <f>E15+F15</f>
        <v>0.22979999999999998</v>
      </c>
      <c r="E15" s="44">
        <f>SUM(D12:L12)</f>
        <v>0.22979999999999998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</row>
    <row r="16" spans="2:21">
      <c r="B16" s="41">
        <v>1</v>
      </c>
      <c r="C16" s="2" t="s">
        <v>51</v>
      </c>
      <c r="D16" s="43">
        <f t="shared" ref="D16:D45" si="1">D15+E16+F16</f>
        <v>0.29712474509803921</v>
      </c>
      <c r="E16" s="48">
        <v>0</v>
      </c>
      <c r="F16" s="49">
        <f t="shared" ref="F16:F46" si="2">SUM(L16:N16)</f>
        <v>6.7324745098039221E-2</v>
      </c>
      <c r="G16" s="20" t="s">
        <v>55</v>
      </c>
      <c r="H16" s="50">
        <f>50/4</f>
        <v>12.5</v>
      </c>
      <c r="I16" s="51">
        <v>0.97</v>
      </c>
      <c r="J16" s="52">
        <f>(1-I16)*J18+J18</f>
        <v>0</v>
      </c>
      <c r="K16" s="53">
        <v>15</v>
      </c>
      <c r="L16" s="54">
        <f>(K16/P16/3600)*H16</f>
        <v>6.1274509803921566E-2</v>
      </c>
      <c r="M16" s="54">
        <f>(1-I16)*L16</f>
        <v>1.8382352941176486E-3</v>
      </c>
      <c r="N16" s="55">
        <f>(1-I16)*SUM(D12,J12)</f>
        <v>4.2120000000000039E-3</v>
      </c>
      <c r="P16" s="56">
        <v>0.85</v>
      </c>
      <c r="R16" s="4" t="s">
        <v>71</v>
      </c>
    </row>
    <row r="17" spans="2:18">
      <c r="B17" s="41">
        <v>2</v>
      </c>
      <c r="C17" s="2" t="s">
        <v>47</v>
      </c>
      <c r="D17" s="43">
        <f t="shared" si="1"/>
        <v>0.31142213071895425</v>
      </c>
      <c r="E17" s="48">
        <v>0</v>
      </c>
      <c r="F17" s="49">
        <f t="shared" si="2"/>
        <v>1.4297385620915034E-2</v>
      </c>
      <c r="G17" s="20" t="s">
        <v>46</v>
      </c>
      <c r="H17" s="50">
        <f>50/4</f>
        <v>12.5</v>
      </c>
      <c r="I17" s="51">
        <v>1</v>
      </c>
      <c r="J17" s="52">
        <f t="shared" ref="J17:J45" si="3">(1-I17)*J18+J18</f>
        <v>0</v>
      </c>
      <c r="K17" s="53">
        <v>3.5</v>
      </c>
      <c r="L17" s="54">
        <f t="shared" ref="L17:L46" si="4">(K17/P17/3600)*H17</f>
        <v>1.4297385620915034E-2</v>
      </c>
      <c r="M17" s="54">
        <f>(1-I17)*SUM(L16:L17)</f>
        <v>0</v>
      </c>
      <c r="N17" s="55">
        <f>(1-I17)*SUM(D12,J12)</f>
        <v>0</v>
      </c>
      <c r="P17" s="56">
        <v>0.85</v>
      </c>
    </row>
    <row r="18" spans="2:18">
      <c r="B18" s="41">
        <v>3</v>
      </c>
      <c r="C18" s="2" t="s">
        <v>42</v>
      </c>
      <c r="D18" s="43">
        <f t="shared" si="1"/>
        <v>0.39233142483660133</v>
      </c>
      <c r="E18" s="48">
        <v>0</v>
      </c>
      <c r="F18" s="49">
        <f t="shared" si="2"/>
        <v>8.0909294117647079E-2</v>
      </c>
      <c r="G18" s="20" t="s">
        <v>55</v>
      </c>
      <c r="H18" s="50">
        <f>50/4</f>
        <v>12.5</v>
      </c>
      <c r="I18" s="51">
        <v>0.94</v>
      </c>
      <c r="J18" s="52">
        <f>(1-I18)*J21+J21</f>
        <v>0</v>
      </c>
      <c r="K18" s="53">
        <v>15</v>
      </c>
      <c r="L18" s="54">
        <f t="shared" si="4"/>
        <v>6.1274509803921566E-2</v>
      </c>
      <c r="M18" s="54">
        <f>(1-I18)*SUM(L16:L18)</f>
        <v>8.2107843137254975E-3</v>
      </c>
      <c r="N18" s="55">
        <f>(1-I18)*SUM(D12,E12,J12)</f>
        <v>1.1424000000000011E-2</v>
      </c>
      <c r="P18" s="56">
        <v>0.85</v>
      </c>
      <c r="R18" s="4" t="s">
        <v>72</v>
      </c>
    </row>
    <row r="19" spans="2:18">
      <c r="B19" s="41">
        <v>4</v>
      </c>
      <c r="C19" s="2" t="s">
        <v>57</v>
      </c>
      <c r="D19" s="43">
        <f t="shared" si="1"/>
        <v>0.43824195424836604</v>
      </c>
      <c r="E19" s="48">
        <v>0</v>
      </c>
      <c r="F19" s="49">
        <f t="shared" si="2"/>
        <v>4.5910529411764725E-2</v>
      </c>
      <c r="G19" s="20" t="s">
        <v>53</v>
      </c>
      <c r="H19" s="50">
        <v>15</v>
      </c>
      <c r="I19" s="51">
        <v>0.97</v>
      </c>
      <c r="J19" s="52">
        <f>(1-I19)*J22+J22</f>
        <v>0</v>
      </c>
      <c r="K19" s="53">
        <v>7</v>
      </c>
      <c r="L19" s="54">
        <f t="shared" si="4"/>
        <v>3.4313725490196081E-2</v>
      </c>
      <c r="M19" s="54">
        <f>(1-I19)*SUM(L16:L19)</f>
        <v>5.1348039215686325E-3</v>
      </c>
      <c r="N19" s="55">
        <f>(1-I19)*SUM(D12,E12,J12,K12)</f>
        <v>6.4620000000000059E-3</v>
      </c>
      <c r="P19" s="56">
        <v>0.85</v>
      </c>
      <c r="R19" s="4" t="s">
        <v>59</v>
      </c>
    </row>
    <row r="20" spans="2:18">
      <c r="B20" s="41">
        <v>5</v>
      </c>
      <c r="C20" s="2" t="s">
        <v>60</v>
      </c>
      <c r="D20" s="43">
        <f t="shared" si="1"/>
        <v>0.45943598692810461</v>
      </c>
      <c r="E20" s="48">
        <v>0</v>
      </c>
      <c r="F20" s="49">
        <f t="shared" si="2"/>
        <v>2.1194032679738569E-2</v>
      </c>
      <c r="G20" s="57" t="s">
        <v>46</v>
      </c>
      <c r="H20" s="50">
        <v>15</v>
      </c>
      <c r="I20" s="51">
        <v>0.99</v>
      </c>
      <c r="J20" s="52">
        <f t="shared" ref="J20" si="5">(1-I20)*J24+J24</f>
        <v>0</v>
      </c>
      <c r="K20" s="53">
        <v>3.5</v>
      </c>
      <c r="L20" s="54">
        <f t="shared" si="4"/>
        <v>1.7156862745098041E-2</v>
      </c>
      <c r="M20" s="54">
        <f>(1-I20)*SUM(L16:L20)</f>
        <v>1.8831699346405246E-3</v>
      </c>
      <c r="N20" s="55">
        <f>(1-I20)*SUM(D12,E12,J12,K12)</f>
        <v>2.1540000000000018E-3</v>
      </c>
      <c r="P20" s="56">
        <v>0.85</v>
      </c>
      <c r="R20" s="4" t="s">
        <v>73</v>
      </c>
    </row>
    <row r="21" spans="2:18">
      <c r="B21" s="41">
        <v>6</v>
      </c>
      <c r="C21" s="3" t="s">
        <v>43</v>
      </c>
      <c r="D21" s="43">
        <f t="shared" si="1"/>
        <v>0.49250061437908499</v>
      </c>
      <c r="E21" s="48">
        <v>0</v>
      </c>
      <c r="F21" s="49">
        <f t="shared" si="2"/>
        <v>3.3064627450980398E-2</v>
      </c>
      <c r="G21" s="20" t="s">
        <v>50</v>
      </c>
      <c r="H21" s="50">
        <f>30/4</f>
        <v>7.5</v>
      </c>
      <c r="I21" s="51">
        <v>0.97</v>
      </c>
      <c r="J21" s="52">
        <f t="shared" si="3"/>
        <v>0</v>
      </c>
      <c r="K21" s="53">
        <v>13</v>
      </c>
      <c r="L21" s="54">
        <f t="shared" si="4"/>
        <v>3.186274509803922E-2</v>
      </c>
      <c r="M21" s="54">
        <f>(1-I21)*L21</f>
        <v>9.558823529411775E-4</v>
      </c>
      <c r="N21" s="55">
        <f>(1-I21)*F12</f>
        <v>2.4600000000000023E-4</v>
      </c>
      <c r="P21" s="56">
        <v>0.85</v>
      </c>
    </row>
    <row r="22" spans="2:18">
      <c r="B22" s="41">
        <v>7</v>
      </c>
      <c r="C22" s="3" t="s">
        <v>49</v>
      </c>
      <c r="D22" s="43">
        <f t="shared" si="1"/>
        <v>0.52003547058823529</v>
      </c>
      <c r="E22" s="48">
        <v>0</v>
      </c>
      <c r="F22" s="49">
        <f t="shared" si="2"/>
        <v>2.7534856209150329E-2</v>
      </c>
      <c r="G22" s="20" t="s">
        <v>56</v>
      </c>
      <c r="H22" s="50">
        <f>25/4</f>
        <v>6.25</v>
      </c>
      <c r="I22" s="51">
        <v>0.97</v>
      </c>
      <c r="J22" s="52">
        <f>(1-I22)*J23+J23</f>
        <v>0</v>
      </c>
      <c r="K22" s="53">
        <v>13</v>
      </c>
      <c r="L22" s="54">
        <f t="shared" si="4"/>
        <v>2.6552287581699349E-2</v>
      </c>
      <c r="M22" s="54">
        <f>(1-I22)*SUM(L22)</f>
        <v>7.9656862745098114E-4</v>
      </c>
      <c r="N22" s="55">
        <f>(1-I22)*SUM(G12)</f>
        <v>1.8600000000000016E-4</v>
      </c>
      <c r="P22" s="56">
        <v>0.85</v>
      </c>
    </row>
    <row r="23" spans="2:18">
      <c r="B23" s="41">
        <v>8</v>
      </c>
      <c r="C23" s="3" t="s">
        <v>61</v>
      </c>
      <c r="D23" s="43">
        <f t="shared" si="1"/>
        <v>0.52575442483660129</v>
      </c>
      <c r="E23" s="48">
        <v>0</v>
      </c>
      <c r="F23" s="49">
        <f t="shared" si="2"/>
        <v>5.7189542483660136E-3</v>
      </c>
      <c r="G23" s="57" t="s">
        <v>46</v>
      </c>
      <c r="H23" s="50">
        <v>5</v>
      </c>
      <c r="I23" s="51">
        <v>1</v>
      </c>
      <c r="J23" s="52">
        <f t="shared" si="3"/>
        <v>0</v>
      </c>
      <c r="K23" s="53">
        <v>3.5</v>
      </c>
      <c r="L23" s="54">
        <f t="shared" si="4"/>
        <v>5.7189542483660136E-3</v>
      </c>
      <c r="M23" s="54">
        <f>(1-I23)*SUM(L16:L20,L23)</f>
        <v>0</v>
      </c>
      <c r="N23" s="55">
        <f>(1-I23)*SUM(D12,E12,J12,K12)</f>
        <v>0</v>
      </c>
      <c r="P23" s="56">
        <v>0.85</v>
      </c>
      <c r="R23" s="4" t="s">
        <v>75</v>
      </c>
    </row>
    <row r="24" spans="2:18">
      <c r="B24" s="41">
        <v>9</v>
      </c>
      <c r="C24" s="3" t="s">
        <v>66</v>
      </c>
      <c r="D24" s="43">
        <f t="shared" si="1"/>
        <v>0.54140107189542486</v>
      </c>
      <c r="E24" s="48">
        <v>0</v>
      </c>
      <c r="F24" s="49">
        <f t="shared" si="2"/>
        <v>1.5646647058823536E-2</v>
      </c>
      <c r="G24" s="57" t="s">
        <v>46</v>
      </c>
      <c r="H24" s="50">
        <v>10</v>
      </c>
      <c r="I24" s="51">
        <v>0.99</v>
      </c>
      <c r="J24" s="52">
        <f>(1-I24)*J25+J25</f>
        <v>0</v>
      </c>
      <c r="K24" s="53">
        <v>3.5</v>
      </c>
      <c r="L24" s="54">
        <f t="shared" si="4"/>
        <v>1.1437908496732027E-2</v>
      </c>
      <c r="M24" s="54">
        <f>(1-I24)*SUM(L16:L20,L23:L24)</f>
        <v>2.0547385620915048E-3</v>
      </c>
      <c r="N24" s="55">
        <f>(1-I24)*SUM(D12,E12,I12,J12,K12)</f>
        <v>2.1540000000000018E-3</v>
      </c>
      <c r="P24" s="56">
        <v>0.85</v>
      </c>
      <c r="R24" s="4" t="s">
        <v>74</v>
      </c>
    </row>
    <row r="25" spans="2:18">
      <c r="B25" s="41">
        <v>10</v>
      </c>
      <c r="C25" s="3" t="s">
        <v>62</v>
      </c>
      <c r="D25" s="43">
        <f t="shared" si="1"/>
        <v>0.54483244444444445</v>
      </c>
      <c r="E25" s="48">
        <v>0</v>
      </c>
      <c r="F25" s="49">
        <f t="shared" si="2"/>
        <v>3.4313725490196078E-3</v>
      </c>
      <c r="G25" s="57" t="s">
        <v>46</v>
      </c>
      <c r="H25" s="50">
        <v>3</v>
      </c>
      <c r="I25" s="51">
        <v>1</v>
      </c>
      <c r="J25" s="52">
        <f t="shared" si="3"/>
        <v>0</v>
      </c>
      <c r="K25" s="53">
        <v>3.5</v>
      </c>
      <c r="L25" s="54">
        <f t="shared" si="4"/>
        <v>3.4313725490196078E-3</v>
      </c>
      <c r="M25" s="54">
        <f>(1-I25)*SUM(L22,L25)</f>
        <v>0</v>
      </c>
      <c r="N25" s="55">
        <f>(1-I25)*SUM(G12)</f>
        <v>0</v>
      </c>
      <c r="P25" s="56">
        <v>0.85</v>
      </c>
      <c r="R25" s="4" t="s">
        <v>70</v>
      </c>
    </row>
    <row r="26" spans="2:18" ht="14.25" customHeight="1">
      <c r="B26" s="41">
        <v>11</v>
      </c>
      <c r="C26" s="3" t="s">
        <v>68</v>
      </c>
      <c r="D26" s="43">
        <f t="shared" si="1"/>
        <v>0.57385952941176477</v>
      </c>
      <c r="E26" s="48">
        <v>0</v>
      </c>
      <c r="F26" s="49">
        <f t="shared" si="2"/>
        <v>2.9027084967320274E-2</v>
      </c>
      <c r="G26" s="57" t="s">
        <v>69</v>
      </c>
      <c r="H26" s="50">
        <v>13</v>
      </c>
      <c r="I26" s="51">
        <v>0.97</v>
      </c>
      <c r="J26" s="52">
        <f t="shared" si="3"/>
        <v>0</v>
      </c>
      <c r="K26" s="53">
        <v>3.5</v>
      </c>
      <c r="L26" s="54">
        <f t="shared" si="4"/>
        <v>1.4869281045751635E-2</v>
      </c>
      <c r="M26" s="54">
        <f>(1-I26)*SUM(L16:L20,L22:L26)</f>
        <v>7.5098039215686337E-3</v>
      </c>
      <c r="N26" s="55">
        <f>(1-I26)*SUM(D12,E12,G12,I12,J12,K12)</f>
        <v>6.6480000000000055E-3</v>
      </c>
      <c r="P26" s="56">
        <v>0.85</v>
      </c>
      <c r="R26" s="4" t="s">
        <v>78</v>
      </c>
    </row>
    <row r="27" spans="2:18">
      <c r="B27" s="41">
        <v>12</v>
      </c>
      <c r="C27" s="2" t="s">
        <v>45</v>
      </c>
      <c r="D27" s="43">
        <f t="shared" si="1"/>
        <v>0.59013108496732036</v>
      </c>
      <c r="E27" s="48">
        <v>0</v>
      </c>
      <c r="F27" s="49">
        <f t="shared" si="2"/>
        <v>1.627155555555556E-2</v>
      </c>
      <c r="G27" s="57" t="s">
        <v>46</v>
      </c>
      <c r="H27" s="50">
        <v>10</v>
      </c>
      <c r="I27" s="51">
        <v>0.99</v>
      </c>
      <c r="J27" s="52">
        <f t="shared" si="3"/>
        <v>0</v>
      </c>
      <c r="K27" s="53">
        <v>3.5</v>
      </c>
      <c r="L27" s="54">
        <f>(K27/P27/3600)*H27</f>
        <v>1.1437908496732027E-2</v>
      </c>
      <c r="M27" s="54">
        <f>(1-I27)*SUM(L16:L20,L22:L27)</f>
        <v>2.6176470588235318E-3</v>
      </c>
      <c r="N27" s="55">
        <f>(1-I27)*SUM(D12:E12,G12:K12)</f>
        <v>2.2160000000000018E-3</v>
      </c>
      <c r="P27" s="56">
        <v>0.85</v>
      </c>
      <c r="R27" s="4" t="s">
        <v>74</v>
      </c>
    </row>
    <row r="28" spans="2:18">
      <c r="B28" s="41">
        <v>13</v>
      </c>
      <c r="C28" s="2" t="s">
        <v>64</v>
      </c>
      <c r="D28" s="43">
        <f t="shared" si="1"/>
        <v>0.60922810457516352</v>
      </c>
      <c r="E28" s="48">
        <v>0</v>
      </c>
      <c r="F28" s="49">
        <f t="shared" si="2"/>
        <v>1.909701960784314E-2</v>
      </c>
      <c r="G28" s="57" t="s">
        <v>46</v>
      </c>
      <c r="H28" s="50">
        <v>12</v>
      </c>
      <c r="I28" s="51">
        <v>0.99</v>
      </c>
      <c r="J28" s="52">
        <f t="shared" si="3"/>
        <v>0</v>
      </c>
      <c r="K28" s="53">
        <v>3.5</v>
      </c>
      <c r="L28" s="54">
        <f t="shared" si="4"/>
        <v>1.3725490196078431E-2</v>
      </c>
      <c r="M28" s="54">
        <f>(1-I28)*SUM(L16:L28)</f>
        <v>3.0735294117647089E-3</v>
      </c>
      <c r="N28" s="55">
        <f>(1-I28)*SUM(D12:K12)</f>
        <v>2.2980000000000019E-3</v>
      </c>
      <c r="P28" s="56">
        <v>0.85</v>
      </c>
      <c r="R28" s="4" t="s">
        <v>76</v>
      </c>
    </row>
    <row r="29" spans="2:18">
      <c r="B29" s="41">
        <v>14</v>
      </c>
      <c r="C29" s="21" t="s">
        <v>65</v>
      </c>
      <c r="D29" s="43">
        <f t="shared" si="1"/>
        <v>0.64065805228758188</v>
      </c>
      <c r="E29" s="48">
        <v>0</v>
      </c>
      <c r="F29" s="49">
        <f t="shared" si="2"/>
        <v>3.1429947712418319E-2</v>
      </c>
      <c r="G29" s="57" t="s">
        <v>46</v>
      </c>
      <c r="H29" s="50">
        <v>13</v>
      </c>
      <c r="I29" s="51">
        <v>0.97</v>
      </c>
      <c r="J29" s="52">
        <f t="shared" si="3"/>
        <v>0</v>
      </c>
      <c r="K29" s="53">
        <v>3.5</v>
      </c>
      <c r="L29" s="54">
        <f t="shared" si="4"/>
        <v>1.4869281045751635E-2</v>
      </c>
      <c r="M29" s="54">
        <f>(1-I29)*SUM(L16:L29)</f>
        <v>9.6666666666666758E-3</v>
      </c>
      <c r="N29" s="55">
        <f>(1-I29)*SUM(D12:K12)</f>
        <v>6.8940000000000052E-3</v>
      </c>
      <c r="P29" s="56">
        <v>0.85</v>
      </c>
      <c r="R29" s="4" t="s">
        <v>78</v>
      </c>
    </row>
    <row r="30" spans="2:18">
      <c r="B30" s="41">
        <v>15</v>
      </c>
      <c r="C30" s="2" t="s">
        <v>58</v>
      </c>
      <c r="D30" s="43">
        <f t="shared" si="1"/>
        <v>0.65209596078431387</v>
      </c>
      <c r="E30" s="48">
        <v>0</v>
      </c>
      <c r="F30" s="49">
        <f t="shared" si="2"/>
        <v>1.1437908496732027E-2</v>
      </c>
      <c r="G30" s="57" t="s">
        <v>46</v>
      </c>
      <c r="H30" s="50">
        <v>10</v>
      </c>
      <c r="I30" s="51">
        <v>1</v>
      </c>
      <c r="J30" s="52">
        <f t="shared" si="3"/>
        <v>0</v>
      </c>
      <c r="K30" s="53">
        <v>3.5</v>
      </c>
      <c r="L30" s="54">
        <f t="shared" si="4"/>
        <v>1.1437908496732027E-2</v>
      </c>
      <c r="M30" s="54">
        <f>(1-I30)*SUM(L16:L30)</f>
        <v>0</v>
      </c>
      <c r="N30" s="55">
        <f>(1-I30)*SUM(D12:K12)</f>
        <v>0</v>
      </c>
      <c r="P30" s="56">
        <v>0.85</v>
      </c>
      <c r="R30" s="4" t="s">
        <v>80</v>
      </c>
    </row>
    <row r="31" spans="2:18">
      <c r="B31" s="41">
        <v>16</v>
      </c>
      <c r="C31" s="2"/>
      <c r="D31" s="43">
        <f t="shared" si="1"/>
        <v>0.65209596078431387</v>
      </c>
      <c r="E31" s="48">
        <v>0</v>
      </c>
      <c r="F31" s="49">
        <f t="shared" si="2"/>
        <v>0</v>
      </c>
      <c r="G31" s="57"/>
      <c r="H31" s="58"/>
      <c r="I31" s="51">
        <v>1</v>
      </c>
      <c r="J31" s="52">
        <f t="shared" si="3"/>
        <v>0</v>
      </c>
      <c r="K31" s="53">
        <v>0</v>
      </c>
      <c r="L31" s="54">
        <f t="shared" si="4"/>
        <v>0</v>
      </c>
      <c r="M31" s="54">
        <f>(1-I31)*SUM(L16:L31)</f>
        <v>0</v>
      </c>
      <c r="N31" s="55">
        <f>(1-I31)*SUM(D12:L12)</f>
        <v>0</v>
      </c>
      <c r="P31" s="56">
        <v>1</v>
      </c>
    </row>
    <row r="32" spans="2:18">
      <c r="B32" s="41">
        <v>17</v>
      </c>
      <c r="C32" s="3"/>
      <c r="D32" s="43">
        <f t="shared" si="1"/>
        <v>0.65209596078431387</v>
      </c>
      <c r="E32" s="48">
        <v>0</v>
      </c>
      <c r="F32" s="49">
        <f t="shared" si="2"/>
        <v>0</v>
      </c>
      <c r="G32" s="57"/>
      <c r="H32" s="58"/>
      <c r="I32" s="51">
        <v>1</v>
      </c>
      <c r="J32" s="52">
        <f t="shared" si="3"/>
        <v>0</v>
      </c>
      <c r="K32" s="53">
        <v>0</v>
      </c>
      <c r="L32" s="54">
        <f t="shared" si="4"/>
        <v>0</v>
      </c>
      <c r="M32" s="54">
        <f>(1-I32)*SUM(L16:L32)</f>
        <v>0</v>
      </c>
      <c r="N32" s="55">
        <f>(1-I32)*SUM(D12:L12)</f>
        <v>0</v>
      </c>
      <c r="P32" s="56">
        <v>1</v>
      </c>
      <c r="R32" s="4" t="s">
        <v>84</v>
      </c>
    </row>
    <row r="33" spans="2:16">
      <c r="B33" s="41">
        <v>18</v>
      </c>
      <c r="C33" s="3"/>
      <c r="D33" s="43">
        <f t="shared" si="1"/>
        <v>0.65209596078431387</v>
      </c>
      <c r="E33" s="48">
        <v>0</v>
      </c>
      <c r="F33" s="49">
        <f t="shared" si="2"/>
        <v>0</v>
      </c>
      <c r="G33" s="59"/>
      <c r="H33" s="58"/>
      <c r="I33" s="51">
        <v>1</v>
      </c>
      <c r="J33" s="52">
        <f t="shared" si="3"/>
        <v>0</v>
      </c>
      <c r="K33" s="53">
        <v>0</v>
      </c>
      <c r="L33" s="54">
        <f t="shared" si="4"/>
        <v>0</v>
      </c>
      <c r="M33" s="54">
        <f t="shared" ref="M33:M46" si="6">(1-I33)*L33</f>
        <v>0</v>
      </c>
      <c r="N33" s="55">
        <f t="shared" ref="N33:N46" si="7">(1-I33)*D32</f>
        <v>0</v>
      </c>
      <c r="P33" s="56">
        <v>1</v>
      </c>
    </row>
    <row r="34" spans="2:16">
      <c r="B34" s="41">
        <v>19</v>
      </c>
      <c r="C34" s="3"/>
      <c r="D34" s="43">
        <f t="shared" si="1"/>
        <v>0.65209596078431387</v>
      </c>
      <c r="E34" s="48">
        <v>0</v>
      </c>
      <c r="F34" s="49">
        <f t="shared" si="2"/>
        <v>0</v>
      </c>
      <c r="G34" s="59"/>
      <c r="H34" s="58"/>
      <c r="I34" s="51">
        <v>1</v>
      </c>
      <c r="J34" s="52">
        <f t="shared" si="3"/>
        <v>0</v>
      </c>
      <c r="K34" s="53">
        <v>0</v>
      </c>
      <c r="L34" s="54">
        <f t="shared" si="4"/>
        <v>0</v>
      </c>
      <c r="M34" s="54">
        <f t="shared" si="6"/>
        <v>0</v>
      </c>
      <c r="N34" s="55">
        <f t="shared" si="7"/>
        <v>0</v>
      </c>
      <c r="P34" s="56">
        <v>1</v>
      </c>
    </row>
    <row r="35" spans="2:16">
      <c r="B35" s="41">
        <v>20</v>
      </c>
      <c r="C35" s="2"/>
      <c r="D35" s="43">
        <f t="shared" si="1"/>
        <v>0.65209596078431387</v>
      </c>
      <c r="E35" s="48">
        <v>0</v>
      </c>
      <c r="F35" s="49">
        <f t="shared" si="2"/>
        <v>0</v>
      </c>
      <c r="G35" s="59"/>
      <c r="H35" s="58"/>
      <c r="I35" s="51">
        <v>1</v>
      </c>
      <c r="J35" s="52">
        <f t="shared" si="3"/>
        <v>0</v>
      </c>
      <c r="K35" s="53">
        <v>0</v>
      </c>
      <c r="L35" s="54">
        <f t="shared" si="4"/>
        <v>0</v>
      </c>
      <c r="M35" s="54">
        <f t="shared" si="6"/>
        <v>0</v>
      </c>
      <c r="N35" s="55">
        <f t="shared" si="7"/>
        <v>0</v>
      </c>
      <c r="P35" s="56">
        <v>1</v>
      </c>
    </row>
    <row r="36" spans="2:16">
      <c r="B36" s="41">
        <v>21</v>
      </c>
      <c r="C36" s="60"/>
      <c r="D36" s="43">
        <f t="shared" si="1"/>
        <v>0.65209596078431387</v>
      </c>
      <c r="E36" s="48">
        <v>0</v>
      </c>
      <c r="F36" s="49">
        <f t="shared" si="2"/>
        <v>0</v>
      </c>
      <c r="G36" s="59"/>
      <c r="H36" s="61"/>
      <c r="I36" s="51">
        <v>1</v>
      </c>
      <c r="J36" s="52">
        <f t="shared" si="3"/>
        <v>0</v>
      </c>
      <c r="K36" s="53">
        <v>0</v>
      </c>
      <c r="L36" s="54">
        <f t="shared" si="4"/>
        <v>0</v>
      </c>
      <c r="M36" s="54">
        <f t="shared" si="6"/>
        <v>0</v>
      </c>
      <c r="N36" s="55">
        <f t="shared" si="7"/>
        <v>0</v>
      </c>
      <c r="P36" s="56">
        <v>1</v>
      </c>
    </row>
    <row r="37" spans="2:16">
      <c r="B37" s="41">
        <v>22</v>
      </c>
      <c r="C37" s="21"/>
      <c r="D37" s="43">
        <f t="shared" si="1"/>
        <v>0.65209596078431387</v>
      </c>
      <c r="E37" s="48">
        <v>0</v>
      </c>
      <c r="F37" s="49">
        <f t="shared" si="2"/>
        <v>0</v>
      </c>
      <c r="G37" s="59"/>
      <c r="H37" s="61"/>
      <c r="I37" s="51">
        <v>1</v>
      </c>
      <c r="J37" s="52">
        <f t="shared" si="3"/>
        <v>0</v>
      </c>
      <c r="K37" s="53">
        <v>0</v>
      </c>
      <c r="L37" s="54">
        <f t="shared" si="4"/>
        <v>0</v>
      </c>
      <c r="M37" s="54">
        <f t="shared" si="6"/>
        <v>0</v>
      </c>
      <c r="N37" s="55">
        <f t="shared" si="7"/>
        <v>0</v>
      </c>
      <c r="P37" s="56">
        <v>1</v>
      </c>
    </row>
    <row r="38" spans="2:16">
      <c r="B38" s="41">
        <v>23</v>
      </c>
      <c r="C38" s="21"/>
      <c r="D38" s="43">
        <f t="shared" si="1"/>
        <v>0.65209596078431387</v>
      </c>
      <c r="E38" s="48">
        <v>0</v>
      </c>
      <c r="F38" s="49">
        <f t="shared" si="2"/>
        <v>0</v>
      </c>
      <c r="G38" s="59"/>
      <c r="H38" s="58"/>
      <c r="I38" s="51">
        <v>1</v>
      </c>
      <c r="J38" s="52">
        <f t="shared" si="3"/>
        <v>0</v>
      </c>
      <c r="K38" s="53">
        <v>0</v>
      </c>
      <c r="L38" s="54">
        <f t="shared" si="4"/>
        <v>0</v>
      </c>
      <c r="M38" s="54">
        <f t="shared" si="6"/>
        <v>0</v>
      </c>
      <c r="N38" s="55">
        <f t="shared" si="7"/>
        <v>0</v>
      </c>
      <c r="P38" s="56">
        <v>1</v>
      </c>
    </row>
    <row r="39" spans="2:16">
      <c r="B39" s="41">
        <v>24</v>
      </c>
      <c r="C39" s="21"/>
      <c r="D39" s="43">
        <f t="shared" si="1"/>
        <v>0.65209596078431387</v>
      </c>
      <c r="E39" s="48">
        <v>0</v>
      </c>
      <c r="F39" s="49">
        <f t="shared" si="2"/>
        <v>0</v>
      </c>
      <c r="G39" s="59"/>
      <c r="H39" s="58"/>
      <c r="I39" s="51">
        <v>1</v>
      </c>
      <c r="J39" s="52">
        <f t="shared" si="3"/>
        <v>0</v>
      </c>
      <c r="K39" s="53">
        <v>0</v>
      </c>
      <c r="L39" s="54">
        <f t="shared" si="4"/>
        <v>0</v>
      </c>
      <c r="M39" s="54">
        <f t="shared" si="6"/>
        <v>0</v>
      </c>
      <c r="N39" s="55">
        <f t="shared" si="7"/>
        <v>0</v>
      </c>
      <c r="P39" s="56">
        <v>1</v>
      </c>
    </row>
    <row r="40" spans="2:16">
      <c r="B40" s="41">
        <v>25</v>
      </c>
      <c r="C40" s="21"/>
      <c r="D40" s="43">
        <f t="shared" si="1"/>
        <v>0.65209596078431387</v>
      </c>
      <c r="E40" s="48">
        <v>0</v>
      </c>
      <c r="F40" s="49">
        <f t="shared" si="2"/>
        <v>0</v>
      </c>
      <c r="G40" s="59"/>
      <c r="H40" s="58"/>
      <c r="I40" s="51">
        <v>1</v>
      </c>
      <c r="J40" s="52">
        <f t="shared" si="3"/>
        <v>0</v>
      </c>
      <c r="K40" s="53">
        <v>0</v>
      </c>
      <c r="L40" s="54">
        <f t="shared" si="4"/>
        <v>0</v>
      </c>
      <c r="M40" s="54">
        <f t="shared" si="6"/>
        <v>0</v>
      </c>
      <c r="N40" s="55">
        <f t="shared" si="7"/>
        <v>0</v>
      </c>
      <c r="P40" s="56">
        <v>1</v>
      </c>
    </row>
    <row r="41" spans="2:16">
      <c r="B41" s="41">
        <v>26</v>
      </c>
      <c r="C41" s="21"/>
      <c r="D41" s="43">
        <f t="shared" si="1"/>
        <v>0.65209596078431387</v>
      </c>
      <c r="E41" s="48">
        <v>0</v>
      </c>
      <c r="F41" s="49">
        <f t="shared" si="2"/>
        <v>0</v>
      </c>
      <c r="G41" s="59"/>
      <c r="H41" s="58"/>
      <c r="I41" s="51">
        <v>1</v>
      </c>
      <c r="J41" s="52">
        <f t="shared" si="3"/>
        <v>0</v>
      </c>
      <c r="K41" s="53">
        <v>0</v>
      </c>
      <c r="L41" s="54">
        <f t="shared" si="4"/>
        <v>0</v>
      </c>
      <c r="M41" s="54">
        <f t="shared" si="6"/>
        <v>0</v>
      </c>
      <c r="N41" s="55">
        <f t="shared" si="7"/>
        <v>0</v>
      </c>
      <c r="P41" s="56">
        <v>1</v>
      </c>
    </row>
    <row r="42" spans="2:16">
      <c r="B42" s="41">
        <v>27</v>
      </c>
      <c r="C42" s="2"/>
      <c r="D42" s="43">
        <f t="shared" si="1"/>
        <v>0.65209596078431387</v>
      </c>
      <c r="E42" s="48">
        <v>0</v>
      </c>
      <c r="F42" s="49">
        <f t="shared" si="2"/>
        <v>0</v>
      </c>
      <c r="G42" s="59"/>
      <c r="H42" s="58"/>
      <c r="I42" s="51">
        <v>1</v>
      </c>
      <c r="J42" s="52">
        <f t="shared" si="3"/>
        <v>0</v>
      </c>
      <c r="K42" s="53">
        <v>0</v>
      </c>
      <c r="L42" s="54">
        <f t="shared" si="4"/>
        <v>0</v>
      </c>
      <c r="M42" s="54">
        <f t="shared" si="6"/>
        <v>0</v>
      </c>
      <c r="N42" s="55">
        <f t="shared" si="7"/>
        <v>0</v>
      </c>
      <c r="P42" s="56">
        <v>1</v>
      </c>
    </row>
    <row r="43" spans="2:16">
      <c r="B43" s="41">
        <v>28</v>
      </c>
      <c r="C43" s="2"/>
      <c r="D43" s="43">
        <f t="shared" si="1"/>
        <v>0.65209596078431387</v>
      </c>
      <c r="E43" s="48">
        <v>0</v>
      </c>
      <c r="F43" s="49">
        <f t="shared" si="2"/>
        <v>0</v>
      </c>
      <c r="G43" s="59"/>
      <c r="H43" s="61"/>
      <c r="I43" s="51">
        <v>1</v>
      </c>
      <c r="J43" s="52">
        <f t="shared" si="3"/>
        <v>0</v>
      </c>
      <c r="K43" s="53">
        <v>0</v>
      </c>
      <c r="L43" s="54">
        <f t="shared" si="4"/>
        <v>0</v>
      </c>
      <c r="M43" s="54">
        <f t="shared" si="6"/>
        <v>0</v>
      </c>
      <c r="N43" s="55">
        <f t="shared" si="7"/>
        <v>0</v>
      </c>
      <c r="P43" s="56">
        <v>1</v>
      </c>
    </row>
    <row r="44" spans="2:16">
      <c r="B44" s="41">
        <v>29</v>
      </c>
      <c r="C44" s="2"/>
      <c r="D44" s="43">
        <f t="shared" si="1"/>
        <v>0.65209596078431387</v>
      </c>
      <c r="E44" s="48">
        <v>0</v>
      </c>
      <c r="F44" s="49">
        <f t="shared" si="2"/>
        <v>0</v>
      </c>
      <c r="G44" s="59"/>
      <c r="H44" s="58"/>
      <c r="I44" s="51">
        <v>1</v>
      </c>
      <c r="J44" s="52">
        <f t="shared" si="3"/>
        <v>0</v>
      </c>
      <c r="K44" s="53">
        <v>0</v>
      </c>
      <c r="L44" s="54">
        <f t="shared" si="4"/>
        <v>0</v>
      </c>
      <c r="M44" s="54">
        <f t="shared" si="6"/>
        <v>0</v>
      </c>
      <c r="N44" s="55">
        <f t="shared" si="7"/>
        <v>0</v>
      </c>
      <c r="P44" s="56">
        <v>1</v>
      </c>
    </row>
    <row r="45" spans="2:16">
      <c r="B45" s="62" t="s">
        <v>8</v>
      </c>
      <c r="C45" s="63"/>
      <c r="D45" s="43">
        <f t="shared" si="1"/>
        <v>0.65209596078431387</v>
      </c>
      <c r="E45" s="48">
        <v>0</v>
      </c>
      <c r="F45" s="49">
        <f t="shared" si="2"/>
        <v>0</v>
      </c>
      <c r="G45" s="64"/>
      <c r="H45" s="58"/>
      <c r="I45" s="51">
        <v>1</v>
      </c>
      <c r="J45" s="52">
        <f t="shared" si="3"/>
        <v>0</v>
      </c>
      <c r="K45" s="53">
        <v>0</v>
      </c>
      <c r="L45" s="54">
        <f t="shared" si="4"/>
        <v>0</v>
      </c>
      <c r="M45" s="54">
        <f t="shared" si="6"/>
        <v>0</v>
      </c>
      <c r="N45" s="55">
        <f t="shared" si="7"/>
        <v>0</v>
      </c>
      <c r="P45" s="56">
        <v>1</v>
      </c>
    </row>
    <row r="46" spans="2:16">
      <c r="B46" s="62" t="s">
        <v>9</v>
      </c>
      <c r="C46" s="63"/>
      <c r="D46" s="43">
        <f>D45+E46+F46</f>
        <v>0.68117766013071901</v>
      </c>
      <c r="E46" s="48">
        <v>1.6500000000000001E-2</v>
      </c>
      <c r="F46" s="49">
        <f t="shared" si="2"/>
        <v>1.2581699346405229E-2</v>
      </c>
      <c r="G46" s="64"/>
      <c r="H46" s="50">
        <v>11</v>
      </c>
      <c r="I46" s="51">
        <v>1</v>
      </c>
      <c r="J46" s="52">
        <f>(1-I46)*J48+J48</f>
        <v>0</v>
      </c>
      <c r="K46" s="53">
        <v>3.5</v>
      </c>
      <c r="L46" s="54">
        <f t="shared" si="4"/>
        <v>1.2581699346405229E-2</v>
      </c>
      <c r="M46" s="54">
        <f t="shared" si="6"/>
        <v>0</v>
      </c>
      <c r="N46" s="55">
        <f t="shared" si="7"/>
        <v>0</v>
      </c>
      <c r="P46" s="56">
        <v>0.85</v>
      </c>
    </row>
    <row r="47" spans="2:16">
      <c r="B47" s="62" t="s">
        <v>10</v>
      </c>
      <c r="C47" s="65"/>
      <c r="D47" s="43">
        <f>D46</f>
        <v>0.68117766013071901</v>
      </c>
      <c r="E47" s="43">
        <f>SUM(E15:E46)</f>
        <v>0.24629999999999996</v>
      </c>
      <c r="F47" s="66">
        <f>SUM(F15:F46)</f>
        <v>0.43487766013071893</v>
      </c>
      <c r="G47" s="67"/>
      <c r="H47" s="67"/>
      <c r="I47" s="67"/>
      <c r="J47" s="68"/>
      <c r="K47" s="67"/>
      <c r="L47" s="65"/>
      <c r="M47" s="65"/>
      <c r="N47" s="69"/>
    </row>
    <row r="48" spans="2:16">
      <c r="B48" s="62" t="s">
        <v>11</v>
      </c>
      <c r="C48" s="70"/>
      <c r="D48" s="43">
        <f>D47+F48</f>
        <v>0.68117766013071901</v>
      </c>
      <c r="E48" s="43"/>
      <c r="F48" s="71">
        <v>0</v>
      </c>
      <c r="G48" s="72"/>
      <c r="H48" s="72"/>
      <c r="I48" s="73" t="s">
        <v>27</v>
      </c>
      <c r="J48" s="74">
        <f>D7</f>
        <v>0</v>
      </c>
      <c r="K48" s="72"/>
      <c r="L48" s="42"/>
      <c r="M48" s="42"/>
      <c r="N48" s="47"/>
    </row>
    <row r="49" spans="2:18">
      <c r="B49" s="62" t="s">
        <v>32</v>
      </c>
      <c r="C49" s="75">
        <v>0.03</v>
      </c>
      <c r="D49" s="43">
        <f>D48+F49</f>
        <v>0.70161298993464061</v>
      </c>
      <c r="E49" s="43">
        <v>0</v>
      </c>
      <c r="F49" s="76">
        <f>D48*C49</f>
        <v>2.043532980392157E-2</v>
      </c>
      <c r="G49" s="72"/>
      <c r="H49" s="72"/>
      <c r="I49" s="72"/>
      <c r="J49" s="77"/>
      <c r="K49" s="72"/>
      <c r="L49" s="42"/>
      <c r="M49" s="42"/>
      <c r="N49" s="47"/>
    </row>
    <row r="50" spans="2:18">
      <c r="B50" s="62" t="s">
        <v>33</v>
      </c>
      <c r="C50" s="75">
        <v>0.03</v>
      </c>
      <c r="D50" s="43">
        <f>D49+F50</f>
        <v>0.72266137963267985</v>
      </c>
      <c r="E50" s="43">
        <v>0</v>
      </c>
      <c r="F50" s="76">
        <f>D49*C50</f>
        <v>2.1048389698039217E-2</v>
      </c>
      <c r="G50" s="72"/>
      <c r="H50" s="72"/>
      <c r="I50" s="72"/>
      <c r="J50" s="77"/>
      <c r="K50" s="72"/>
      <c r="L50" s="42"/>
      <c r="M50" s="42"/>
      <c r="N50" s="47"/>
    </row>
    <row r="51" spans="2:18">
      <c r="B51" s="62" t="s">
        <v>12</v>
      </c>
      <c r="C51" s="75">
        <v>0.08</v>
      </c>
      <c r="D51" s="43">
        <f>D50+F51</f>
        <v>0.78047429000329427</v>
      </c>
      <c r="E51" s="43">
        <v>0</v>
      </c>
      <c r="F51" s="76">
        <f>D50*C51</f>
        <v>5.7812910370614388E-2</v>
      </c>
      <c r="G51" s="72"/>
      <c r="H51" s="72"/>
      <c r="I51" s="78"/>
      <c r="J51" s="77"/>
      <c r="K51" s="72"/>
      <c r="L51" s="42"/>
      <c r="M51" s="42"/>
      <c r="N51" s="47"/>
    </row>
    <row r="52" spans="2:18" ht="15" thickBot="1">
      <c r="B52" s="79" t="s">
        <v>36</v>
      </c>
      <c r="C52" s="80"/>
      <c r="D52" s="81">
        <f>D51+F52</f>
        <v>0.78047429000329427</v>
      </c>
      <c r="E52" s="81"/>
      <c r="F52" s="82"/>
      <c r="G52" s="83"/>
      <c r="H52" s="83"/>
      <c r="I52" s="83"/>
      <c r="J52" s="84"/>
      <c r="K52" s="80"/>
      <c r="L52" s="80"/>
      <c r="M52" s="80"/>
      <c r="N52" s="85"/>
      <c r="R52" s="4" t="s">
        <v>79</v>
      </c>
    </row>
    <row r="53" spans="2:18" ht="15" thickBot="1">
      <c r="B53" s="86" t="s">
        <v>13</v>
      </c>
      <c r="C53" s="87"/>
      <c r="D53" s="88">
        <f>D52</f>
        <v>0.78047429000329427</v>
      </c>
      <c r="E53" s="89"/>
      <c r="F53" s="90"/>
      <c r="G53" s="91"/>
      <c r="H53" s="91"/>
      <c r="I53" s="91"/>
      <c r="J53" s="92"/>
      <c r="K53" s="91"/>
      <c r="L53" s="91"/>
      <c r="M53" s="91"/>
      <c r="N53" s="91"/>
    </row>
    <row r="54" spans="2:18">
      <c r="F54" s="93"/>
    </row>
    <row r="55" spans="2:18">
      <c r="C55" s="4" t="s">
        <v>81</v>
      </c>
      <c r="D55" s="94">
        <v>0.82910865691482349</v>
      </c>
      <c r="H55" s="104"/>
    </row>
    <row r="56" spans="2:18">
      <c r="D56" s="95"/>
      <c r="E56" s="93"/>
      <c r="H56" s="96"/>
    </row>
    <row r="57" spans="2:18">
      <c r="D57" s="103">
        <f>D53-D55</f>
        <v>-4.8634366911529225E-2</v>
      </c>
      <c r="H57" s="96"/>
    </row>
    <row r="58" spans="2:18">
      <c r="E58" s="97"/>
      <c r="H58" s="96"/>
    </row>
    <row r="59" spans="2:18">
      <c r="D59" s="105">
        <f>D57/D55</f>
        <v>-5.8658616703510746E-2</v>
      </c>
      <c r="H59" s="96"/>
      <c r="I59" s="98"/>
    </row>
    <row r="60" spans="2:18">
      <c r="B60" s="4" t="s">
        <v>83</v>
      </c>
      <c r="D60" s="93"/>
      <c r="E60" s="97"/>
    </row>
    <row r="61" spans="2:18">
      <c r="B61" s="4" t="s">
        <v>67</v>
      </c>
      <c r="F61" s="96"/>
      <c r="G61" s="96"/>
    </row>
    <row r="62" spans="2:18">
      <c r="B62" s="4" t="s">
        <v>85</v>
      </c>
      <c r="E62" s="99"/>
      <c r="F62" s="96"/>
      <c r="G62" s="100"/>
    </row>
    <row r="63" spans="2:18">
      <c r="F63" s="96"/>
      <c r="G63" s="96"/>
    </row>
    <row r="64" spans="2:18">
      <c r="F64" s="96"/>
      <c r="G64" s="96"/>
    </row>
    <row r="65" spans="6:7">
      <c r="F65" s="101"/>
      <c r="G65" s="101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75K sample in Unit Tool</vt:lpstr>
      <vt:lpstr>MP 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2016-04-12T12:57:45Z</dcterms:modified>
</cp:coreProperties>
</file>