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codeName="ThisWorkbook" autoCompressPictures="0"/>
  <bookViews>
    <workbookView xWindow="0" yWindow="340" windowWidth="25580" windowHeight="18300"/>
  </bookViews>
  <sheets>
    <sheet name="75K sample in Unit Tool" sheetId="8" r:id="rId1"/>
    <sheet name="MP product" sheetId="7" r:id="rId2"/>
    <sheet name="Hi-P Cost Structure" sheetId="9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" i="7" l="1"/>
  <c r="H16" i="7"/>
  <c r="L16" i="7"/>
  <c r="H17" i="7"/>
  <c r="L17" i="7"/>
  <c r="H18" i="7"/>
  <c r="L18" i="7"/>
  <c r="L19" i="7"/>
  <c r="L20" i="7"/>
  <c r="L23" i="7"/>
  <c r="M24" i="7"/>
  <c r="D12" i="7"/>
  <c r="E12" i="7"/>
  <c r="I12" i="7"/>
  <c r="J12" i="7"/>
  <c r="K12" i="7"/>
  <c r="N24" i="7"/>
  <c r="F24" i="7"/>
  <c r="F12" i="7"/>
  <c r="G12" i="7"/>
  <c r="H12" i="7"/>
  <c r="E15" i="7"/>
  <c r="D15" i="7"/>
  <c r="M16" i="7"/>
  <c r="N16" i="7"/>
  <c r="F16" i="7"/>
  <c r="D16" i="7"/>
  <c r="M17" i="7"/>
  <c r="N17" i="7"/>
  <c r="F17" i="7"/>
  <c r="D17" i="7"/>
  <c r="M18" i="7"/>
  <c r="N18" i="7"/>
  <c r="F18" i="7"/>
  <c r="D18" i="7"/>
  <c r="M19" i="7"/>
  <c r="N19" i="7"/>
  <c r="F19" i="7"/>
  <c r="D19" i="7"/>
  <c r="M20" i="7"/>
  <c r="N20" i="7"/>
  <c r="F20" i="7"/>
  <c r="D20" i="7"/>
  <c r="H21" i="7"/>
  <c r="L21" i="7"/>
  <c r="M21" i="7"/>
  <c r="N21" i="7"/>
  <c r="F21" i="7"/>
  <c r="D21" i="7"/>
  <c r="H22" i="7"/>
  <c r="L22" i="7"/>
  <c r="M22" i="7"/>
  <c r="N22" i="7"/>
  <c r="F22" i="7"/>
  <c r="D22" i="7"/>
  <c r="M23" i="7"/>
  <c r="N23" i="7"/>
  <c r="F23" i="7"/>
  <c r="D23" i="7"/>
  <c r="D24" i="7"/>
  <c r="L25" i="7"/>
  <c r="M25" i="7"/>
  <c r="N25" i="7"/>
  <c r="F25" i="7"/>
  <c r="D25" i="7"/>
  <c r="L26" i="7"/>
  <c r="M26" i="7"/>
  <c r="N26" i="7"/>
  <c r="F26" i="7"/>
  <c r="D26" i="7"/>
  <c r="L27" i="7"/>
  <c r="M27" i="7"/>
  <c r="N27" i="7"/>
  <c r="F27" i="7"/>
  <c r="D27" i="7"/>
  <c r="L28" i="7"/>
  <c r="M28" i="7"/>
  <c r="N28" i="7"/>
  <c r="F28" i="7"/>
  <c r="D28" i="7"/>
  <c r="L29" i="7"/>
  <c r="M29" i="7"/>
  <c r="N29" i="7"/>
  <c r="F29" i="7"/>
  <c r="D29" i="7"/>
  <c r="L30" i="7"/>
  <c r="M30" i="7"/>
  <c r="N30" i="7"/>
  <c r="F30" i="7"/>
  <c r="D30" i="7"/>
  <c r="L31" i="7"/>
  <c r="M31" i="7"/>
  <c r="N31" i="7"/>
  <c r="F31" i="7"/>
  <c r="D31" i="7"/>
  <c r="L32" i="7"/>
  <c r="M32" i="7"/>
  <c r="N32" i="7"/>
  <c r="F32" i="7"/>
  <c r="D32" i="7"/>
  <c r="N33" i="7"/>
  <c r="L33" i="7"/>
  <c r="M33" i="7"/>
  <c r="F33" i="7"/>
  <c r="D33" i="7"/>
  <c r="N34" i="7"/>
  <c r="L34" i="7"/>
  <c r="M34" i="7"/>
  <c r="F34" i="7"/>
  <c r="D34" i="7"/>
  <c r="N35" i="7"/>
  <c r="L35" i="7"/>
  <c r="M35" i="7"/>
  <c r="F35" i="7"/>
  <c r="D35" i="7"/>
  <c r="N36" i="7"/>
  <c r="L36" i="7"/>
  <c r="M36" i="7"/>
  <c r="F36" i="7"/>
  <c r="D36" i="7"/>
  <c r="N37" i="7"/>
  <c r="L37" i="7"/>
  <c r="M37" i="7"/>
  <c r="F37" i="7"/>
  <c r="D37" i="7"/>
  <c r="N38" i="7"/>
  <c r="L38" i="7"/>
  <c r="M38" i="7"/>
  <c r="F38" i="7"/>
  <c r="D38" i="7"/>
  <c r="N39" i="7"/>
  <c r="L39" i="7"/>
  <c r="M39" i="7"/>
  <c r="F39" i="7"/>
  <c r="D39" i="7"/>
  <c r="N40" i="7"/>
  <c r="L40" i="7"/>
  <c r="M40" i="7"/>
  <c r="F40" i="7"/>
  <c r="D40" i="7"/>
  <c r="N41" i="7"/>
  <c r="L41" i="7"/>
  <c r="M41" i="7"/>
  <c r="F41" i="7"/>
  <c r="D41" i="7"/>
  <c r="N42" i="7"/>
  <c r="L42" i="7"/>
  <c r="M42" i="7"/>
  <c r="F42" i="7"/>
  <c r="D42" i="7"/>
  <c r="N43" i="7"/>
  <c r="L43" i="7"/>
  <c r="M43" i="7"/>
  <c r="F43" i="7"/>
  <c r="D43" i="7"/>
  <c r="N44" i="7"/>
  <c r="L44" i="7"/>
  <c r="M44" i="7"/>
  <c r="F44" i="7"/>
  <c r="D44" i="7"/>
  <c r="N45" i="7"/>
  <c r="L45" i="7"/>
  <c r="M45" i="7"/>
  <c r="F45" i="7"/>
  <c r="D45" i="7"/>
  <c r="N46" i="7"/>
  <c r="L46" i="7"/>
  <c r="M46" i="7"/>
  <c r="F46" i="7"/>
  <c r="D46" i="7"/>
  <c r="D47" i="7"/>
  <c r="D48" i="7"/>
  <c r="F49" i="7"/>
  <c r="D49" i="7"/>
  <c r="F50" i="7"/>
  <c r="D50" i="7"/>
  <c r="F51" i="7"/>
  <c r="D51" i="7"/>
  <c r="D52" i="7"/>
  <c r="D53" i="7"/>
  <c r="D12" i="8"/>
  <c r="H22" i="8"/>
  <c r="H21" i="8"/>
  <c r="H18" i="8"/>
  <c r="H16" i="8"/>
  <c r="E12" i="8"/>
  <c r="J12" i="8"/>
  <c r="N18" i="8"/>
  <c r="L18" i="8"/>
  <c r="L16" i="8"/>
  <c r="L17" i="8"/>
  <c r="M18" i="8"/>
  <c r="F18" i="8"/>
  <c r="F12" i="8"/>
  <c r="G12" i="8"/>
  <c r="H12" i="8"/>
  <c r="I12" i="8"/>
  <c r="K12" i="8"/>
  <c r="M16" i="8"/>
  <c r="M17" i="8"/>
  <c r="L19" i="8"/>
  <c r="M19" i="8"/>
  <c r="L20" i="8"/>
  <c r="M20" i="8"/>
  <c r="L21" i="8"/>
  <c r="M21" i="8"/>
  <c r="N21" i="8"/>
  <c r="F21" i="8"/>
  <c r="L22" i="8"/>
  <c r="M22" i="8"/>
  <c r="N22" i="8"/>
  <c r="F22" i="8"/>
  <c r="L23" i="8"/>
  <c r="M23" i="8"/>
  <c r="L24" i="8"/>
  <c r="M24" i="8"/>
  <c r="L25" i="8"/>
  <c r="M25" i="8"/>
  <c r="N25" i="8"/>
  <c r="F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J48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48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N31" i="8"/>
  <c r="F31" i="8"/>
  <c r="N28" i="8"/>
  <c r="F28" i="8"/>
  <c r="N32" i="8"/>
  <c r="F32" i="8"/>
  <c r="N29" i="8"/>
  <c r="F29" i="8"/>
  <c r="N19" i="8"/>
  <c r="F19" i="8"/>
  <c r="E15" i="8"/>
  <c r="J20" i="7"/>
  <c r="J23" i="7"/>
  <c r="J22" i="7"/>
  <c r="N30" i="8"/>
  <c r="F30" i="8"/>
  <c r="E47" i="8"/>
  <c r="D15" i="8"/>
  <c r="N23" i="8"/>
  <c r="F23" i="8"/>
  <c r="N20" i="8"/>
  <c r="F20" i="8"/>
  <c r="N17" i="8"/>
  <c r="F17" i="8"/>
  <c r="N27" i="8"/>
  <c r="F27" i="8"/>
  <c r="N26" i="8"/>
  <c r="F26" i="8"/>
  <c r="N24" i="8"/>
  <c r="F24" i="8"/>
  <c r="N16" i="8"/>
  <c r="F16" i="8"/>
  <c r="J21" i="7"/>
  <c r="J18" i="7"/>
  <c r="J19" i="7"/>
  <c r="E47" i="7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N33" i="8"/>
  <c r="F33" i="8"/>
  <c r="J17" i="7"/>
  <c r="J16" i="7"/>
  <c r="D33" i="8"/>
  <c r="N34" i="8"/>
  <c r="F34" i="8"/>
  <c r="D34" i="8"/>
  <c r="N35" i="8"/>
  <c r="F35" i="8"/>
  <c r="D35" i="8"/>
  <c r="N36" i="8"/>
  <c r="F36" i="8"/>
  <c r="D36" i="8"/>
  <c r="N37" i="8"/>
  <c r="F37" i="8"/>
  <c r="D37" i="8"/>
  <c r="N38" i="8"/>
  <c r="F38" i="8"/>
  <c r="D38" i="8"/>
  <c r="N39" i="8"/>
  <c r="F39" i="8"/>
  <c r="D39" i="8"/>
  <c r="N40" i="8"/>
  <c r="F40" i="8"/>
  <c r="D40" i="8"/>
  <c r="N41" i="8"/>
  <c r="F41" i="8"/>
  <c r="D41" i="8"/>
  <c r="N42" i="8"/>
  <c r="F42" i="8"/>
  <c r="D42" i="8"/>
  <c r="N43" i="8"/>
  <c r="F43" i="8"/>
  <c r="D43" i="8"/>
  <c r="N44" i="8"/>
  <c r="F44" i="8"/>
  <c r="D44" i="8"/>
  <c r="N45" i="8"/>
  <c r="F45" i="8"/>
  <c r="D45" i="8"/>
  <c r="N46" i="8"/>
  <c r="F46" i="8"/>
  <c r="F47" i="8"/>
  <c r="D46" i="8"/>
  <c r="D47" i="8"/>
  <c r="D48" i="8"/>
  <c r="F49" i="8"/>
  <c r="D49" i="8"/>
  <c r="F47" i="7"/>
  <c r="F50" i="8"/>
  <c r="D50" i="8"/>
  <c r="F51" i="8"/>
  <c r="D51" i="8"/>
  <c r="D52" i="8"/>
  <c r="D53" i="8"/>
</calcChain>
</file>

<file path=xl/comments1.xml><?xml version="1.0" encoding="utf-8"?>
<comments xmlns="http://schemas.openxmlformats.org/spreadsheetml/2006/main">
  <authors>
    <author>Zhong,Doreen</author>
  </authors>
  <commentList>
    <comment ref="H9" authorId="0">
      <text>
        <r>
          <rPr>
            <sz val="9"/>
            <color indexed="81"/>
            <rFont val="Tahoma"/>
            <family val="2"/>
          </rPr>
          <t xml:space="preserve">customer consigned part, price is not available yet
</t>
        </r>
      </text>
    </comment>
    <comment ref="I9" authorId="0">
      <text>
        <r>
          <rPr>
            <sz val="9"/>
            <color indexed="81"/>
            <rFont val="Tahoma"/>
            <family val="2"/>
          </rPr>
          <t xml:space="preserve">customer consigned part, price is not available yet
</t>
        </r>
      </text>
    </comment>
  </commentList>
</comments>
</file>

<file path=xl/comments2.xml><?xml version="1.0" encoding="utf-8"?>
<comments xmlns="http://schemas.openxmlformats.org/spreadsheetml/2006/main">
  <authors>
    <author>Zhong,Doreen</author>
  </authors>
  <commentList>
    <comment ref="H9" authorId="0">
      <text>
        <r>
          <rPr>
            <sz val="9"/>
            <color indexed="81"/>
            <rFont val="Tahoma"/>
            <family val="2"/>
          </rPr>
          <t xml:space="preserve">customer consigned part, price is not available yet
</t>
        </r>
      </text>
    </comment>
    <comment ref="I9" authorId="0">
      <text>
        <r>
          <rPr>
            <sz val="9"/>
            <color indexed="81"/>
            <rFont val="Tahoma"/>
            <family val="2"/>
          </rPr>
          <t xml:space="preserve">customer consigned part, price is not available yet
</t>
        </r>
      </text>
    </comment>
  </commentList>
</comments>
</file>

<file path=xl/sharedStrings.xml><?xml version="1.0" encoding="utf-8"?>
<sst xmlns="http://schemas.openxmlformats.org/spreadsheetml/2006/main" count="171" uniqueCount="88">
  <si>
    <t>Material cost</t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</si>
  <si>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</si>
  <si>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</si>
  <si>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</si>
  <si>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</si>
  <si>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</si>
  <si>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</si>
  <si>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</si>
  <si>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</si>
  <si>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</si>
  <si>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</si>
  <si>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</si>
  <si>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Profit (XX%)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</si>
  <si>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</si>
  <si>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</si>
  <si>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</si>
  <si>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</si>
  <si>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</si>
  <si>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</si>
  <si>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</si>
  <si>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</si>
  <si>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</si>
  <si>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</si>
  <si>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</si>
  <si>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</si>
  <si>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</si>
  <si>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</si>
  <si>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</si>
  <si>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</si>
  <si>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</si>
  <si>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</si>
  <si>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</si>
  <si>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Overhead (XX%)</t>
    <phoneticPr fontId="4" type="noConversion"/>
  </si>
  <si>
    <t>G&amp;A (XX%)</t>
    <phoneticPr fontId="4" type="noConversion"/>
  </si>
  <si>
    <t>Operation</t>
    <phoneticPr fontId="0" type="noConversion"/>
  </si>
  <si>
    <t>Efficiency</t>
    <phoneticPr fontId="4" type="noConversion"/>
  </si>
  <si>
    <t>Other (Consigned mat'l hanlding cost 3%)</t>
    <phoneticPr fontId="4" type="noConversion"/>
  </si>
  <si>
    <t>Woman 3 Blade Handle</t>
    <phoneticPr fontId="4" type="noConversion"/>
  </si>
  <si>
    <t>Bracket 1</t>
    <phoneticPr fontId="4" type="noConversion"/>
  </si>
  <si>
    <t>Bracket 2</t>
    <phoneticPr fontId="4" type="noConversion"/>
  </si>
  <si>
    <t>Handle hard</t>
  </si>
  <si>
    <t>Handle soft</t>
  </si>
  <si>
    <t>Overmold the handle soft</t>
    <phoneticPr fontId="4" type="noConversion"/>
  </si>
  <si>
    <t>Mold the Cover</t>
    <phoneticPr fontId="4" type="noConversion"/>
  </si>
  <si>
    <t>Cover</t>
    <phoneticPr fontId="4" type="noConversion"/>
  </si>
  <si>
    <t>take and inspect Bracket-1, assemble it on handle</t>
    <phoneticPr fontId="4" type="noConversion"/>
  </si>
  <si>
    <t>Assembly</t>
    <phoneticPr fontId="4" type="noConversion"/>
  </si>
  <si>
    <t>Put the handle hard into machine</t>
    <phoneticPr fontId="4" type="noConversion"/>
  </si>
  <si>
    <t>Button</t>
    <phoneticPr fontId="4" type="noConversion"/>
  </si>
  <si>
    <t>Mold the button</t>
    <phoneticPr fontId="4" type="noConversion"/>
  </si>
  <si>
    <t>125T</t>
    <phoneticPr fontId="4" type="noConversion"/>
  </si>
  <si>
    <t>Insert Mold the handle hard</t>
    <phoneticPr fontId="4" type="noConversion"/>
  </si>
  <si>
    <t xml:space="preserve">Pad Printing </t>
    <phoneticPr fontId="4" type="noConversion"/>
  </si>
  <si>
    <t>PP_Single</t>
    <phoneticPr fontId="4" type="noConversion"/>
  </si>
  <si>
    <t>Die Casting Core</t>
    <phoneticPr fontId="4" type="noConversion"/>
  </si>
  <si>
    <t>150VT</t>
    <phoneticPr fontId="4" type="noConversion"/>
  </si>
  <si>
    <t>110T</t>
    <phoneticPr fontId="4" type="noConversion"/>
  </si>
  <si>
    <t>Pad Printing the logo</t>
    <phoneticPr fontId="4" type="noConversion"/>
  </si>
  <si>
    <t>Check Button function  &amp; visual inspection &amp; cleaning the handle assy.</t>
    <phoneticPr fontId="4" type="noConversion"/>
  </si>
  <si>
    <t>Pad Printing bake, visual check &amp; pack in transfer box</t>
    <phoneticPr fontId="4" type="noConversion"/>
  </si>
  <si>
    <t xml:space="preserve">take a Handle, visual inspec the handle </t>
    <phoneticPr fontId="4" type="noConversion"/>
  </si>
  <si>
    <t>take a button and inspect</t>
    <phoneticPr fontId="4" type="noConversion"/>
  </si>
  <si>
    <t>Put the handle and button on fixture and assemble it together by press machine</t>
    <phoneticPr fontId="4" type="noConversion"/>
  </si>
  <si>
    <t>take and inspect cover, assemble it on handle</t>
    <phoneticPr fontId="4" type="noConversion"/>
  </si>
  <si>
    <t>Place the handle on welding fixture and ultrosonic welding  cover with handle</t>
    <phoneticPr fontId="4" type="noConversion"/>
  </si>
  <si>
    <t xml:space="preserve">take and inspect bracket 2, assemble it with handle </t>
    <phoneticPr fontId="4" type="noConversion"/>
  </si>
  <si>
    <t>1. Above quote is for 600k above annual volume</t>
    <phoneticPr fontId="4" type="noConversion"/>
  </si>
  <si>
    <t>Put the handle and button on fixture and assemble it together by press machine</t>
    <phoneticPr fontId="4" type="noConversion"/>
  </si>
  <si>
    <t>Assembly</t>
    <phoneticPr fontId="4" type="noConversion"/>
  </si>
  <si>
    <t>high requirement for cosmetic part from Harrys, not able to rework after ultrasonic welding</t>
    <phoneticPr fontId="4" type="noConversion"/>
  </si>
  <si>
    <t xml:space="preserve">Need to check button function and overall check the handle and clean it </t>
    <phoneticPr fontId="4" type="noConversion"/>
  </si>
  <si>
    <r>
      <t>Note:</t>
    </r>
    <r>
      <rPr>
        <sz val="11"/>
        <color theme="1"/>
        <rFont val="宋体"/>
        <family val="3"/>
        <charset val="134"/>
      </rPr>
      <t>　</t>
    </r>
    <r>
      <rPr>
        <sz val="11"/>
        <color theme="1"/>
        <rFont val="Calibri"/>
        <family val="2"/>
      </rPr>
      <t>Above quote is for 75k sample made by Unit tool only</t>
    </r>
    <phoneticPr fontId="4" type="noConversion"/>
  </si>
  <si>
    <t>Note:</t>
    <phoneticPr fontId="4" type="noConversion"/>
  </si>
  <si>
    <t>2. cycle time and yeild will be updated per actual data collect from unit tool and MP tool sample trial run build</t>
    <phoneticPr fontId="4" type="noConversion"/>
  </si>
  <si>
    <t>Adjust material cost base on new design</t>
    <phoneticPr fontId="4" type="noConversion"/>
  </si>
  <si>
    <t>Improve yeild from orignal 92% to 94%, due the TPE sealing process is more complex, so the yield is 1% lower than Truman</t>
    <phoneticPr fontId="4" type="noConversion"/>
  </si>
  <si>
    <t>Improve cycle time from 54s to 50s, yield from 96% to 97%, same like Truman</t>
    <phoneticPr fontId="4" type="noConversion"/>
  </si>
  <si>
    <t>previous consigned item reject rate is very high, need to make sure component is ok before assembly, not able to rework after ultrasonic welding process</t>
    <phoneticPr fontId="4" type="noConversion"/>
  </si>
  <si>
    <t>PP_Single color</t>
    <phoneticPr fontId="4" type="noConversion"/>
  </si>
  <si>
    <t>one operator besides the machine to check and pack the product after backing</t>
    <phoneticPr fontId="4" type="noConversion"/>
  </si>
  <si>
    <t>pick up handle &amp; put handle into machine fixture 3s, press button 0.5s, pad printing twice time 8.5s, pick up the product from fixture after pad printing and put on convey line3s</t>
    <phoneticPr fontId="4" type="noConversion"/>
  </si>
  <si>
    <t>high requirement for cosmetic part from Harrys, TPE surface is easy to stick with dust,need to clean</t>
    <phoneticPr fontId="4" type="noConversion"/>
  </si>
  <si>
    <t>Total assembly cycle time reduce from 78s to 76s</t>
    <phoneticPr fontId="4" type="noConversion"/>
  </si>
  <si>
    <t xml:space="preserve">previous consigned item reject rate is very high, need to make sure component is ok before assembly, not able to rework after ultrasonic welding process. </t>
    <phoneticPr fontId="4" type="noConversion"/>
  </si>
  <si>
    <t>Improve yeild from orignal 95% to 97%, take and put handle &amp; button on fixture 6s, press it 3s, take out the handle and check whether press in position or damage 4s</t>
    <phoneticPr fontId="4" type="noConversion"/>
  </si>
  <si>
    <t>Improve yeild from orignal 95% to 97%, take and put handle on fixture 3s, press button 2s, ultrasonic welding 4s, take out the handle and check the welding 4s</t>
    <phoneticPr fontId="4" type="noConversion"/>
  </si>
  <si>
    <t>high cosmetic requiremnt from Harrys</t>
    <phoneticPr fontId="4" type="noConversion"/>
  </si>
  <si>
    <t>Total molding cycle time reduce from 4s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</si>
</sst>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  <numFmt numFmtId="165" formatCode="\$#,##0.0000;[Red]\$#,##0.0000"/>
    <numFmt numFmtId="166" formatCode="0.0"/>
    <numFmt numFmtId="167" formatCode="&quot;$&quot;#,##0.000"/>
    <numFmt numFmtId="168" formatCode="\$#,##0.000_);[Red]\(\$#,##0.000\)"/>
    <numFmt numFmtId="169" formatCode="0.0%"/>
    <numFmt numFmtId="170" formatCode="\$#,##0.00;[Red]\$#,##0.00"/>
    <numFmt numFmtId="171" formatCode="_-&quot;$&quot;* #,##0_-;\-&quot;$&quot;* #,##0_-;_-&quot;$&quot;* &quot;-&quot;_-;_-@_-"/>
    <numFmt numFmtId="172" formatCode="_-* #,##0_-;\-* #,##0_-;_-* &quot;-&quot;_-;_-@_-"/>
    <numFmt numFmtId="173" formatCode="_-&quot;$&quot;* #,##0.00_-;\-&quot;$&quot;* #,##0.00_-;_-&quot;$&quot;* &quot;-&quot;??_-;_-@_-"/>
    <numFmt numFmtId="174" formatCode="_-* #,##0.00_-;\-* #,##0.00_-;_-* &quot;-&quot;??_-;_-@_-"/>
    <numFmt numFmtId="175" formatCode="0.000000000"/>
    <numFmt numFmtId="176" formatCode="_(* #,##0.0_);_(* \(#,##0.0\);_(* &quot;-&quot;??_);_(@_)"/>
    <numFmt numFmtId="177" formatCode="_-* #,##0.0_-;\-* #,##0.0_-;_-* &quot;-&quot;??_-;_-@_-"/>
    <numFmt numFmtId="178" formatCode="_(&quot;$&quot;* #,##0.0_);_(&quot;$&quot;* \(#,##0.0\);_(&quot;$&quot;* &quot;-&quot;??_);_(@_)"/>
    <numFmt numFmtId="179" formatCode="\-0"/>
    <numFmt numFmtId="180" formatCode="\$#,##0.000;[Red]\$#,##0.000"/>
    <numFmt numFmtId="181" formatCode="0.000"/>
    <numFmt numFmtId="182" formatCode="0.0000"/>
    <numFmt numFmtId="183" formatCode="0.00_);[Red]\(0.00\)"/>
    <numFmt numFmtId="184" formatCode="0.0000_);[Red]\(0.0000\)"/>
    <numFmt numFmtId="185" formatCode="0.000_ 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4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0" fontId="5" fillId="0" borderId="0"/>
    <xf numFmtId="4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7" fillId="0" borderId="0" applyFont="0" applyFill="0" applyBorder="0" applyAlignment="0" applyProtection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42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75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175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76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7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172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17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9" fontId="3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17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  <xf numFmtId="0" fontId="48" fillId="0" borderId="0">
      <alignment vertical="center"/>
    </xf>
  </cellStyleXfs>
  <cellXfs count="119">
    <xf numFmtId="0" fontId="0" fillId="0" borderId="0" xfId="0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64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64" fontId="36" fillId="2" borderId="14" xfId="2" applyNumberFormat="1" applyFont="1" applyFill="1" applyBorder="1" applyAlignment="1">
      <alignment horizontal="center" vertical="center" wrapText="1"/>
    </xf>
    <xf numFmtId="0" fontId="44" fillId="3" borderId="1" xfId="4" applyFont="1" applyFill="1" applyBorder="1" applyAlignment="1">
      <alignment horizontal="center" vertical="center" wrapText="1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7" xfId="2" applyFont="1" applyBorder="1" applyAlignment="1">
      <alignment horizontal="center" vertical="center"/>
    </xf>
    <xf numFmtId="0" fontId="36" fillId="3" borderId="16" xfId="0" applyFont="1" applyFill="1" applyBorder="1" applyAlignment="1" applyProtection="1">
      <alignment horizontal="center" vertical="center"/>
      <protection locked="0"/>
    </xf>
    <xf numFmtId="180" fontId="36" fillId="3" borderId="16" xfId="0" applyNumberFormat="1" applyFont="1" applyFill="1" applyBorder="1" applyAlignment="1" applyProtection="1">
      <alignment horizontal="center" vertical="center"/>
      <protection locked="0"/>
    </xf>
    <xf numFmtId="181" fontId="36" fillId="3" borderId="1" xfId="0" applyNumberFormat="1" applyFont="1" applyFill="1" applyBorder="1" applyAlignment="1" applyProtection="1">
      <alignment horizontal="center" vertical="center"/>
      <protection locked="0"/>
    </xf>
    <xf numFmtId="164" fontId="36" fillId="2" borderId="0" xfId="2" applyNumberFormat="1" applyFont="1" applyFill="1" applyBorder="1" applyAlignment="1">
      <alignment horizontal="center" vertical="center" wrapText="1"/>
    </xf>
    <xf numFmtId="0" fontId="41" fillId="0" borderId="9" xfId="0" applyFont="1" applyFill="1" applyBorder="1" applyAlignment="1">
      <alignment horizontal="center" vertical="center" wrapText="1"/>
    </xf>
    <xf numFmtId="0" fontId="37" fillId="0" borderId="31" xfId="2" applyFont="1" applyBorder="1" applyAlignment="1">
      <alignment horizontal="center" vertical="center"/>
    </xf>
    <xf numFmtId="0" fontId="37" fillId="0" borderId="0" xfId="2" applyFont="1" applyAlignment="1">
      <alignment horizontal="center" vertical="center"/>
    </xf>
    <xf numFmtId="0" fontId="37" fillId="0" borderId="0" xfId="2" applyFont="1" applyBorder="1" applyAlignment="1">
      <alignment horizontal="center" vertical="center"/>
    </xf>
    <xf numFmtId="0" fontId="37" fillId="0" borderId="6" xfId="2" applyFont="1" applyBorder="1" applyAlignment="1">
      <alignment horizontal="center" vertical="center"/>
    </xf>
    <xf numFmtId="0" fontId="38" fillId="0" borderId="7" xfId="0" applyFont="1" applyBorder="1" applyAlignment="1">
      <alignment vertical="center"/>
    </xf>
    <xf numFmtId="180" fontId="39" fillId="0" borderId="30" xfId="3" applyNumberFormat="1" applyFont="1" applyFill="1" applyBorder="1" applyAlignment="1" applyProtection="1">
      <alignment horizontal="center" vertical="center"/>
    </xf>
    <xf numFmtId="0" fontId="38" fillId="0" borderId="9" xfId="0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 vertical="center"/>
    </xf>
    <xf numFmtId="0" fontId="37" fillId="0" borderId="1" xfId="2" applyFont="1" applyBorder="1" applyAlignment="1">
      <alignment vertical="center"/>
    </xf>
    <xf numFmtId="165" fontId="37" fillId="0" borderId="1" xfId="2" applyNumberFormat="1" applyFont="1" applyBorder="1" applyAlignment="1">
      <alignment horizontal="center" vertical="center"/>
    </xf>
    <xf numFmtId="165" fontId="36" fillId="0" borderId="1" xfId="3" applyNumberFormat="1" applyFont="1" applyBorder="1" applyAlignment="1">
      <alignment horizontal="center" vertical="center"/>
    </xf>
    <xf numFmtId="0" fontId="37" fillId="0" borderId="1" xfId="2" applyFont="1" applyBorder="1" applyAlignment="1">
      <alignment horizontal="center" vertical="center"/>
    </xf>
    <xf numFmtId="1" fontId="36" fillId="0" borderId="1" xfId="2" applyNumberFormat="1" applyFont="1" applyBorder="1" applyAlignment="1">
      <alignment horizontal="center" vertical="center"/>
    </xf>
    <xf numFmtId="0" fontId="37" fillId="0" borderId="16" xfId="2" applyFont="1" applyBorder="1" applyAlignment="1">
      <alignment vertical="center"/>
    </xf>
    <xf numFmtId="165" fontId="37" fillId="3" borderId="1" xfId="2" applyNumberFormat="1" applyFont="1" applyFill="1" applyBorder="1" applyAlignment="1" applyProtection="1">
      <alignment horizontal="center" vertical="center"/>
      <protection locked="0"/>
    </xf>
    <xf numFmtId="164" fontId="37" fillId="0" borderId="1" xfId="2" applyNumberFormat="1" applyFont="1" applyBorder="1" applyAlignment="1">
      <alignment horizontal="center" vertical="center"/>
    </xf>
    <xf numFmtId="166" fontId="39" fillId="3" borderId="1" xfId="2" applyNumberFormat="1" applyFont="1" applyFill="1" applyBorder="1" applyAlignment="1" applyProtection="1">
      <alignment horizontal="center" vertical="center"/>
      <protection locked="0"/>
    </xf>
    <xf numFmtId="10" fontId="44" fillId="3" borderId="1" xfId="2" applyNumberFormat="1" applyFont="1" applyFill="1" applyBorder="1" applyAlignment="1" applyProtection="1">
      <alignment horizontal="center" vertical="center"/>
      <protection locked="0"/>
    </xf>
    <xf numFmtId="1" fontId="39" fillId="0" borderId="1" xfId="2" applyNumberFormat="1" applyFont="1" applyBorder="1" applyAlignment="1">
      <alignment horizontal="center" vertical="center"/>
    </xf>
    <xf numFmtId="166" fontId="44" fillId="3" borderId="1" xfId="2" applyNumberFormat="1" applyFont="1" applyFill="1" applyBorder="1" applyAlignment="1" applyProtection="1">
      <alignment horizontal="center" vertical="center"/>
      <protection locked="0"/>
    </xf>
    <xf numFmtId="167" fontId="37" fillId="0" borderId="1" xfId="2" applyNumberFormat="1" applyFont="1" applyBorder="1" applyAlignment="1">
      <alignment horizontal="center" vertical="center"/>
    </xf>
    <xf numFmtId="167" fontId="37" fillId="0" borderId="16" xfId="2" applyNumberFormat="1" applyFont="1" applyBorder="1" applyAlignment="1">
      <alignment horizontal="center" vertical="center"/>
    </xf>
    <xf numFmtId="9" fontId="38" fillId="0" borderId="0" xfId="0" applyNumberFormat="1" applyFont="1" applyAlignment="1">
      <alignment vertical="center"/>
    </xf>
    <xf numFmtId="0" fontId="44" fillId="3" borderId="1" xfId="2" applyFont="1" applyFill="1" applyBorder="1" applyAlignment="1" applyProtection="1">
      <alignment horizontal="center" vertical="center"/>
      <protection locked="0"/>
    </xf>
    <xf numFmtId="0" fontId="39" fillId="3" borderId="1" xfId="2" applyFont="1" applyFill="1" applyBorder="1" applyAlignment="1" applyProtection="1">
      <alignment horizontal="center" vertical="center"/>
      <protection locked="0"/>
    </xf>
    <xf numFmtId="0" fontId="44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 vertical="center" wrapText="1"/>
      <protection locked="0"/>
    </xf>
    <xf numFmtId="1" fontId="39" fillId="3" borderId="1" xfId="2" applyNumberFormat="1" applyFont="1" applyFill="1" applyBorder="1" applyAlignment="1" applyProtection="1">
      <alignment horizontal="center" vertical="center"/>
      <protection locked="0"/>
    </xf>
    <xf numFmtId="0" fontId="36" fillId="0" borderId="15" xfId="2" applyFont="1" applyBorder="1" applyAlignment="1">
      <alignment vertical="center"/>
    </xf>
    <xf numFmtId="0" fontId="37" fillId="0" borderId="1" xfId="2" applyFont="1" applyFill="1" applyBorder="1" applyAlignment="1">
      <alignment vertical="center"/>
    </xf>
    <xf numFmtId="0" fontId="44" fillId="0" borderId="1" xfId="2" applyFont="1" applyBorder="1" applyAlignment="1" applyProtection="1">
      <alignment horizontal="center" vertical="center"/>
      <protection locked="0"/>
    </xf>
    <xf numFmtId="0" fontId="36" fillId="0" borderId="1" xfId="2" applyFont="1" applyBorder="1" applyAlignment="1">
      <alignment vertical="center"/>
    </xf>
    <xf numFmtId="7" fontId="37" fillId="0" borderId="1" xfId="2" applyNumberFormat="1" applyFont="1" applyBorder="1" applyAlignment="1">
      <alignment horizontal="center" vertical="center"/>
    </xf>
    <xf numFmtId="0" fontId="36" fillId="0" borderId="1" xfId="2" applyFont="1" applyBorder="1" applyAlignment="1" applyProtection="1">
      <alignment vertical="center"/>
      <protection locked="0"/>
    </xf>
    <xf numFmtId="1" fontId="36" fillId="0" borderId="1" xfId="2" applyNumberFormat="1" applyFont="1" applyBorder="1" applyAlignment="1">
      <alignment vertical="center"/>
    </xf>
    <xf numFmtId="0" fontId="36" fillId="0" borderId="16" xfId="2" applyFont="1" applyBorder="1" applyAlignment="1">
      <alignment vertical="center"/>
    </xf>
    <xf numFmtId="0" fontId="37" fillId="0" borderId="1" xfId="2" applyFont="1" applyBorder="1" applyAlignment="1">
      <alignment horizontal="right" vertical="center"/>
    </xf>
    <xf numFmtId="168" fontId="37" fillId="3" borderId="1" xfId="2" applyNumberFormat="1" applyFont="1" applyFill="1" applyBorder="1" applyAlignment="1" applyProtection="1">
      <alignment horizontal="center" vertical="center"/>
      <protection locked="0"/>
    </xf>
    <xf numFmtId="0" fontId="37" fillId="0" borderId="1" xfId="2" applyFont="1" applyBorder="1" applyAlignment="1" applyProtection="1">
      <alignment vertical="center"/>
      <protection locked="0"/>
    </xf>
    <xf numFmtId="0" fontId="37" fillId="0" borderId="1" xfId="2" applyFont="1" applyBorder="1" applyAlignment="1" applyProtection="1">
      <alignment horizontal="center" vertical="center"/>
      <protection locked="0"/>
    </xf>
    <xf numFmtId="1" fontId="44" fillId="0" borderId="1" xfId="2" applyNumberFormat="1" applyFont="1" applyFill="1" applyBorder="1" applyAlignment="1">
      <alignment horizontal="center" vertical="center"/>
    </xf>
    <xf numFmtId="10" fontId="44" fillId="3" borderId="1" xfId="1" applyNumberFormat="1" applyFont="1" applyFill="1" applyBorder="1" applyAlignment="1" applyProtection="1">
      <alignment horizontal="center" vertical="center"/>
      <protection locked="0"/>
    </xf>
    <xf numFmtId="170" fontId="37" fillId="0" borderId="1" xfId="2" applyNumberFormat="1" applyFont="1" applyBorder="1" applyAlignment="1">
      <alignment horizontal="center" vertical="center"/>
    </xf>
    <xf numFmtId="1" fontId="37" fillId="0" borderId="1" xfId="2" applyNumberFormat="1" applyFont="1" applyBorder="1" applyAlignment="1">
      <alignment vertical="center"/>
    </xf>
    <xf numFmtId="9" fontId="45" fillId="0" borderId="1" xfId="2" applyNumberFormat="1" applyFont="1" applyBorder="1" applyAlignment="1" applyProtection="1">
      <alignment horizontal="center" vertical="center"/>
      <protection locked="0"/>
    </xf>
    <xf numFmtId="0" fontId="36" fillId="0" borderId="17" xfId="2" applyFont="1" applyBorder="1" applyAlignment="1">
      <alignment vertical="center"/>
    </xf>
    <xf numFmtId="0" fontId="37" fillId="0" borderId="18" xfId="2" applyFont="1" applyBorder="1" applyAlignment="1">
      <alignment vertical="center"/>
    </xf>
    <xf numFmtId="165" fontId="37" fillId="0" borderId="18" xfId="2" applyNumberFormat="1" applyFont="1" applyBorder="1" applyAlignment="1">
      <alignment horizontal="center" vertical="center"/>
    </xf>
    <xf numFmtId="170" fontId="37" fillId="0" borderId="18" xfId="2" applyNumberFormat="1" applyFont="1" applyBorder="1" applyAlignment="1">
      <alignment horizontal="center" vertical="center"/>
    </xf>
    <xf numFmtId="0" fontId="37" fillId="0" borderId="18" xfId="2" applyFont="1" applyBorder="1" applyAlignment="1" applyProtection="1">
      <alignment vertical="center"/>
      <protection locked="0"/>
    </xf>
    <xf numFmtId="1" fontId="37" fillId="0" borderId="18" xfId="2" applyNumberFormat="1" applyFont="1" applyBorder="1" applyAlignment="1">
      <alignment vertical="center"/>
    </xf>
    <xf numFmtId="0" fontId="37" fillId="0" borderId="19" xfId="2" applyFont="1" applyBorder="1" applyAlignment="1">
      <alignment vertical="center"/>
    </xf>
    <xf numFmtId="0" fontId="46" fillId="0" borderId="20" xfId="2" applyFont="1" applyFill="1" applyBorder="1" applyAlignment="1">
      <alignment vertical="center"/>
    </xf>
    <xf numFmtId="0" fontId="46" fillId="0" borderId="21" xfId="2" applyFont="1" applyFill="1" applyBorder="1" applyAlignment="1">
      <alignment vertical="center"/>
    </xf>
    <xf numFmtId="165" fontId="46" fillId="0" borderId="2" xfId="2" applyNumberFormat="1" applyFont="1" applyFill="1" applyBorder="1" applyAlignment="1">
      <alignment horizontal="center" vertical="center"/>
    </xf>
    <xf numFmtId="165" fontId="36" fillId="0" borderId="0" xfId="2" applyNumberFormat="1" applyFont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36" fillId="0" borderId="0" xfId="2" applyFont="1" applyAlignment="1">
      <alignment vertical="center"/>
    </xf>
    <xf numFmtId="1" fontId="36" fillId="0" borderId="0" xfId="2" applyNumberFormat="1" applyFont="1" applyAlignment="1">
      <alignment vertical="center"/>
    </xf>
    <xf numFmtId="165" fontId="38" fillId="0" borderId="0" xfId="0" applyNumberFormat="1" applyFont="1" applyAlignment="1">
      <alignment vertical="center"/>
    </xf>
    <xf numFmtId="182" fontId="38" fillId="0" borderId="0" xfId="0" applyNumberFormat="1" applyFont="1" applyAlignment="1">
      <alignment horizontal="center" vertical="center"/>
    </xf>
    <xf numFmtId="165" fontId="38" fillId="0" borderId="0" xfId="1" applyNumberFormat="1" applyFont="1" applyAlignment="1">
      <alignment horizontal="center" vertical="center"/>
    </xf>
    <xf numFmtId="10" fontId="38" fillId="0" borderId="0" xfId="0" applyNumberFormat="1" applyFont="1" applyAlignment="1">
      <alignment vertical="center"/>
    </xf>
    <xf numFmtId="182" fontId="38" fillId="0" borderId="0" xfId="0" applyNumberFormat="1" applyFont="1" applyAlignment="1">
      <alignment vertical="center"/>
    </xf>
    <xf numFmtId="170" fontId="38" fillId="0" borderId="0" xfId="0" applyNumberFormat="1" applyFont="1" applyAlignment="1">
      <alignment vertical="center"/>
    </xf>
    <xf numFmtId="9" fontId="38" fillId="0" borderId="0" xfId="1" applyFont="1" applyAlignment="1">
      <alignment vertical="center"/>
    </xf>
    <xf numFmtId="183" fontId="38" fillId="0" borderId="0" xfId="0" applyNumberFormat="1" applyFont="1" applyAlignment="1">
      <alignment vertical="center"/>
    </xf>
    <xf numFmtId="169" fontId="41" fillId="0" borderId="0" xfId="0" applyNumberFormat="1" applyFont="1" applyAlignment="1">
      <alignment vertical="center"/>
    </xf>
    <xf numFmtId="0" fontId="38" fillId="0" borderId="0" xfId="0" applyNumberFormat="1" applyFont="1" applyBorder="1" applyAlignment="1">
      <alignment vertical="center"/>
    </xf>
    <xf numFmtId="184" fontId="38" fillId="0" borderId="0" xfId="1" applyNumberFormat="1" applyFont="1" applyAlignment="1">
      <alignment horizontal="center" vertical="center"/>
    </xf>
    <xf numFmtId="181" fontId="38" fillId="0" borderId="0" xfId="0" applyNumberFormat="1" applyFont="1" applyAlignment="1">
      <alignment vertical="center"/>
    </xf>
    <xf numFmtId="9" fontId="38" fillId="0" borderId="0" xfId="1" applyFont="1" applyAlignment="1">
      <alignment horizontal="center" vertical="center"/>
    </xf>
    <xf numFmtId="181" fontId="37" fillId="0" borderId="0" xfId="2" applyNumberFormat="1" applyFont="1" applyBorder="1" applyAlignment="1">
      <alignment horizontal="center" vertical="center"/>
    </xf>
    <xf numFmtId="185" fontId="37" fillId="0" borderId="0" xfId="2" applyNumberFormat="1" applyFont="1" applyBorder="1" applyAlignment="1">
      <alignment horizontal="center" vertical="center"/>
    </xf>
    <xf numFmtId="180" fontId="37" fillId="0" borderId="0" xfId="2" applyNumberFormat="1" applyFont="1" applyBorder="1" applyAlignment="1">
      <alignment horizontal="center" vertical="center"/>
    </xf>
    <xf numFmtId="165" fontId="37" fillId="0" borderId="1" xfId="2" applyNumberFormat="1" applyFont="1" applyBorder="1" applyAlignment="1">
      <alignment horizontal="center" vertical="center" wrapText="1"/>
    </xf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1" fillId="2" borderId="23" xfId="0" applyFont="1" applyFill="1" applyBorder="1" applyAlignment="1">
      <alignment horizontal="center" vertical="center" wrapText="1"/>
    </xf>
    <xf numFmtId="0" fontId="41" fillId="2" borderId="24" xfId="0" applyFont="1" applyFill="1" applyBorder="1" applyAlignment="1">
      <alignment horizontal="center" vertical="center" wrapText="1"/>
    </xf>
    <xf numFmtId="0" fontId="41" fillId="2" borderId="25" xfId="0" applyFont="1" applyFill="1" applyBorder="1" applyAlignment="1">
      <alignment horizontal="center" vertical="center" wrapText="1"/>
    </xf>
  </cellXfs>
  <cellStyles count="2844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常规 39 2 2" xfId="2843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55434" y="74082"/>
          <a:ext cx="251292" cy="379541"/>
        </a:xfrm>
        <a:prstGeom prst="rect">
          <a:avLst/>
        </a:prstGeom>
      </xdr:spPr>
    </xdr:pic>
    <xdr:clientData/>
  </xdr:twoCellAnchor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55434" y="74082"/>
          <a:ext cx="251292" cy="3795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55434" y="74082"/>
          <a:ext cx="251292" cy="379541"/>
        </a:xfrm>
        <a:prstGeom prst="rect">
          <a:avLst/>
        </a:prstGeom>
      </xdr:spPr>
    </xdr:pic>
    <xdr:clientData/>
  </xdr:twoCellAnchor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55434" y="74082"/>
          <a:ext cx="251292" cy="6367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206181</xdr:colOff>
      <xdr:row>31</xdr:row>
      <xdr:rowOff>99544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082981" cy="5585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65"/>
  <sheetViews>
    <sheetView tabSelected="1" topLeftCell="A12" zoomScale="85" zoomScaleNormal="85" zoomScalePageLayoutView="85" workbookViewId="0">
      <selection activeCell="C67" sqref="C67"/>
    </sheetView>
  </sheetViews>
  <sheetFormatPr baseColWidth="10" defaultColWidth="10.33203125" defaultRowHeight="14" x14ac:dyDescent="0"/>
  <cols>
    <col min="1" max="1" width="1.83203125" style="4" customWidth="1"/>
    <col min="2" max="2" width="21.83203125" style="4" customWidth="1"/>
    <col min="3" max="3" width="49.5" style="4" customWidth="1"/>
    <col min="4" max="9" width="14.5" style="4" customWidth="1"/>
    <col min="10" max="10" width="13.33203125" style="4" customWidth="1"/>
    <col min="11" max="14" width="10.6640625" style="4" customWidth="1"/>
    <col min="15" max="15" width="1.83203125" style="4" customWidth="1"/>
    <col min="16" max="21" width="10.33203125" style="4" customWidth="1"/>
    <col min="22" max="16384" width="10.33203125" style="4"/>
  </cols>
  <sheetData>
    <row r="1" spans="2:21" ht="22.5" customHeight="1">
      <c r="B1" s="110" t="s">
        <v>26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2"/>
      <c r="P1" s="5"/>
      <c r="Q1" s="6"/>
      <c r="R1" s="5"/>
      <c r="S1" s="5"/>
      <c r="T1" s="5"/>
      <c r="U1" s="5"/>
    </row>
    <row r="2" spans="2:21" ht="37.5" customHeight="1" thickBot="1">
      <c r="B2" s="113" t="s">
        <v>25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5"/>
      <c r="P2" s="5"/>
      <c r="Q2" s="7"/>
      <c r="R2" s="5"/>
      <c r="S2" s="5"/>
      <c r="T2" s="5"/>
      <c r="U2" s="5"/>
    </row>
    <row r="3" spans="2:21" s="8" customFormat="1" ht="9" customHeight="1" thickBot="1">
      <c r="B3" s="4"/>
      <c r="C3" s="33"/>
      <c r="D3" s="34"/>
      <c r="E3" s="35"/>
      <c r="F3" s="35"/>
      <c r="G3" s="35"/>
      <c r="H3" s="4"/>
      <c r="I3" s="4"/>
      <c r="J3" s="4"/>
      <c r="K3" s="4"/>
      <c r="L3" s="4"/>
      <c r="M3" s="4"/>
      <c r="N3" s="4"/>
      <c r="O3" s="4"/>
      <c r="P3" s="4"/>
    </row>
    <row r="4" spans="2:21">
      <c r="B4" s="116" t="s">
        <v>24</v>
      </c>
      <c r="C4" s="22" t="s">
        <v>14</v>
      </c>
      <c r="D4" s="25" t="s">
        <v>31</v>
      </c>
      <c r="E4" s="36"/>
      <c r="F4" s="36"/>
      <c r="G4" s="36"/>
      <c r="H4" s="36"/>
      <c r="I4" s="5"/>
      <c r="J4" s="5"/>
    </row>
    <row r="5" spans="2:21">
      <c r="B5" s="117"/>
      <c r="C5" s="23" t="s">
        <v>28</v>
      </c>
      <c r="D5" s="26"/>
      <c r="E5" s="36"/>
      <c r="F5" s="36"/>
      <c r="G5" s="106"/>
      <c r="H5" s="107"/>
      <c r="I5" s="102"/>
      <c r="J5" s="5"/>
    </row>
    <row r="6" spans="2:21">
      <c r="B6" s="117"/>
      <c r="C6" s="23" t="s">
        <v>16</v>
      </c>
      <c r="D6" s="26" t="s">
        <v>37</v>
      </c>
      <c r="E6" s="36"/>
      <c r="F6" s="36"/>
      <c r="G6" s="108"/>
      <c r="H6" s="108"/>
      <c r="I6" s="5"/>
      <c r="J6" s="5"/>
    </row>
    <row r="7" spans="2:21" ht="15" thickBot="1">
      <c r="B7" s="117"/>
      <c r="C7" s="23" t="s">
        <v>29</v>
      </c>
      <c r="D7" s="27"/>
      <c r="E7" s="37"/>
      <c r="F7" s="28"/>
      <c r="G7" s="28"/>
      <c r="H7" s="28"/>
      <c r="I7" s="38"/>
      <c r="J7" s="38"/>
      <c r="K7" s="38"/>
    </row>
    <row r="8" spans="2:21">
      <c r="B8" s="117"/>
      <c r="C8" s="23" t="s">
        <v>30</v>
      </c>
      <c r="D8" s="1" t="s">
        <v>40</v>
      </c>
      <c r="E8" s="1" t="s">
        <v>41</v>
      </c>
      <c r="F8" s="24" t="s">
        <v>44</v>
      </c>
      <c r="G8" s="24" t="s">
        <v>48</v>
      </c>
      <c r="H8" s="1" t="s">
        <v>38</v>
      </c>
      <c r="I8" s="1" t="s">
        <v>39</v>
      </c>
      <c r="J8" s="24" t="s">
        <v>54</v>
      </c>
      <c r="K8" s="24" t="s">
        <v>52</v>
      </c>
      <c r="L8" s="25"/>
    </row>
    <row r="9" spans="2:21">
      <c r="B9" s="117"/>
      <c r="C9" s="23" t="s">
        <v>17</v>
      </c>
      <c r="D9" s="31">
        <v>4.8500000000000001E-2</v>
      </c>
      <c r="E9" s="31">
        <v>6.2E-2</v>
      </c>
      <c r="F9" s="31">
        <v>1.4E-2</v>
      </c>
      <c r="G9" s="31">
        <v>1.2999999999999999E-2</v>
      </c>
      <c r="H9" s="31">
        <v>0</v>
      </c>
      <c r="I9" s="31">
        <v>0</v>
      </c>
      <c r="J9" s="31">
        <v>0.11799999999999999</v>
      </c>
      <c r="K9" s="31">
        <v>2.5000000000000001E-2</v>
      </c>
      <c r="L9" s="30"/>
    </row>
    <row r="10" spans="2:21">
      <c r="B10" s="117"/>
      <c r="C10" s="23" t="s">
        <v>15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29"/>
    </row>
    <row r="11" spans="2:21">
      <c r="B11" s="117"/>
      <c r="C11" s="23" t="s">
        <v>18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29"/>
    </row>
    <row r="12" spans="2:21" ht="15" thickBot="1">
      <c r="B12" s="118"/>
      <c r="C12" s="9" t="s">
        <v>0</v>
      </c>
      <c r="D12" s="39">
        <f>(D9*D10)/D11</f>
        <v>4.8500000000000001E-2</v>
      </c>
      <c r="E12" s="39">
        <f>(E9*E10)/E11</f>
        <v>6.2E-2</v>
      </c>
      <c r="F12" s="39">
        <f t="shared" ref="F12:K12" si="0">(F9*F10)/F11</f>
        <v>1.4E-2</v>
      </c>
      <c r="G12" s="39">
        <f t="shared" si="0"/>
        <v>1.2999999999999999E-2</v>
      </c>
      <c r="H12" s="39">
        <f t="shared" si="0"/>
        <v>0</v>
      </c>
      <c r="I12" s="39">
        <f t="shared" si="0"/>
        <v>0</v>
      </c>
      <c r="J12" s="39">
        <f t="shared" si="0"/>
        <v>0.11799999999999999</v>
      </c>
      <c r="K12" s="39">
        <f t="shared" si="0"/>
        <v>2.5000000000000001E-2</v>
      </c>
      <c r="L12" s="39"/>
    </row>
    <row r="13" spans="2:21" s="8" customFormat="1" ht="9" customHeight="1" thickBot="1">
      <c r="B13" s="40"/>
      <c r="C13" s="33"/>
      <c r="D13" s="10"/>
      <c r="E13" s="10"/>
      <c r="F13" s="11"/>
      <c r="G13" s="12"/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42">
      <c r="B14" s="13"/>
      <c r="C14" s="14" t="s">
        <v>34</v>
      </c>
      <c r="D14" s="15" t="s">
        <v>19</v>
      </c>
      <c r="E14" s="15" t="s">
        <v>20</v>
      </c>
      <c r="F14" s="15" t="s">
        <v>21</v>
      </c>
      <c r="G14" s="16" t="s">
        <v>1</v>
      </c>
      <c r="H14" s="16" t="s">
        <v>22</v>
      </c>
      <c r="I14" s="17" t="s">
        <v>2</v>
      </c>
      <c r="J14" s="18" t="s">
        <v>23</v>
      </c>
      <c r="K14" s="16" t="s">
        <v>3</v>
      </c>
      <c r="L14" s="15" t="s">
        <v>4</v>
      </c>
      <c r="M14" s="15" t="s">
        <v>5</v>
      </c>
      <c r="N14" s="19" t="s">
        <v>6</v>
      </c>
      <c r="P14" s="32" t="s">
        <v>35</v>
      </c>
    </row>
    <row r="15" spans="2:21">
      <c r="B15" s="41"/>
      <c r="C15" s="42"/>
      <c r="D15" s="43">
        <f>E15+F15</f>
        <v>0.28050000000000003</v>
      </c>
      <c r="E15" s="44">
        <f>SUM(D12:L12)</f>
        <v>0.28050000000000003</v>
      </c>
      <c r="F15" s="45">
        <v>0</v>
      </c>
      <c r="G15" s="42"/>
      <c r="H15" s="42"/>
      <c r="I15" s="42"/>
      <c r="J15" s="46" t="s">
        <v>7</v>
      </c>
      <c r="K15" s="42"/>
      <c r="L15" s="42"/>
      <c r="M15" s="42"/>
      <c r="N15" s="47"/>
    </row>
    <row r="16" spans="2:21">
      <c r="B16" s="41">
        <v>1</v>
      </c>
      <c r="C16" s="2" t="s">
        <v>51</v>
      </c>
      <c r="D16" s="43">
        <f t="shared" ref="D16:D45" si="1">D15+E16+F16</f>
        <v>0.41172049019607848</v>
      </c>
      <c r="E16" s="48">
        <v>0</v>
      </c>
      <c r="F16" s="49">
        <f t="shared" ref="F16:F46" si="2">SUM(L16:N16)</f>
        <v>0.13122049019607843</v>
      </c>
      <c r="G16" s="20" t="s">
        <v>55</v>
      </c>
      <c r="H16" s="50">
        <f>50/2</f>
        <v>25</v>
      </c>
      <c r="I16" s="51">
        <v>0.97</v>
      </c>
      <c r="J16" s="52">
        <f>(1-I16)*J18+J18</f>
        <v>0</v>
      </c>
      <c r="K16" s="53">
        <v>15</v>
      </c>
      <c r="L16" s="54">
        <f>(K16/P16/3600)*H16</f>
        <v>0.12254901960784313</v>
      </c>
      <c r="M16" s="54">
        <f>(1-I16)*L16</f>
        <v>3.6764705882352971E-3</v>
      </c>
      <c r="N16" s="55">
        <f>(1-I16)*SUM(D12,J12)</f>
        <v>4.9950000000000038E-3</v>
      </c>
      <c r="P16" s="56">
        <v>0.85</v>
      </c>
    </row>
    <row r="17" spans="2:16">
      <c r="B17" s="41">
        <v>2</v>
      </c>
      <c r="C17" s="2" t="s">
        <v>47</v>
      </c>
      <c r="D17" s="43">
        <f t="shared" si="1"/>
        <v>0.46891003267973863</v>
      </c>
      <c r="E17" s="48">
        <v>0</v>
      </c>
      <c r="F17" s="49">
        <f t="shared" si="2"/>
        <v>5.7189542483660136E-2</v>
      </c>
      <c r="G17" s="20" t="s">
        <v>46</v>
      </c>
      <c r="H17" s="50">
        <v>50</v>
      </c>
      <c r="I17" s="51">
        <v>1</v>
      </c>
      <c r="J17" s="52">
        <f t="shared" ref="J17:J45" si="3">(1-I17)*J18+J18</f>
        <v>0</v>
      </c>
      <c r="K17" s="53">
        <v>3.5</v>
      </c>
      <c r="L17" s="54">
        <f t="shared" ref="L17:L46" si="4">(K17/P17/3600)*H17</f>
        <v>5.7189542483660136E-2</v>
      </c>
      <c r="M17" s="54">
        <f>(1-I17)*SUM(L16:L17)</f>
        <v>0</v>
      </c>
      <c r="N17" s="55">
        <f>(1-I17)*SUM(D12,J12)</f>
        <v>0</v>
      </c>
      <c r="P17" s="56">
        <v>0.85</v>
      </c>
    </row>
    <row r="18" spans="2:16">
      <c r="B18" s="41">
        <v>3</v>
      </c>
      <c r="C18" s="2" t="s">
        <v>42</v>
      </c>
      <c r="D18" s="43">
        <f t="shared" si="1"/>
        <v>0.75320826797385632</v>
      </c>
      <c r="E18" s="48">
        <v>0</v>
      </c>
      <c r="F18" s="49">
        <f t="shared" si="2"/>
        <v>0.28429823529411768</v>
      </c>
      <c r="G18" s="20" t="s">
        <v>55</v>
      </c>
      <c r="H18" s="50">
        <f>50</f>
        <v>50</v>
      </c>
      <c r="I18" s="51">
        <v>0.94</v>
      </c>
      <c r="J18" s="52">
        <f>(1-I18)*J21+J21</f>
        <v>0</v>
      </c>
      <c r="K18" s="53">
        <v>15</v>
      </c>
      <c r="L18" s="54">
        <f t="shared" si="4"/>
        <v>0.24509803921568626</v>
      </c>
      <c r="M18" s="54">
        <f>(1-I18)*SUM(L16:L18)</f>
        <v>2.5490196078431393E-2</v>
      </c>
      <c r="N18" s="55">
        <f>(1-I18)*SUM(D12,E12,J12)</f>
        <v>1.371000000000001E-2</v>
      </c>
      <c r="P18" s="56">
        <v>0.85</v>
      </c>
    </row>
    <row r="19" spans="2:16">
      <c r="B19" s="41">
        <v>4</v>
      </c>
      <c r="C19" s="2" t="s">
        <v>57</v>
      </c>
      <c r="D19" s="43">
        <f t="shared" si="1"/>
        <v>0.80890150326797394</v>
      </c>
      <c r="E19" s="48">
        <v>0</v>
      </c>
      <c r="F19" s="49">
        <f t="shared" si="2"/>
        <v>5.5693235294117668E-2</v>
      </c>
      <c r="G19" s="20" t="s">
        <v>53</v>
      </c>
      <c r="H19" s="50">
        <v>15</v>
      </c>
      <c r="I19" s="51">
        <v>0.97</v>
      </c>
      <c r="J19" s="52">
        <f>(1-I19)*J22+J22</f>
        <v>0</v>
      </c>
      <c r="K19" s="53">
        <v>7</v>
      </c>
      <c r="L19" s="54">
        <f t="shared" si="4"/>
        <v>3.4313725490196081E-2</v>
      </c>
      <c r="M19" s="54">
        <f>(1-I19)*SUM(L16:L19)</f>
        <v>1.3774509803921579E-2</v>
      </c>
      <c r="N19" s="55">
        <f>(1-I19)*SUM(D12,E12,J12,K12)</f>
        <v>7.6050000000000067E-3</v>
      </c>
      <c r="P19" s="56">
        <v>0.85</v>
      </c>
    </row>
    <row r="20" spans="2:16">
      <c r="B20" s="41">
        <v>5</v>
      </c>
      <c r="C20" s="2" t="s">
        <v>59</v>
      </c>
      <c r="D20" s="43">
        <f t="shared" si="1"/>
        <v>0.83335643790849678</v>
      </c>
      <c r="E20" s="48">
        <v>0</v>
      </c>
      <c r="F20" s="49">
        <f t="shared" si="2"/>
        <v>2.4454934640522882E-2</v>
      </c>
      <c r="G20" s="57" t="s">
        <v>46</v>
      </c>
      <c r="H20" s="50">
        <v>15</v>
      </c>
      <c r="I20" s="51">
        <v>0.99</v>
      </c>
      <c r="J20" s="52">
        <f t="shared" ref="J20" si="5">(1-I20)*J24+J24</f>
        <v>0</v>
      </c>
      <c r="K20" s="53">
        <v>3.5</v>
      </c>
      <c r="L20" s="54">
        <f t="shared" si="4"/>
        <v>1.7156862745098041E-2</v>
      </c>
      <c r="M20" s="54">
        <f>(1-I20)*SUM(L16:L20)</f>
        <v>4.7630718954248408E-3</v>
      </c>
      <c r="N20" s="55">
        <f>(1-I20)*SUM(D12,E12,J12,K12)</f>
        <v>2.5350000000000021E-3</v>
      </c>
      <c r="P20" s="56">
        <v>0.85</v>
      </c>
    </row>
    <row r="21" spans="2:16">
      <c r="B21" s="41">
        <v>6</v>
      </c>
      <c r="C21" s="3" t="s">
        <v>43</v>
      </c>
      <c r="D21" s="43">
        <f t="shared" si="1"/>
        <v>0.94754767973856213</v>
      </c>
      <c r="E21" s="48">
        <v>0</v>
      </c>
      <c r="F21" s="49">
        <f t="shared" si="2"/>
        <v>0.11419124183006538</v>
      </c>
      <c r="G21" s="20" t="s">
        <v>50</v>
      </c>
      <c r="H21" s="50">
        <f>26</f>
        <v>26</v>
      </c>
      <c r="I21" s="51">
        <v>0.97</v>
      </c>
      <c r="J21" s="52">
        <f t="shared" si="3"/>
        <v>0</v>
      </c>
      <c r="K21" s="53">
        <v>13</v>
      </c>
      <c r="L21" s="54">
        <f t="shared" si="4"/>
        <v>0.11045751633986929</v>
      </c>
      <c r="M21" s="54">
        <f>(1-I21)*L21</f>
        <v>3.3137254901960816E-3</v>
      </c>
      <c r="N21" s="55">
        <f>(1-I21)*F12</f>
        <v>4.200000000000004E-4</v>
      </c>
      <c r="P21" s="56">
        <v>0.85</v>
      </c>
    </row>
    <row r="22" spans="2:16">
      <c r="B22" s="41">
        <v>7</v>
      </c>
      <c r="C22" s="3" t="s">
        <v>49</v>
      </c>
      <c r="D22" s="43">
        <f t="shared" si="1"/>
        <v>1.0442056535947712</v>
      </c>
      <c r="E22" s="48">
        <v>0</v>
      </c>
      <c r="F22" s="49">
        <f t="shared" si="2"/>
        <v>9.6657973856209167E-2</v>
      </c>
      <c r="G22" s="20" t="s">
        <v>56</v>
      </c>
      <c r="H22" s="50">
        <f>22</f>
        <v>22</v>
      </c>
      <c r="I22" s="51">
        <v>0.97</v>
      </c>
      <c r="J22" s="52">
        <f>(1-I22)*J23+J23</f>
        <v>0</v>
      </c>
      <c r="K22" s="53">
        <v>13</v>
      </c>
      <c r="L22" s="54">
        <f t="shared" si="4"/>
        <v>9.3464052287581714E-2</v>
      </c>
      <c r="M22" s="54">
        <f>(1-I22)*SUM(L22)</f>
        <v>2.8039215686274537E-3</v>
      </c>
      <c r="N22" s="55">
        <f>(1-I22)*SUM(G12)</f>
        <v>3.9000000000000032E-4</v>
      </c>
      <c r="P22" s="56">
        <v>0.85</v>
      </c>
    </row>
    <row r="23" spans="2:16">
      <c r="B23" s="41">
        <v>8</v>
      </c>
      <c r="C23" s="2" t="s">
        <v>60</v>
      </c>
      <c r="D23" s="43">
        <f t="shared" si="1"/>
        <v>1.0499246078431372</v>
      </c>
      <c r="E23" s="48">
        <v>0</v>
      </c>
      <c r="F23" s="49">
        <f t="shared" si="2"/>
        <v>5.7189542483660136E-3</v>
      </c>
      <c r="G23" s="57" t="s">
        <v>46</v>
      </c>
      <c r="H23" s="50">
        <v>5</v>
      </c>
      <c r="I23" s="51">
        <v>1</v>
      </c>
      <c r="J23" s="52">
        <f t="shared" si="3"/>
        <v>0</v>
      </c>
      <c r="K23" s="53">
        <v>3.5</v>
      </c>
      <c r="L23" s="54">
        <f t="shared" si="4"/>
        <v>5.7189542483660136E-3</v>
      </c>
      <c r="M23" s="54">
        <f>(1-I23)*SUM(L16:L20,L23)</f>
        <v>0</v>
      </c>
      <c r="N23" s="55">
        <f>(1-I23)*SUM(D12,E12,J12,K12)</f>
        <v>0</v>
      </c>
      <c r="P23" s="56">
        <v>0.85</v>
      </c>
    </row>
    <row r="24" spans="2:16">
      <c r="B24" s="41">
        <v>9</v>
      </c>
      <c r="C24" s="2" t="s">
        <v>65</v>
      </c>
      <c r="D24" s="43">
        <f t="shared" si="1"/>
        <v>1.068832156862745</v>
      </c>
      <c r="E24" s="48">
        <v>0</v>
      </c>
      <c r="F24" s="49">
        <f t="shared" si="2"/>
        <v>1.8907549019607853E-2</v>
      </c>
      <c r="G24" s="57" t="s">
        <v>46</v>
      </c>
      <c r="H24" s="50">
        <v>10</v>
      </c>
      <c r="I24" s="51">
        <v>0.99</v>
      </c>
      <c r="J24" s="52">
        <f>(1-I24)*J25+J25</f>
        <v>0</v>
      </c>
      <c r="K24" s="53">
        <v>3.5</v>
      </c>
      <c r="L24" s="54">
        <f t="shared" si="4"/>
        <v>1.1437908496732027E-2</v>
      </c>
      <c r="M24" s="54">
        <f>(1-I24)*SUM(L16:L20,L23:L24)</f>
        <v>4.9346405228758213E-3</v>
      </c>
      <c r="N24" s="55">
        <f>(1-I24)*SUM(D12,E12,I12,J12,K12)</f>
        <v>2.5350000000000021E-3</v>
      </c>
      <c r="P24" s="56">
        <v>0.85</v>
      </c>
    </row>
    <row r="25" spans="2:16">
      <c r="B25" s="41">
        <v>10</v>
      </c>
      <c r="C25" s="2" t="s">
        <v>61</v>
      </c>
      <c r="D25" s="43">
        <f t="shared" si="1"/>
        <v>1.0722635294117646</v>
      </c>
      <c r="E25" s="48">
        <v>0</v>
      </c>
      <c r="F25" s="49">
        <f t="shared" si="2"/>
        <v>3.4313725490196078E-3</v>
      </c>
      <c r="G25" s="57" t="s">
        <v>46</v>
      </c>
      <c r="H25" s="50">
        <v>3</v>
      </c>
      <c r="I25" s="51">
        <v>1</v>
      </c>
      <c r="J25" s="52">
        <f t="shared" si="3"/>
        <v>0</v>
      </c>
      <c r="K25" s="53">
        <v>3.5</v>
      </c>
      <c r="L25" s="54">
        <f t="shared" si="4"/>
        <v>3.4313725490196078E-3</v>
      </c>
      <c r="M25" s="54">
        <f>(1-I25)*SUM(L22,L25)</f>
        <v>0</v>
      </c>
      <c r="N25" s="55">
        <f>(1-I25)*SUM(G12)</f>
        <v>0</v>
      </c>
      <c r="P25" s="56">
        <v>0.85</v>
      </c>
    </row>
    <row r="26" spans="2:16">
      <c r="B26" s="41">
        <v>11</v>
      </c>
      <c r="C26" s="2" t="s">
        <v>62</v>
      </c>
      <c r="D26" s="43">
        <f t="shared" si="1"/>
        <v>1.1132846732026143</v>
      </c>
      <c r="E26" s="48">
        <v>0</v>
      </c>
      <c r="F26" s="49">
        <f t="shared" si="2"/>
        <v>4.1021143790849694E-2</v>
      </c>
      <c r="G26" s="57" t="s">
        <v>46</v>
      </c>
      <c r="H26" s="50">
        <v>13</v>
      </c>
      <c r="I26" s="51">
        <v>0.97</v>
      </c>
      <c r="J26" s="52">
        <f t="shared" si="3"/>
        <v>0</v>
      </c>
      <c r="K26" s="53">
        <v>3.5</v>
      </c>
      <c r="L26" s="54">
        <f t="shared" si="4"/>
        <v>1.4869281045751635E-2</v>
      </c>
      <c r="M26" s="54">
        <f>(1-I26)*SUM(L16:L20,L22:L26)</f>
        <v>1.8156862745098052E-2</v>
      </c>
      <c r="N26" s="55">
        <f>(1-I26)*SUM(D12,E12,G12,I12,J12,K12)</f>
        <v>7.9950000000000073E-3</v>
      </c>
      <c r="P26" s="56">
        <v>0.85</v>
      </c>
    </row>
    <row r="27" spans="2:16">
      <c r="B27" s="41">
        <v>12</v>
      </c>
      <c r="C27" s="2" t="s">
        <v>45</v>
      </c>
      <c r="D27" s="43">
        <f t="shared" si="1"/>
        <v>1.133554248366013</v>
      </c>
      <c r="E27" s="48">
        <v>0</v>
      </c>
      <c r="F27" s="49">
        <f t="shared" si="2"/>
        <v>2.0269575163398702E-2</v>
      </c>
      <c r="G27" s="57" t="s">
        <v>46</v>
      </c>
      <c r="H27" s="50">
        <v>10</v>
      </c>
      <c r="I27" s="51">
        <v>0.99</v>
      </c>
      <c r="J27" s="52">
        <f t="shared" si="3"/>
        <v>0</v>
      </c>
      <c r="K27" s="53">
        <v>3.5</v>
      </c>
      <c r="L27" s="54">
        <f>(K27/P27/3600)*H27</f>
        <v>1.1437908496732027E-2</v>
      </c>
      <c r="M27" s="54">
        <f>(1-I27)*SUM(L16:L20,L22:L27)</f>
        <v>6.1666666666666701E-3</v>
      </c>
      <c r="N27" s="55">
        <f>(1-I27)*SUM(D12:E12,G12:K12)</f>
        <v>2.6650000000000024E-3</v>
      </c>
      <c r="P27" s="56">
        <v>0.85</v>
      </c>
    </row>
    <row r="28" spans="2:16">
      <c r="B28" s="41">
        <v>13</v>
      </c>
      <c r="C28" s="2" t="s">
        <v>63</v>
      </c>
      <c r="D28" s="43">
        <f t="shared" si="1"/>
        <v>1.1574932352941176</v>
      </c>
      <c r="E28" s="48">
        <v>0</v>
      </c>
      <c r="F28" s="49">
        <f t="shared" si="2"/>
        <v>2.3938986928104582E-2</v>
      </c>
      <c r="G28" s="57" t="s">
        <v>46</v>
      </c>
      <c r="H28" s="50">
        <v>12</v>
      </c>
      <c r="I28" s="51">
        <v>0.99</v>
      </c>
      <c r="J28" s="52">
        <f t="shared" si="3"/>
        <v>0</v>
      </c>
      <c r="K28" s="53">
        <v>3.5</v>
      </c>
      <c r="L28" s="54">
        <f t="shared" si="4"/>
        <v>1.3725490196078431E-2</v>
      </c>
      <c r="M28" s="54">
        <f>(1-I28)*SUM(L16:L28)</f>
        <v>7.4084967320261486E-3</v>
      </c>
      <c r="N28" s="55">
        <f>(1-I28)*SUM(D12:K12)</f>
        <v>2.8050000000000028E-3</v>
      </c>
      <c r="P28" s="56">
        <v>0.85</v>
      </c>
    </row>
    <row r="29" spans="2:16">
      <c r="B29" s="41">
        <v>14</v>
      </c>
      <c r="C29" s="21" t="s">
        <v>64</v>
      </c>
      <c r="D29" s="43">
        <f t="shared" si="1"/>
        <v>1.2034490849673203</v>
      </c>
      <c r="E29" s="48">
        <v>0</v>
      </c>
      <c r="F29" s="49">
        <f t="shared" si="2"/>
        <v>4.5955849673202633E-2</v>
      </c>
      <c r="G29" s="57" t="s">
        <v>46</v>
      </c>
      <c r="H29" s="50">
        <v>13</v>
      </c>
      <c r="I29" s="51">
        <v>0.97</v>
      </c>
      <c r="J29" s="52">
        <f t="shared" si="3"/>
        <v>0</v>
      </c>
      <c r="K29" s="53">
        <v>3.5</v>
      </c>
      <c r="L29" s="54">
        <f t="shared" si="4"/>
        <v>1.4869281045751635E-2</v>
      </c>
      <c r="M29" s="54">
        <f>(1-I29)*SUM(L16:L29)</f>
        <v>2.2671568627450994E-2</v>
      </c>
      <c r="N29" s="55">
        <f>(1-I29)*SUM(D12:K12)</f>
        <v>8.4150000000000075E-3</v>
      </c>
      <c r="P29" s="56">
        <v>0.85</v>
      </c>
    </row>
    <row r="30" spans="2:16">
      <c r="B30" s="41">
        <v>15</v>
      </c>
      <c r="C30" s="2" t="s">
        <v>58</v>
      </c>
      <c r="D30" s="43">
        <f t="shared" si="1"/>
        <v>1.2148869934640523</v>
      </c>
      <c r="E30" s="48">
        <v>0</v>
      </c>
      <c r="F30" s="49">
        <f t="shared" si="2"/>
        <v>1.1437908496732027E-2</v>
      </c>
      <c r="G30" s="57" t="s">
        <v>46</v>
      </c>
      <c r="H30" s="50">
        <v>10</v>
      </c>
      <c r="I30" s="51">
        <v>1</v>
      </c>
      <c r="J30" s="52">
        <f t="shared" si="3"/>
        <v>0</v>
      </c>
      <c r="K30" s="53">
        <v>3.5</v>
      </c>
      <c r="L30" s="54">
        <f t="shared" si="4"/>
        <v>1.1437908496732027E-2</v>
      </c>
      <c r="M30" s="54">
        <f>(1-I30)*SUM(L16:L30)</f>
        <v>0</v>
      </c>
      <c r="N30" s="55">
        <f>(1-I30)*SUM(D12:K12)</f>
        <v>0</v>
      </c>
      <c r="P30" s="56">
        <v>0.85</v>
      </c>
    </row>
    <row r="31" spans="2:16">
      <c r="B31" s="41">
        <v>16</v>
      </c>
      <c r="C31" s="2"/>
      <c r="D31" s="43">
        <f t="shared" si="1"/>
        <v>1.2148869934640523</v>
      </c>
      <c r="E31" s="48">
        <v>0</v>
      </c>
      <c r="F31" s="49">
        <f t="shared" si="2"/>
        <v>0</v>
      </c>
      <c r="G31" s="57"/>
      <c r="H31" s="58"/>
      <c r="I31" s="51">
        <v>1</v>
      </c>
      <c r="J31" s="52">
        <f t="shared" si="3"/>
        <v>0</v>
      </c>
      <c r="K31" s="53">
        <v>0</v>
      </c>
      <c r="L31" s="54">
        <f t="shared" si="4"/>
        <v>0</v>
      </c>
      <c r="M31" s="54">
        <f>(1-I31)*SUM(L16:L31)</f>
        <v>0</v>
      </c>
      <c r="N31" s="55">
        <f>(1-I31)*SUM(D12:L12)</f>
        <v>0</v>
      </c>
      <c r="P31" s="56">
        <v>1</v>
      </c>
    </row>
    <row r="32" spans="2:16">
      <c r="B32" s="41">
        <v>17</v>
      </c>
      <c r="C32" s="3"/>
      <c r="D32" s="43">
        <f t="shared" si="1"/>
        <v>1.2148869934640523</v>
      </c>
      <c r="E32" s="48">
        <v>0</v>
      </c>
      <c r="F32" s="49">
        <f t="shared" si="2"/>
        <v>0</v>
      </c>
      <c r="G32" s="57"/>
      <c r="H32" s="58"/>
      <c r="I32" s="51">
        <v>1</v>
      </c>
      <c r="J32" s="52">
        <f t="shared" si="3"/>
        <v>0</v>
      </c>
      <c r="K32" s="53">
        <v>0</v>
      </c>
      <c r="L32" s="54">
        <f t="shared" si="4"/>
        <v>0</v>
      </c>
      <c r="M32" s="54">
        <f>(1-I32)*SUM(L16:L32)</f>
        <v>0</v>
      </c>
      <c r="N32" s="55">
        <f>(1-I32)*SUM(D12:L12)</f>
        <v>0</v>
      </c>
      <c r="P32" s="56">
        <v>1</v>
      </c>
    </row>
    <row r="33" spans="2:16">
      <c r="B33" s="41">
        <v>18</v>
      </c>
      <c r="C33" s="3"/>
      <c r="D33" s="43">
        <f t="shared" si="1"/>
        <v>1.2148869934640523</v>
      </c>
      <c r="E33" s="48">
        <v>0</v>
      </c>
      <c r="F33" s="49">
        <f t="shared" si="2"/>
        <v>0</v>
      </c>
      <c r="G33" s="59"/>
      <c r="H33" s="58"/>
      <c r="I33" s="51">
        <v>1</v>
      </c>
      <c r="J33" s="52">
        <f t="shared" si="3"/>
        <v>0</v>
      </c>
      <c r="K33" s="53">
        <v>0</v>
      </c>
      <c r="L33" s="54">
        <f t="shared" si="4"/>
        <v>0</v>
      </c>
      <c r="M33" s="54">
        <f t="shared" ref="M33:M46" si="6">(1-I33)*L33</f>
        <v>0</v>
      </c>
      <c r="N33" s="55">
        <f t="shared" ref="N33:N46" si="7">(1-I33)*D32</f>
        <v>0</v>
      </c>
      <c r="P33" s="56">
        <v>1</v>
      </c>
    </row>
    <row r="34" spans="2:16">
      <c r="B34" s="41">
        <v>19</v>
      </c>
      <c r="C34" s="3"/>
      <c r="D34" s="43">
        <f t="shared" si="1"/>
        <v>1.2148869934640523</v>
      </c>
      <c r="E34" s="48">
        <v>0</v>
      </c>
      <c r="F34" s="49">
        <f t="shared" si="2"/>
        <v>0</v>
      </c>
      <c r="G34" s="59"/>
      <c r="H34" s="58"/>
      <c r="I34" s="51">
        <v>1</v>
      </c>
      <c r="J34" s="52">
        <f t="shared" si="3"/>
        <v>0</v>
      </c>
      <c r="K34" s="53">
        <v>0</v>
      </c>
      <c r="L34" s="54">
        <f t="shared" si="4"/>
        <v>0</v>
      </c>
      <c r="M34" s="54">
        <f t="shared" si="6"/>
        <v>0</v>
      </c>
      <c r="N34" s="55">
        <f t="shared" si="7"/>
        <v>0</v>
      </c>
      <c r="P34" s="56">
        <v>1</v>
      </c>
    </row>
    <row r="35" spans="2:16">
      <c r="B35" s="41">
        <v>20</v>
      </c>
      <c r="C35" s="2"/>
      <c r="D35" s="43">
        <f t="shared" si="1"/>
        <v>1.2148869934640523</v>
      </c>
      <c r="E35" s="48">
        <v>0</v>
      </c>
      <c r="F35" s="49">
        <f t="shared" si="2"/>
        <v>0</v>
      </c>
      <c r="G35" s="59"/>
      <c r="H35" s="58"/>
      <c r="I35" s="51">
        <v>1</v>
      </c>
      <c r="J35" s="52">
        <f t="shared" si="3"/>
        <v>0</v>
      </c>
      <c r="K35" s="53">
        <v>0</v>
      </c>
      <c r="L35" s="54">
        <f t="shared" si="4"/>
        <v>0</v>
      </c>
      <c r="M35" s="54">
        <f t="shared" si="6"/>
        <v>0</v>
      </c>
      <c r="N35" s="55">
        <f t="shared" si="7"/>
        <v>0</v>
      </c>
      <c r="P35" s="56">
        <v>1</v>
      </c>
    </row>
    <row r="36" spans="2:16">
      <c r="B36" s="41">
        <v>21</v>
      </c>
      <c r="C36" s="60"/>
      <c r="D36" s="43">
        <f t="shared" si="1"/>
        <v>1.2148869934640523</v>
      </c>
      <c r="E36" s="48">
        <v>0</v>
      </c>
      <c r="F36" s="49">
        <f t="shared" si="2"/>
        <v>0</v>
      </c>
      <c r="G36" s="59"/>
      <c r="H36" s="61"/>
      <c r="I36" s="51">
        <v>1</v>
      </c>
      <c r="J36" s="52">
        <f t="shared" si="3"/>
        <v>0</v>
      </c>
      <c r="K36" s="53">
        <v>0</v>
      </c>
      <c r="L36" s="54">
        <f t="shared" si="4"/>
        <v>0</v>
      </c>
      <c r="M36" s="54">
        <f t="shared" si="6"/>
        <v>0</v>
      </c>
      <c r="N36" s="55">
        <f t="shared" si="7"/>
        <v>0</v>
      </c>
      <c r="P36" s="56">
        <v>1</v>
      </c>
    </row>
    <row r="37" spans="2:16">
      <c r="B37" s="41">
        <v>22</v>
      </c>
      <c r="C37" s="21"/>
      <c r="D37" s="43">
        <f t="shared" si="1"/>
        <v>1.2148869934640523</v>
      </c>
      <c r="E37" s="48">
        <v>0</v>
      </c>
      <c r="F37" s="49">
        <f t="shared" si="2"/>
        <v>0</v>
      </c>
      <c r="G37" s="59"/>
      <c r="H37" s="61"/>
      <c r="I37" s="51">
        <v>1</v>
      </c>
      <c r="J37" s="52">
        <f t="shared" si="3"/>
        <v>0</v>
      </c>
      <c r="K37" s="53">
        <v>0</v>
      </c>
      <c r="L37" s="54">
        <f t="shared" si="4"/>
        <v>0</v>
      </c>
      <c r="M37" s="54">
        <f t="shared" si="6"/>
        <v>0</v>
      </c>
      <c r="N37" s="55">
        <f t="shared" si="7"/>
        <v>0</v>
      </c>
      <c r="P37" s="56">
        <v>1</v>
      </c>
    </row>
    <row r="38" spans="2:16">
      <c r="B38" s="41">
        <v>23</v>
      </c>
      <c r="C38" s="21"/>
      <c r="D38" s="43">
        <f t="shared" si="1"/>
        <v>1.2148869934640523</v>
      </c>
      <c r="E38" s="48">
        <v>0</v>
      </c>
      <c r="F38" s="49">
        <f t="shared" si="2"/>
        <v>0</v>
      </c>
      <c r="G38" s="59"/>
      <c r="H38" s="58"/>
      <c r="I38" s="51">
        <v>1</v>
      </c>
      <c r="J38" s="52">
        <f t="shared" si="3"/>
        <v>0</v>
      </c>
      <c r="K38" s="53">
        <v>0</v>
      </c>
      <c r="L38" s="54">
        <f t="shared" si="4"/>
        <v>0</v>
      </c>
      <c r="M38" s="54">
        <f t="shared" si="6"/>
        <v>0</v>
      </c>
      <c r="N38" s="55">
        <f t="shared" si="7"/>
        <v>0</v>
      </c>
      <c r="P38" s="56">
        <v>1</v>
      </c>
    </row>
    <row r="39" spans="2:16">
      <c r="B39" s="41">
        <v>24</v>
      </c>
      <c r="C39" s="21"/>
      <c r="D39" s="43">
        <f t="shared" si="1"/>
        <v>1.2148869934640523</v>
      </c>
      <c r="E39" s="48">
        <v>0</v>
      </c>
      <c r="F39" s="49">
        <f t="shared" si="2"/>
        <v>0</v>
      </c>
      <c r="G39" s="59"/>
      <c r="H39" s="58"/>
      <c r="I39" s="51">
        <v>1</v>
      </c>
      <c r="J39" s="52">
        <f t="shared" si="3"/>
        <v>0</v>
      </c>
      <c r="K39" s="53">
        <v>0</v>
      </c>
      <c r="L39" s="54">
        <f t="shared" si="4"/>
        <v>0</v>
      </c>
      <c r="M39" s="54">
        <f t="shared" si="6"/>
        <v>0</v>
      </c>
      <c r="N39" s="55">
        <f t="shared" si="7"/>
        <v>0</v>
      </c>
      <c r="P39" s="56">
        <v>1</v>
      </c>
    </row>
    <row r="40" spans="2:16">
      <c r="B40" s="41">
        <v>25</v>
      </c>
      <c r="C40" s="21"/>
      <c r="D40" s="43">
        <f t="shared" si="1"/>
        <v>1.2148869934640523</v>
      </c>
      <c r="E40" s="48">
        <v>0</v>
      </c>
      <c r="F40" s="49">
        <f t="shared" si="2"/>
        <v>0</v>
      </c>
      <c r="G40" s="59"/>
      <c r="H40" s="58"/>
      <c r="I40" s="51">
        <v>1</v>
      </c>
      <c r="J40" s="52">
        <f t="shared" si="3"/>
        <v>0</v>
      </c>
      <c r="K40" s="53">
        <v>0</v>
      </c>
      <c r="L40" s="54">
        <f t="shared" si="4"/>
        <v>0</v>
      </c>
      <c r="M40" s="54">
        <f t="shared" si="6"/>
        <v>0</v>
      </c>
      <c r="N40" s="55">
        <f t="shared" si="7"/>
        <v>0</v>
      </c>
      <c r="P40" s="56">
        <v>1</v>
      </c>
    </row>
    <row r="41" spans="2:16">
      <c r="B41" s="41">
        <v>26</v>
      </c>
      <c r="C41" s="21"/>
      <c r="D41" s="43">
        <f t="shared" si="1"/>
        <v>1.2148869934640523</v>
      </c>
      <c r="E41" s="48">
        <v>0</v>
      </c>
      <c r="F41" s="49">
        <f t="shared" si="2"/>
        <v>0</v>
      </c>
      <c r="G41" s="59"/>
      <c r="H41" s="58"/>
      <c r="I41" s="51">
        <v>1</v>
      </c>
      <c r="J41" s="52">
        <f t="shared" si="3"/>
        <v>0</v>
      </c>
      <c r="K41" s="53">
        <v>0</v>
      </c>
      <c r="L41" s="54">
        <f t="shared" si="4"/>
        <v>0</v>
      </c>
      <c r="M41" s="54">
        <f t="shared" si="6"/>
        <v>0</v>
      </c>
      <c r="N41" s="55">
        <f t="shared" si="7"/>
        <v>0</v>
      </c>
      <c r="P41" s="56">
        <v>1</v>
      </c>
    </row>
    <row r="42" spans="2:16">
      <c r="B42" s="41">
        <v>27</v>
      </c>
      <c r="C42" s="2"/>
      <c r="D42" s="43">
        <f t="shared" si="1"/>
        <v>1.2148869934640523</v>
      </c>
      <c r="E42" s="48">
        <v>0</v>
      </c>
      <c r="F42" s="49">
        <f t="shared" si="2"/>
        <v>0</v>
      </c>
      <c r="G42" s="59"/>
      <c r="H42" s="58"/>
      <c r="I42" s="51">
        <v>1</v>
      </c>
      <c r="J42" s="52">
        <f t="shared" si="3"/>
        <v>0</v>
      </c>
      <c r="K42" s="53">
        <v>0</v>
      </c>
      <c r="L42" s="54">
        <f t="shared" si="4"/>
        <v>0</v>
      </c>
      <c r="M42" s="54">
        <f t="shared" si="6"/>
        <v>0</v>
      </c>
      <c r="N42" s="55">
        <f t="shared" si="7"/>
        <v>0</v>
      </c>
      <c r="P42" s="56">
        <v>1</v>
      </c>
    </row>
    <row r="43" spans="2:16">
      <c r="B43" s="41">
        <v>28</v>
      </c>
      <c r="C43" s="2"/>
      <c r="D43" s="43">
        <f t="shared" si="1"/>
        <v>1.2148869934640523</v>
      </c>
      <c r="E43" s="48">
        <v>0</v>
      </c>
      <c r="F43" s="49">
        <f t="shared" si="2"/>
        <v>0</v>
      </c>
      <c r="G43" s="59"/>
      <c r="H43" s="61"/>
      <c r="I43" s="51">
        <v>1</v>
      </c>
      <c r="J43" s="52">
        <f t="shared" si="3"/>
        <v>0</v>
      </c>
      <c r="K43" s="53">
        <v>0</v>
      </c>
      <c r="L43" s="54">
        <f t="shared" si="4"/>
        <v>0</v>
      </c>
      <c r="M43" s="54">
        <f t="shared" si="6"/>
        <v>0</v>
      </c>
      <c r="N43" s="55">
        <f t="shared" si="7"/>
        <v>0</v>
      </c>
      <c r="P43" s="56">
        <v>1</v>
      </c>
    </row>
    <row r="44" spans="2:16">
      <c r="B44" s="41">
        <v>29</v>
      </c>
      <c r="C44" s="2"/>
      <c r="D44" s="43">
        <f t="shared" si="1"/>
        <v>1.2148869934640523</v>
      </c>
      <c r="E44" s="48">
        <v>0</v>
      </c>
      <c r="F44" s="49">
        <f t="shared" si="2"/>
        <v>0</v>
      </c>
      <c r="G44" s="59"/>
      <c r="H44" s="58"/>
      <c r="I44" s="51">
        <v>1</v>
      </c>
      <c r="J44" s="52">
        <f t="shared" si="3"/>
        <v>0</v>
      </c>
      <c r="K44" s="53">
        <v>0</v>
      </c>
      <c r="L44" s="54">
        <f t="shared" si="4"/>
        <v>0</v>
      </c>
      <c r="M44" s="54">
        <f t="shared" si="6"/>
        <v>0</v>
      </c>
      <c r="N44" s="55">
        <f t="shared" si="7"/>
        <v>0</v>
      </c>
      <c r="P44" s="56">
        <v>1</v>
      </c>
    </row>
    <row r="45" spans="2:16">
      <c r="B45" s="62" t="s">
        <v>8</v>
      </c>
      <c r="C45" s="63"/>
      <c r="D45" s="43">
        <f t="shared" si="1"/>
        <v>1.2148869934640523</v>
      </c>
      <c r="E45" s="48">
        <v>0</v>
      </c>
      <c r="F45" s="49">
        <f t="shared" si="2"/>
        <v>0</v>
      </c>
      <c r="G45" s="64"/>
      <c r="H45" s="58"/>
      <c r="I45" s="51">
        <v>1</v>
      </c>
      <c r="J45" s="52">
        <f t="shared" si="3"/>
        <v>0</v>
      </c>
      <c r="K45" s="53">
        <v>0</v>
      </c>
      <c r="L45" s="54">
        <f t="shared" si="4"/>
        <v>0</v>
      </c>
      <c r="M45" s="54">
        <f t="shared" si="6"/>
        <v>0</v>
      </c>
      <c r="N45" s="55">
        <f t="shared" si="7"/>
        <v>0</v>
      </c>
      <c r="P45" s="56">
        <v>1</v>
      </c>
    </row>
    <row r="46" spans="2:16">
      <c r="B46" s="62" t="s">
        <v>9</v>
      </c>
      <c r="C46" s="63"/>
      <c r="D46" s="43">
        <f>D45+E46+F46</f>
        <v>1.2439686928104574</v>
      </c>
      <c r="E46" s="48">
        <v>1.6500000000000001E-2</v>
      </c>
      <c r="F46" s="49">
        <f t="shared" si="2"/>
        <v>1.2581699346405229E-2</v>
      </c>
      <c r="G46" s="64"/>
      <c r="H46" s="50">
        <v>11</v>
      </c>
      <c r="I46" s="51">
        <v>1</v>
      </c>
      <c r="J46" s="52">
        <f>(1-I46)*J48+J48</f>
        <v>0</v>
      </c>
      <c r="K46" s="53">
        <v>3.5</v>
      </c>
      <c r="L46" s="54">
        <f t="shared" si="4"/>
        <v>1.2581699346405229E-2</v>
      </c>
      <c r="M46" s="54">
        <f t="shared" si="6"/>
        <v>0</v>
      </c>
      <c r="N46" s="55">
        <f t="shared" si="7"/>
        <v>0</v>
      </c>
      <c r="P46" s="56">
        <v>0.85</v>
      </c>
    </row>
    <row r="47" spans="2:16">
      <c r="B47" s="62" t="s">
        <v>10</v>
      </c>
      <c r="C47" s="65"/>
      <c r="D47" s="43">
        <f>D46</f>
        <v>1.2439686928104574</v>
      </c>
      <c r="E47" s="43">
        <f>SUM(E15:E46)</f>
        <v>0.29700000000000004</v>
      </c>
      <c r="F47" s="66">
        <f>SUM(F15:F46)</f>
        <v>0.94696869281045748</v>
      </c>
      <c r="G47" s="67"/>
      <c r="H47" s="67"/>
      <c r="I47" s="67"/>
      <c r="J47" s="68"/>
      <c r="K47" s="67"/>
      <c r="L47" s="65"/>
      <c r="M47" s="65"/>
      <c r="N47" s="69"/>
    </row>
    <row r="48" spans="2:16">
      <c r="B48" s="62" t="s">
        <v>11</v>
      </c>
      <c r="C48" s="70"/>
      <c r="D48" s="43">
        <f>D47+F48</f>
        <v>1.2439686928104574</v>
      </c>
      <c r="E48" s="43"/>
      <c r="F48" s="71">
        <v>0</v>
      </c>
      <c r="G48" s="72"/>
      <c r="H48" s="72"/>
      <c r="I48" s="73" t="s">
        <v>27</v>
      </c>
      <c r="J48" s="74">
        <f>D7</f>
        <v>0</v>
      </c>
      <c r="K48" s="72"/>
      <c r="L48" s="42"/>
      <c r="M48" s="42"/>
      <c r="N48" s="47"/>
    </row>
    <row r="49" spans="2:14">
      <c r="B49" s="62" t="s">
        <v>32</v>
      </c>
      <c r="C49" s="75">
        <v>0.03</v>
      </c>
      <c r="D49" s="43">
        <f>D48+F49</f>
        <v>1.2812877535947711</v>
      </c>
      <c r="E49" s="43">
        <v>0</v>
      </c>
      <c r="F49" s="76">
        <f>D48*C49</f>
        <v>3.7319060784313719E-2</v>
      </c>
      <c r="G49" s="72"/>
      <c r="H49" s="72"/>
      <c r="I49" s="72"/>
      <c r="J49" s="77"/>
      <c r="K49" s="72"/>
      <c r="L49" s="42"/>
      <c r="M49" s="42"/>
      <c r="N49" s="47"/>
    </row>
    <row r="50" spans="2:14">
      <c r="B50" s="62" t="s">
        <v>33</v>
      </c>
      <c r="C50" s="75">
        <v>0.03</v>
      </c>
      <c r="D50" s="43">
        <f>D49+F50</f>
        <v>1.3197263862026143</v>
      </c>
      <c r="E50" s="43">
        <v>0</v>
      </c>
      <c r="F50" s="76">
        <f>D49*C50</f>
        <v>3.843863260784313E-2</v>
      </c>
      <c r="G50" s="72"/>
      <c r="H50" s="72"/>
      <c r="I50" s="72"/>
      <c r="J50" s="77"/>
      <c r="K50" s="72"/>
      <c r="L50" s="42"/>
      <c r="M50" s="42"/>
      <c r="N50" s="47"/>
    </row>
    <row r="51" spans="2:14">
      <c r="B51" s="62" t="s">
        <v>12</v>
      </c>
      <c r="C51" s="75">
        <v>0.08</v>
      </c>
      <c r="D51" s="43">
        <f>D50+F51</f>
        <v>1.4253044970988233</v>
      </c>
      <c r="E51" s="43">
        <v>0</v>
      </c>
      <c r="F51" s="76">
        <f>D50*C51</f>
        <v>0.10557811089620915</v>
      </c>
      <c r="G51" s="72"/>
      <c r="H51" s="72"/>
      <c r="I51" s="78"/>
      <c r="J51" s="77"/>
      <c r="K51" s="72"/>
      <c r="L51" s="42"/>
      <c r="M51" s="42"/>
      <c r="N51" s="47"/>
    </row>
    <row r="52" spans="2:14" ht="15" thickBot="1">
      <c r="B52" s="79" t="s">
        <v>36</v>
      </c>
      <c r="C52" s="80"/>
      <c r="D52" s="81">
        <f>D51+F52</f>
        <v>1.4253044970988233</v>
      </c>
      <c r="E52" s="81"/>
      <c r="F52" s="82"/>
      <c r="G52" s="83"/>
      <c r="H52" s="83"/>
      <c r="I52" s="83"/>
      <c r="J52" s="84"/>
      <c r="K52" s="80"/>
      <c r="L52" s="80"/>
      <c r="M52" s="80"/>
      <c r="N52" s="85"/>
    </row>
    <row r="53" spans="2:14" ht="15" thickBot="1">
      <c r="B53" s="86" t="s">
        <v>13</v>
      </c>
      <c r="C53" s="87"/>
      <c r="D53" s="88">
        <f>D52</f>
        <v>1.4253044970988233</v>
      </c>
      <c r="E53" s="89"/>
      <c r="F53" s="90"/>
      <c r="G53" s="91"/>
      <c r="H53" s="91"/>
      <c r="I53" s="91"/>
      <c r="J53" s="92"/>
      <c r="K53" s="91"/>
      <c r="L53" s="91"/>
      <c r="M53" s="91"/>
      <c r="N53" s="91"/>
    </row>
    <row r="54" spans="2:14">
      <c r="F54" s="93"/>
    </row>
    <row r="55" spans="2:14">
      <c r="D55" s="95"/>
    </row>
    <row r="56" spans="2:14">
      <c r="D56" s="95"/>
      <c r="E56" s="93"/>
      <c r="H56" s="96"/>
    </row>
    <row r="57" spans="2:14">
      <c r="D57" s="103"/>
      <c r="H57" s="96"/>
    </row>
    <row r="58" spans="2:14">
      <c r="E58" s="97"/>
      <c r="H58" s="96"/>
    </row>
    <row r="59" spans="2:14">
      <c r="D59" s="105"/>
      <c r="H59" s="96"/>
      <c r="I59" s="98"/>
    </row>
    <row r="60" spans="2:14">
      <c r="D60" s="93"/>
      <c r="E60" s="97"/>
    </row>
    <row r="61" spans="2:14">
      <c r="F61" s="96"/>
      <c r="G61" s="96"/>
    </row>
    <row r="62" spans="2:14">
      <c r="B62" s="4" t="s">
        <v>71</v>
      </c>
      <c r="E62" s="99"/>
      <c r="F62" s="96"/>
      <c r="G62" s="100"/>
    </row>
    <row r="63" spans="2:14">
      <c r="F63" s="96"/>
      <c r="G63" s="96"/>
    </row>
    <row r="64" spans="2:14">
      <c r="F64" s="96"/>
      <c r="G64" s="96"/>
    </row>
    <row r="65" spans="6:7">
      <c r="F65" s="101"/>
      <c r="G65" s="101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65"/>
  <sheetViews>
    <sheetView zoomScale="80" zoomScaleNormal="80" zoomScalePageLayoutView="80" workbookViewId="0">
      <pane xSplit="3" ySplit="14" topLeftCell="D43" activePane="bottomRight" state="frozen"/>
      <selection pane="topRight" activeCell="D1" sqref="D1"/>
      <selection pane="bottomLeft" activeCell="A15" sqref="A15"/>
      <selection pane="bottomRight" activeCell="D15" sqref="D15"/>
    </sheetView>
  </sheetViews>
  <sheetFormatPr baseColWidth="10" defaultColWidth="10.33203125" defaultRowHeight="14" x14ac:dyDescent="0"/>
  <cols>
    <col min="1" max="1" width="1.83203125" style="4" customWidth="1"/>
    <col min="2" max="2" width="21.83203125" style="4" customWidth="1"/>
    <col min="3" max="3" width="49.5" style="4" customWidth="1"/>
    <col min="4" max="9" width="14.5" style="4" customWidth="1"/>
    <col min="10" max="10" width="13.33203125" style="4" customWidth="1"/>
    <col min="11" max="14" width="10.6640625" style="4" customWidth="1"/>
    <col min="15" max="15" width="1.83203125" style="4" customWidth="1"/>
    <col min="16" max="21" width="10.33203125" style="4" customWidth="1"/>
    <col min="22" max="16384" width="10.33203125" style="4"/>
  </cols>
  <sheetData>
    <row r="1" spans="2:21" ht="22.5" customHeight="1">
      <c r="B1" s="110" t="s">
        <v>26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2"/>
      <c r="P1" s="5"/>
      <c r="Q1" s="6"/>
      <c r="R1" s="5"/>
      <c r="S1" s="5"/>
      <c r="T1" s="5"/>
      <c r="U1" s="5"/>
    </row>
    <row r="2" spans="2:21" ht="37.5" customHeight="1" thickBot="1">
      <c r="B2" s="113" t="s">
        <v>25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5"/>
      <c r="P2" s="5"/>
      <c r="Q2" s="7"/>
      <c r="R2" s="5"/>
      <c r="S2" s="5"/>
      <c r="T2" s="5"/>
      <c r="U2" s="5"/>
    </row>
    <row r="3" spans="2:21" s="8" customFormat="1" ht="9" customHeight="1" thickBot="1">
      <c r="B3" s="4"/>
      <c r="C3" s="33"/>
      <c r="D3" s="34"/>
      <c r="E3" s="35"/>
      <c r="F3" s="35"/>
      <c r="G3" s="35"/>
      <c r="H3" s="4"/>
      <c r="I3" s="4"/>
      <c r="J3" s="4"/>
      <c r="K3" s="4"/>
      <c r="L3" s="4"/>
      <c r="M3" s="4"/>
      <c r="N3" s="4"/>
      <c r="O3" s="4"/>
      <c r="P3" s="4"/>
    </row>
    <row r="4" spans="2:21">
      <c r="B4" s="116" t="s">
        <v>24</v>
      </c>
      <c r="C4" s="22" t="s">
        <v>14</v>
      </c>
      <c r="D4" s="25" t="s">
        <v>31</v>
      </c>
      <c r="E4" s="36"/>
      <c r="F4" s="36"/>
      <c r="G4" s="36"/>
      <c r="H4" s="36"/>
      <c r="I4" s="5"/>
      <c r="J4" s="5"/>
    </row>
    <row r="5" spans="2:21">
      <c r="B5" s="117"/>
      <c r="C5" s="23" t="s">
        <v>28</v>
      </c>
      <c r="D5" s="26"/>
      <c r="E5" s="36"/>
      <c r="F5" s="36"/>
      <c r="G5" s="36"/>
      <c r="H5" s="36"/>
      <c r="I5" s="5"/>
      <c r="J5" s="5"/>
    </row>
    <row r="6" spans="2:21">
      <c r="B6" s="117"/>
      <c r="C6" s="23" t="s">
        <v>16</v>
      </c>
      <c r="D6" s="26" t="s">
        <v>37</v>
      </c>
      <c r="E6" s="36"/>
      <c r="F6" s="36"/>
      <c r="G6" s="108"/>
      <c r="H6" s="108"/>
      <c r="I6" s="5"/>
      <c r="J6" s="5"/>
    </row>
    <row r="7" spans="2:21" ht="15" thickBot="1">
      <c r="B7" s="117"/>
      <c r="C7" s="23" t="s">
        <v>29</v>
      </c>
      <c r="D7" s="27"/>
      <c r="E7" s="37"/>
      <c r="F7" s="28"/>
      <c r="G7" s="28"/>
      <c r="H7" s="28"/>
      <c r="I7" s="38"/>
      <c r="J7" s="38"/>
      <c r="K7" s="38"/>
    </row>
    <row r="8" spans="2:21">
      <c r="B8" s="117"/>
      <c r="C8" s="23" t="s">
        <v>30</v>
      </c>
      <c r="D8" s="1" t="s">
        <v>40</v>
      </c>
      <c r="E8" s="1" t="s">
        <v>41</v>
      </c>
      <c r="F8" s="24" t="s">
        <v>44</v>
      </c>
      <c r="G8" s="24" t="s">
        <v>48</v>
      </c>
      <c r="H8" s="1" t="s">
        <v>38</v>
      </c>
      <c r="I8" s="1" t="s">
        <v>39</v>
      </c>
      <c r="J8" s="24" t="s">
        <v>54</v>
      </c>
      <c r="K8" s="24" t="s">
        <v>52</v>
      </c>
      <c r="L8" s="25"/>
    </row>
    <row r="9" spans="2:21">
      <c r="B9" s="117"/>
      <c r="C9" s="23" t="s">
        <v>17</v>
      </c>
      <c r="D9" s="31">
        <v>3.7900000000000003E-2</v>
      </c>
      <c r="E9" s="31">
        <v>5.6000000000000001E-2</v>
      </c>
      <c r="F9" s="31">
        <v>8.2000000000000007E-3</v>
      </c>
      <c r="G9" s="31">
        <v>6.1999999999999998E-3</v>
      </c>
      <c r="H9" s="31">
        <v>0</v>
      </c>
      <c r="I9" s="31">
        <v>0</v>
      </c>
      <c r="J9" s="31">
        <v>0.11799999999999999</v>
      </c>
      <c r="K9" s="31">
        <v>2.5000000000000001E-2</v>
      </c>
      <c r="L9" s="30"/>
    </row>
    <row r="10" spans="2:21">
      <c r="B10" s="117"/>
      <c r="C10" s="23" t="s">
        <v>15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29"/>
    </row>
    <row r="11" spans="2:21">
      <c r="B11" s="117"/>
      <c r="C11" s="23" t="s">
        <v>18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29"/>
    </row>
    <row r="12" spans="2:21" ht="15" thickBot="1">
      <c r="B12" s="118"/>
      <c r="C12" s="9" t="s">
        <v>0</v>
      </c>
      <c r="D12" s="39">
        <f>(D9*D10)/D11</f>
        <v>3.7900000000000003E-2</v>
      </c>
      <c r="E12" s="39">
        <f>(E9*E10)/E11</f>
        <v>5.6000000000000001E-2</v>
      </c>
      <c r="F12" s="39">
        <f t="shared" ref="F12:K12" si="0">(F9*F10)/F11</f>
        <v>8.2000000000000007E-3</v>
      </c>
      <c r="G12" s="39">
        <f t="shared" si="0"/>
        <v>6.1999999999999998E-3</v>
      </c>
      <c r="H12" s="39">
        <f t="shared" si="0"/>
        <v>0</v>
      </c>
      <c r="I12" s="39">
        <f t="shared" si="0"/>
        <v>0</v>
      </c>
      <c r="J12" s="39">
        <f t="shared" si="0"/>
        <v>0.11799999999999999</v>
      </c>
      <c r="K12" s="39">
        <f t="shared" si="0"/>
        <v>2.5000000000000001E-2</v>
      </c>
      <c r="L12" s="39"/>
      <c r="R12" s="4" t="s">
        <v>74</v>
      </c>
    </row>
    <row r="13" spans="2:21" s="8" customFormat="1" ht="9" customHeight="1" thickBot="1">
      <c r="B13" s="40"/>
      <c r="C13" s="33"/>
      <c r="D13" s="10"/>
      <c r="E13" s="10"/>
      <c r="F13" s="11"/>
      <c r="G13" s="12"/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42">
      <c r="B14" s="13"/>
      <c r="C14" s="14" t="s">
        <v>34</v>
      </c>
      <c r="D14" s="15" t="s">
        <v>19</v>
      </c>
      <c r="E14" s="15" t="s">
        <v>20</v>
      </c>
      <c r="F14" s="15" t="s">
        <v>21</v>
      </c>
      <c r="G14" s="16" t="s">
        <v>1</v>
      </c>
      <c r="H14" s="16" t="s">
        <v>22</v>
      </c>
      <c r="I14" s="17" t="s">
        <v>2</v>
      </c>
      <c r="J14" s="18" t="s">
        <v>23</v>
      </c>
      <c r="K14" s="16" t="s">
        <v>3</v>
      </c>
      <c r="L14" s="15" t="s">
        <v>4</v>
      </c>
      <c r="M14" s="15" t="s">
        <v>5</v>
      </c>
      <c r="N14" s="19" t="s">
        <v>6</v>
      </c>
      <c r="P14" s="32" t="s">
        <v>35</v>
      </c>
    </row>
    <row r="15" spans="2:21">
      <c r="B15" s="41"/>
      <c r="C15" s="42"/>
      <c r="D15" s="109">
        <f>E15+F15</f>
        <v>0.25130000000000002</v>
      </c>
      <c r="E15" s="44">
        <f>SUM(D12:L12)</f>
        <v>0.25130000000000002</v>
      </c>
      <c r="F15" s="45">
        <v>0</v>
      </c>
      <c r="G15" s="42"/>
      <c r="H15" s="42"/>
      <c r="I15" s="42"/>
      <c r="J15" s="46" t="s">
        <v>7</v>
      </c>
      <c r="K15" s="42"/>
      <c r="L15" s="42"/>
      <c r="M15" s="42"/>
      <c r="N15" s="47"/>
    </row>
    <row r="16" spans="2:21">
      <c r="B16" s="41">
        <v>1</v>
      </c>
      <c r="C16" s="2" t="s">
        <v>51</v>
      </c>
      <c r="D16" s="43">
        <f t="shared" ref="D16:D45" si="1">D15+E16+F16</f>
        <v>0.31908974509803922</v>
      </c>
      <c r="E16" s="48">
        <v>0</v>
      </c>
      <c r="F16" s="49">
        <f t="shared" ref="F16:F46" si="2">SUM(L16:N16)</f>
        <v>6.7789745098039214E-2</v>
      </c>
      <c r="G16" s="20" t="s">
        <v>55</v>
      </c>
      <c r="H16" s="50">
        <f>50/4</f>
        <v>12.5</v>
      </c>
      <c r="I16" s="51">
        <v>0.97</v>
      </c>
      <c r="J16" s="52">
        <f>(1-I16)*J18+J18</f>
        <v>0</v>
      </c>
      <c r="K16" s="53">
        <v>15</v>
      </c>
      <c r="L16" s="54">
        <f>(K16/P16/3600)*H16</f>
        <v>6.1274509803921566E-2</v>
      </c>
      <c r="M16" s="54">
        <f>(1-I16)*L16</f>
        <v>1.8382352941176486E-3</v>
      </c>
      <c r="N16" s="55">
        <f>(1-I16)*SUM(D12,J12)</f>
        <v>4.6770000000000041E-3</v>
      </c>
      <c r="P16" s="56">
        <v>0.85</v>
      </c>
      <c r="R16" s="4" t="s">
        <v>76</v>
      </c>
    </row>
    <row r="17" spans="2:18">
      <c r="B17" s="41">
        <v>2</v>
      </c>
      <c r="C17" s="2" t="s">
        <v>47</v>
      </c>
      <c r="D17" s="43">
        <f t="shared" si="1"/>
        <v>0.33338713071895426</v>
      </c>
      <c r="E17" s="48">
        <v>0</v>
      </c>
      <c r="F17" s="49">
        <f t="shared" si="2"/>
        <v>1.4297385620915034E-2</v>
      </c>
      <c r="G17" s="20" t="s">
        <v>46</v>
      </c>
      <c r="H17" s="50">
        <f>50/4</f>
        <v>12.5</v>
      </c>
      <c r="I17" s="51">
        <v>1</v>
      </c>
      <c r="J17" s="52">
        <f t="shared" ref="J17:J45" si="3">(1-I17)*J18+J18</f>
        <v>0</v>
      </c>
      <c r="K17" s="53">
        <v>3.5</v>
      </c>
      <c r="L17" s="54">
        <f t="shared" ref="L17:L46" si="4">(K17/P17/3600)*H17</f>
        <v>1.4297385620915034E-2</v>
      </c>
      <c r="M17" s="54">
        <f>(1-I17)*SUM(L16:L17)</f>
        <v>0</v>
      </c>
      <c r="N17" s="55">
        <f>(1-I17)*SUM(D12,J12)</f>
        <v>0</v>
      </c>
      <c r="P17" s="56">
        <v>0.85</v>
      </c>
    </row>
    <row r="18" spans="2:18">
      <c r="B18" s="41">
        <v>3</v>
      </c>
      <c r="C18" s="2" t="s">
        <v>42</v>
      </c>
      <c r="D18" s="43">
        <f t="shared" si="1"/>
        <v>0.41558642483660135</v>
      </c>
      <c r="E18" s="48">
        <v>0</v>
      </c>
      <c r="F18" s="49">
        <f t="shared" si="2"/>
        <v>8.2199294117647079E-2</v>
      </c>
      <c r="G18" s="20" t="s">
        <v>55</v>
      </c>
      <c r="H18" s="50">
        <f>50/4</f>
        <v>12.5</v>
      </c>
      <c r="I18" s="51">
        <v>0.94</v>
      </c>
      <c r="J18" s="52">
        <f>(1-I18)*J21+J21</f>
        <v>0</v>
      </c>
      <c r="K18" s="53">
        <v>15</v>
      </c>
      <c r="L18" s="54">
        <f t="shared" si="4"/>
        <v>6.1274509803921566E-2</v>
      </c>
      <c r="M18" s="54">
        <f>(1-I18)*SUM(L16:L18)</f>
        <v>8.2107843137254975E-3</v>
      </c>
      <c r="N18" s="55">
        <f>(1-I18)*SUM(D12,E12,J12)</f>
        <v>1.2714000000000012E-2</v>
      </c>
      <c r="P18" s="56">
        <v>0.85</v>
      </c>
      <c r="R18" s="4" t="s">
        <v>75</v>
      </c>
    </row>
    <row r="19" spans="2:18">
      <c r="B19" s="41">
        <v>4</v>
      </c>
      <c r="C19" s="2" t="s">
        <v>57</v>
      </c>
      <c r="D19" s="43">
        <f t="shared" si="1"/>
        <v>0.46214195424836607</v>
      </c>
      <c r="E19" s="48">
        <v>0</v>
      </c>
      <c r="F19" s="49">
        <f t="shared" si="2"/>
        <v>4.6555529411764725E-2</v>
      </c>
      <c r="G19" s="20" t="s">
        <v>78</v>
      </c>
      <c r="H19" s="50">
        <v>15</v>
      </c>
      <c r="I19" s="51">
        <v>0.97</v>
      </c>
      <c r="J19" s="52">
        <f>(1-I19)*J22+J22</f>
        <v>0</v>
      </c>
      <c r="K19" s="53">
        <v>7</v>
      </c>
      <c r="L19" s="54">
        <f t="shared" si="4"/>
        <v>3.4313725490196081E-2</v>
      </c>
      <c r="M19" s="54">
        <f>(1-I19)*SUM(L16:L19)</f>
        <v>5.1348039215686325E-3</v>
      </c>
      <c r="N19" s="55">
        <f>(1-I19)*SUM(D12,E12,J12,K12)</f>
        <v>7.1070000000000065E-3</v>
      </c>
      <c r="P19" s="56">
        <v>0.85</v>
      </c>
      <c r="R19" s="4" t="s">
        <v>80</v>
      </c>
    </row>
    <row r="20" spans="2:18">
      <c r="B20" s="41">
        <v>5</v>
      </c>
      <c r="C20" s="2" t="s">
        <v>59</v>
      </c>
      <c r="D20" s="43">
        <f t="shared" si="1"/>
        <v>0.48355098692810466</v>
      </c>
      <c r="E20" s="48">
        <v>0</v>
      </c>
      <c r="F20" s="49">
        <f t="shared" si="2"/>
        <v>2.1409032679738569E-2</v>
      </c>
      <c r="G20" s="57" t="s">
        <v>46</v>
      </c>
      <c r="H20" s="50">
        <v>15</v>
      </c>
      <c r="I20" s="51">
        <v>0.99</v>
      </c>
      <c r="J20" s="52">
        <f t="shared" ref="J20" si="5">(1-I20)*J24+J24</f>
        <v>0</v>
      </c>
      <c r="K20" s="53">
        <v>3.5</v>
      </c>
      <c r="L20" s="54">
        <f t="shared" si="4"/>
        <v>1.7156862745098041E-2</v>
      </c>
      <c r="M20" s="54">
        <f>(1-I20)*SUM(L16:L20)</f>
        <v>1.8831699346405246E-3</v>
      </c>
      <c r="N20" s="55">
        <f>(1-I20)*SUM(D12,E12,J12,K12)</f>
        <v>2.3690000000000022E-3</v>
      </c>
      <c r="P20" s="56">
        <v>0.85</v>
      </c>
      <c r="R20" s="4" t="s">
        <v>79</v>
      </c>
    </row>
    <row r="21" spans="2:18">
      <c r="B21" s="41">
        <v>6</v>
      </c>
      <c r="C21" s="3" t="s">
        <v>43</v>
      </c>
      <c r="D21" s="43">
        <f t="shared" si="1"/>
        <v>0.5166156143790851</v>
      </c>
      <c r="E21" s="48">
        <v>0</v>
      </c>
      <c r="F21" s="49">
        <f t="shared" si="2"/>
        <v>3.3064627450980398E-2</v>
      </c>
      <c r="G21" s="20" t="s">
        <v>50</v>
      </c>
      <c r="H21" s="50">
        <f>30/4</f>
        <v>7.5</v>
      </c>
      <c r="I21" s="51">
        <v>0.97</v>
      </c>
      <c r="J21" s="52">
        <f t="shared" si="3"/>
        <v>0</v>
      </c>
      <c r="K21" s="53">
        <v>13</v>
      </c>
      <c r="L21" s="54">
        <f t="shared" si="4"/>
        <v>3.186274509803922E-2</v>
      </c>
      <c r="M21" s="54">
        <f>(1-I21)*L21</f>
        <v>9.558823529411775E-4</v>
      </c>
      <c r="N21" s="55">
        <f>(1-I21)*F12</f>
        <v>2.4600000000000023E-4</v>
      </c>
      <c r="P21" s="56">
        <v>0.85</v>
      </c>
    </row>
    <row r="22" spans="2:18">
      <c r="B22" s="41">
        <v>7</v>
      </c>
      <c r="C22" s="3" t="s">
        <v>49</v>
      </c>
      <c r="D22" s="43">
        <f t="shared" si="1"/>
        <v>0.5441504705882354</v>
      </c>
      <c r="E22" s="48">
        <v>0</v>
      </c>
      <c r="F22" s="49">
        <f t="shared" si="2"/>
        <v>2.7534856209150329E-2</v>
      </c>
      <c r="G22" s="20" t="s">
        <v>56</v>
      </c>
      <c r="H22" s="50">
        <f>25/4</f>
        <v>6.25</v>
      </c>
      <c r="I22" s="51">
        <v>0.97</v>
      </c>
      <c r="J22" s="52">
        <f>(1-I22)*J23+J23</f>
        <v>0</v>
      </c>
      <c r="K22" s="53">
        <v>13</v>
      </c>
      <c r="L22" s="54">
        <f t="shared" si="4"/>
        <v>2.6552287581699349E-2</v>
      </c>
      <c r="M22" s="54">
        <f>(1-I22)*SUM(L22)</f>
        <v>7.9656862745098114E-4</v>
      </c>
      <c r="N22" s="55">
        <f>(1-I22)*SUM(G12)</f>
        <v>1.8600000000000016E-4</v>
      </c>
      <c r="P22" s="56">
        <v>0.85</v>
      </c>
    </row>
    <row r="23" spans="2:18">
      <c r="B23" s="41">
        <v>8</v>
      </c>
      <c r="C23" s="3" t="s">
        <v>60</v>
      </c>
      <c r="D23" s="43">
        <f t="shared" si="1"/>
        <v>0.54986942483660139</v>
      </c>
      <c r="E23" s="48">
        <v>0</v>
      </c>
      <c r="F23" s="49">
        <f t="shared" si="2"/>
        <v>5.7189542483660136E-3</v>
      </c>
      <c r="G23" s="57" t="s">
        <v>46</v>
      </c>
      <c r="H23" s="50">
        <v>5</v>
      </c>
      <c r="I23" s="51">
        <v>1</v>
      </c>
      <c r="J23" s="52">
        <f t="shared" si="3"/>
        <v>0</v>
      </c>
      <c r="K23" s="53">
        <v>3.5</v>
      </c>
      <c r="L23" s="54">
        <f t="shared" si="4"/>
        <v>5.7189542483660136E-3</v>
      </c>
      <c r="M23" s="54">
        <f>(1-I23)*SUM(L16:L20,L23)</f>
        <v>0</v>
      </c>
      <c r="N23" s="55">
        <f>(1-I23)*SUM(D12,E12,J12,K12)</f>
        <v>0</v>
      </c>
      <c r="P23" s="56">
        <v>0.85</v>
      </c>
      <c r="R23" s="4" t="s">
        <v>81</v>
      </c>
    </row>
    <row r="24" spans="2:18">
      <c r="B24" s="41">
        <v>9</v>
      </c>
      <c r="C24" s="3" t="s">
        <v>65</v>
      </c>
      <c r="D24" s="43">
        <f t="shared" si="1"/>
        <v>0.56573107189542493</v>
      </c>
      <c r="E24" s="48">
        <v>0</v>
      </c>
      <c r="F24" s="49">
        <f t="shared" si="2"/>
        <v>1.5861647058823536E-2</v>
      </c>
      <c r="G24" s="57" t="s">
        <v>46</v>
      </c>
      <c r="H24" s="50">
        <v>10</v>
      </c>
      <c r="I24" s="51">
        <v>0.99</v>
      </c>
      <c r="J24" s="52">
        <f>(1-I24)*J25+J25</f>
        <v>0</v>
      </c>
      <c r="K24" s="53">
        <v>3.5</v>
      </c>
      <c r="L24" s="54">
        <f t="shared" si="4"/>
        <v>1.1437908496732027E-2</v>
      </c>
      <c r="M24" s="54">
        <f>(1-I24)*SUM(L16:L20,L23:L24)</f>
        <v>2.0547385620915048E-3</v>
      </c>
      <c r="N24" s="55">
        <f>(1-I24)*SUM(D12,E12,I12,J12,K12)</f>
        <v>2.3690000000000022E-3</v>
      </c>
      <c r="P24" s="56">
        <v>0.85</v>
      </c>
      <c r="R24" s="4" t="s">
        <v>83</v>
      </c>
    </row>
    <row r="25" spans="2:18">
      <c r="B25" s="41">
        <v>10</v>
      </c>
      <c r="C25" s="3" t="s">
        <v>61</v>
      </c>
      <c r="D25" s="43">
        <f t="shared" si="1"/>
        <v>0.56916244444444453</v>
      </c>
      <c r="E25" s="48">
        <v>0</v>
      </c>
      <c r="F25" s="49">
        <f t="shared" si="2"/>
        <v>3.4313725490196078E-3</v>
      </c>
      <c r="G25" s="57" t="s">
        <v>46</v>
      </c>
      <c r="H25" s="50">
        <v>3</v>
      </c>
      <c r="I25" s="51">
        <v>1</v>
      </c>
      <c r="J25" s="52">
        <f t="shared" si="3"/>
        <v>0</v>
      </c>
      <c r="K25" s="53">
        <v>3.5</v>
      </c>
      <c r="L25" s="54">
        <f t="shared" si="4"/>
        <v>3.4313725490196078E-3</v>
      </c>
      <c r="M25" s="54">
        <f>(1-I25)*SUM(L22,L25)</f>
        <v>0</v>
      </c>
      <c r="N25" s="55">
        <f>(1-I25)*SUM(G12)</f>
        <v>0</v>
      </c>
      <c r="P25" s="56">
        <v>0.85</v>
      </c>
      <c r="R25" s="4" t="s">
        <v>86</v>
      </c>
    </row>
    <row r="26" spans="2:18" ht="14.25" customHeight="1">
      <c r="B26" s="41">
        <v>11</v>
      </c>
      <c r="C26" s="3" t="s">
        <v>67</v>
      </c>
      <c r="D26" s="43">
        <f t="shared" si="1"/>
        <v>0.59883452941176485</v>
      </c>
      <c r="E26" s="48">
        <v>0</v>
      </c>
      <c r="F26" s="49">
        <f t="shared" si="2"/>
        <v>2.9672084967320277E-2</v>
      </c>
      <c r="G26" s="57" t="s">
        <v>68</v>
      </c>
      <c r="H26" s="50">
        <v>13</v>
      </c>
      <c r="I26" s="51">
        <v>0.97</v>
      </c>
      <c r="J26" s="52">
        <f t="shared" si="3"/>
        <v>0</v>
      </c>
      <c r="K26" s="53">
        <v>3.5</v>
      </c>
      <c r="L26" s="54">
        <f t="shared" si="4"/>
        <v>1.4869281045751635E-2</v>
      </c>
      <c r="M26" s="54">
        <f>(1-I26)*SUM(L16:L20,L22:L26)</f>
        <v>7.5098039215686337E-3</v>
      </c>
      <c r="N26" s="55">
        <f>(1-I26)*SUM(D12,E12,G12,I12,J12,K12)</f>
        <v>7.2930000000000069E-3</v>
      </c>
      <c r="P26" s="56">
        <v>0.85</v>
      </c>
      <c r="R26" s="4" t="s">
        <v>84</v>
      </c>
    </row>
    <row r="27" spans="2:18">
      <c r="B27" s="41">
        <v>12</v>
      </c>
      <c r="C27" s="2" t="s">
        <v>45</v>
      </c>
      <c r="D27" s="43">
        <f t="shared" si="1"/>
        <v>0.61532108496732041</v>
      </c>
      <c r="E27" s="48">
        <v>0</v>
      </c>
      <c r="F27" s="49">
        <f t="shared" si="2"/>
        <v>1.648655555555556E-2</v>
      </c>
      <c r="G27" s="57" t="s">
        <v>46</v>
      </c>
      <c r="H27" s="50">
        <v>10</v>
      </c>
      <c r="I27" s="51">
        <v>0.99</v>
      </c>
      <c r="J27" s="52">
        <f t="shared" si="3"/>
        <v>0</v>
      </c>
      <c r="K27" s="53">
        <v>3.5</v>
      </c>
      <c r="L27" s="54">
        <f>(K27/P27/3600)*H27</f>
        <v>1.1437908496732027E-2</v>
      </c>
      <c r="M27" s="54">
        <f>(1-I27)*SUM(L16:L20,L22:L27)</f>
        <v>2.6176470588235318E-3</v>
      </c>
      <c r="N27" s="55">
        <f>(1-I27)*SUM(D12:E12,G12:K12)</f>
        <v>2.4310000000000022E-3</v>
      </c>
      <c r="P27" s="56">
        <v>0.85</v>
      </c>
      <c r="R27" s="4" t="s">
        <v>77</v>
      </c>
    </row>
    <row r="28" spans="2:18" ht="16.5" customHeight="1">
      <c r="B28" s="41">
        <v>13</v>
      </c>
      <c r="C28" s="2" t="s">
        <v>63</v>
      </c>
      <c r="D28" s="43">
        <f t="shared" si="1"/>
        <v>0.63463310457516353</v>
      </c>
      <c r="E28" s="48">
        <v>0</v>
      </c>
      <c r="F28" s="49">
        <f t="shared" si="2"/>
        <v>1.931201960784314E-2</v>
      </c>
      <c r="G28" s="57" t="s">
        <v>46</v>
      </c>
      <c r="H28" s="50">
        <v>12</v>
      </c>
      <c r="I28" s="51">
        <v>0.99</v>
      </c>
      <c r="J28" s="52">
        <f t="shared" si="3"/>
        <v>0</v>
      </c>
      <c r="K28" s="53">
        <v>3.5</v>
      </c>
      <c r="L28" s="54">
        <f t="shared" si="4"/>
        <v>1.3725490196078431E-2</v>
      </c>
      <c r="M28" s="54">
        <f>(1-I28)*SUM(L16:L28)</f>
        <v>3.0735294117647089E-3</v>
      </c>
      <c r="N28" s="55">
        <f>(1-I28)*SUM(D12:K12)</f>
        <v>2.5130000000000026E-3</v>
      </c>
      <c r="P28" s="56">
        <v>0.85</v>
      </c>
      <c r="R28" s="4" t="s">
        <v>69</v>
      </c>
    </row>
    <row r="29" spans="2:18">
      <c r="B29" s="41">
        <v>14</v>
      </c>
      <c r="C29" s="21" t="s">
        <v>64</v>
      </c>
      <c r="D29" s="43">
        <f t="shared" si="1"/>
        <v>0.6667080522875819</v>
      </c>
      <c r="E29" s="48">
        <v>0</v>
      </c>
      <c r="F29" s="49">
        <f t="shared" si="2"/>
        <v>3.2074947712418318E-2</v>
      </c>
      <c r="G29" s="57" t="s">
        <v>46</v>
      </c>
      <c r="H29" s="50">
        <v>13</v>
      </c>
      <c r="I29" s="51">
        <v>0.97</v>
      </c>
      <c r="J29" s="52">
        <f t="shared" si="3"/>
        <v>0</v>
      </c>
      <c r="K29" s="53">
        <v>3.5</v>
      </c>
      <c r="L29" s="54">
        <f t="shared" si="4"/>
        <v>1.4869281045751635E-2</v>
      </c>
      <c r="M29" s="54">
        <f>(1-I29)*SUM(L16:L29)</f>
        <v>9.6666666666666758E-3</v>
      </c>
      <c r="N29" s="55">
        <f>(1-I29)*SUM(D12:K12)</f>
        <v>7.5390000000000075E-3</v>
      </c>
      <c r="P29" s="56">
        <v>0.85</v>
      </c>
      <c r="R29" s="4" t="s">
        <v>85</v>
      </c>
    </row>
    <row r="30" spans="2:18">
      <c r="B30" s="41">
        <v>15</v>
      </c>
      <c r="C30" s="2" t="s">
        <v>58</v>
      </c>
      <c r="D30" s="43">
        <f t="shared" si="1"/>
        <v>0.67814596078431388</v>
      </c>
      <c r="E30" s="48">
        <v>0</v>
      </c>
      <c r="F30" s="49">
        <f t="shared" si="2"/>
        <v>1.1437908496732027E-2</v>
      </c>
      <c r="G30" s="57" t="s">
        <v>46</v>
      </c>
      <c r="H30" s="50">
        <v>10</v>
      </c>
      <c r="I30" s="51">
        <v>1</v>
      </c>
      <c r="J30" s="52">
        <f t="shared" si="3"/>
        <v>0</v>
      </c>
      <c r="K30" s="53">
        <v>3.5</v>
      </c>
      <c r="L30" s="54">
        <f t="shared" si="4"/>
        <v>1.1437908496732027E-2</v>
      </c>
      <c r="M30" s="54">
        <f>(1-I30)*SUM(L16:L30)</f>
        <v>0</v>
      </c>
      <c r="N30" s="55">
        <f>(1-I30)*SUM(D12:K12)</f>
        <v>0</v>
      </c>
      <c r="P30" s="56">
        <v>0.85</v>
      </c>
      <c r="R30" s="4" t="s">
        <v>70</v>
      </c>
    </row>
    <row r="31" spans="2:18">
      <c r="B31" s="41">
        <v>16</v>
      </c>
      <c r="C31" s="2"/>
      <c r="D31" s="43">
        <f t="shared" si="1"/>
        <v>0.67814596078431388</v>
      </c>
      <c r="E31" s="48">
        <v>0</v>
      </c>
      <c r="F31" s="49">
        <f t="shared" si="2"/>
        <v>0</v>
      </c>
      <c r="G31" s="57"/>
      <c r="H31" s="58"/>
      <c r="I31" s="51">
        <v>1</v>
      </c>
      <c r="J31" s="52">
        <f t="shared" si="3"/>
        <v>0</v>
      </c>
      <c r="K31" s="53">
        <v>0</v>
      </c>
      <c r="L31" s="54">
        <f t="shared" si="4"/>
        <v>0</v>
      </c>
      <c r="M31" s="54">
        <f>(1-I31)*SUM(L16:L31)</f>
        <v>0</v>
      </c>
      <c r="N31" s="55">
        <f>(1-I31)*SUM(D12:L12)</f>
        <v>0</v>
      </c>
      <c r="P31" s="56">
        <v>1</v>
      </c>
    </row>
    <row r="32" spans="2:18">
      <c r="B32" s="41">
        <v>17</v>
      </c>
      <c r="C32" s="3"/>
      <c r="D32" s="43">
        <f t="shared" si="1"/>
        <v>0.67814596078431388</v>
      </c>
      <c r="E32" s="48">
        <v>0</v>
      </c>
      <c r="F32" s="49">
        <f t="shared" si="2"/>
        <v>0</v>
      </c>
      <c r="G32" s="57"/>
      <c r="H32" s="58"/>
      <c r="I32" s="51">
        <v>1</v>
      </c>
      <c r="J32" s="52">
        <f t="shared" si="3"/>
        <v>0</v>
      </c>
      <c r="K32" s="53">
        <v>0</v>
      </c>
      <c r="L32" s="54">
        <f t="shared" si="4"/>
        <v>0</v>
      </c>
      <c r="M32" s="54">
        <f>(1-I32)*SUM(L16:L32)</f>
        <v>0</v>
      </c>
      <c r="N32" s="55">
        <f>(1-I32)*SUM(D12:L12)</f>
        <v>0</v>
      </c>
      <c r="P32" s="56">
        <v>1</v>
      </c>
      <c r="R32" s="4" t="s">
        <v>87</v>
      </c>
    </row>
    <row r="33" spans="2:18">
      <c r="B33" s="41">
        <v>18</v>
      </c>
      <c r="C33" s="3"/>
      <c r="D33" s="43">
        <f t="shared" si="1"/>
        <v>0.67814596078431388</v>
      </c>
      <c r="E33" s="48">
        <v>0</v>
      </c>
      <c r="F33" s="49">
        <f t="shared" si="2"/>
        <v>0</v>
      </c>
      <c r="G33" s="59"/>
      <c r="H33" s="58"/>
      <c r="I33" s="51">
        <v>1</v>
      </c>
      <c r="J33" s="52">
        <f t="shared" si="3"/>
        <v>0</v>
      </c>
      <c r="K33" s="53">
        <v>0</v>
      </c>
      <c r="L33" s="54">
        <f t="shared" si="4"/>
        <v>0</v>
      </c>
      <c r="M33" s="54">
        <f t="shared" ref="M33:M46" si="6">(1-I33)*L33</f>
        <v>0</v>
      </c>
      <c r="N33" s="55">
        <f t="shared" ref="N33:N46" si="7">(1-I33)*D32</f>
        <v>0</v>
      </c>
      <c r="P33" s="56">
        <v>1</v>
      </c>
      <c r="R33" s="4" t="s">
        <v>82</v>
      </c>
    </row>
    <row r="34" spans="2:18">
      <c r="B34" s="41">
        <v>19</v>
      </c>
      <c r="C34" s="3"/>
      <c r="D34" s="43">
        <f t="shared" si="1"/>
        <v>0.67814596078431388</v>
      </c>
      <c r="E34" s="48">
        <v>0</v>
      </c>
      <c r="F34" s="49">
        <f t="shared" si="2"/>
        <v>0</v>
      </c>
      <c r="G34" s="59"/>
      <c r="H34" s="58"/>
      <c r="I34" s="51">
        <v>1</v>
      </c>
      <c r="J34" s="52">
        <f t="shared" si="3"/>
        <v>0</v>
      </c>
      <c r="K34" s="53">
        <v>0</v>
      </c>
      <c r="L34" s="54">
        <f t="shared" si="4"/>
        <v>0</v>
      </c>
      <c r="M34" s="54">
        <f t="shared" si="6"/>
        <v>0</v>
      </c>
      <c r="N34" s="55">
        <f t="shared" si="7"/>
        <v>0</v>
      </c>
      <c r="P34" s="56">
        <v>1</v>
      </c>
    </row>
    <row r="35" spans="2:18">
      <c r="B35" s="41">
        <v>20</v>
      </c>
      <c r="C35" s="2"/>
      <c r="D35" s="43">
        <f t="shared" si="1"/>
        <v>0.67814596078431388</v>
      </c>
      <c r="E35" s="48">
        <v>0</v>
      </c>
      <c r="F35" s="49">
        <f t="shared" si="2"/>
        <v>0</v>
      </c>
      <c r="G35" s="59"/>
      <c r="H35" s="58"/>
      <c r="I35" s="51">
        <v>1</v>
      </c>
      <c r="J35" s="52">
        <f t="shared" si="3"/>
        <v>0</v>
      </c>
      <c r="K35" s="53">
        <v>0</v>
      </c>
      <c r="L35" s="54">
        <f t="shared" si="4"/>
        <v>0</v>
      </c>
      <c r="M35" s="54">
        <f t="shared" si="6"/>
        <v>0</v>
      </c>
      <c r="N35" s="55">
        <f t="shared" si="7"/>
        <v>0</v>
      </c>
      <c r="P35" s="56">
        <v>1</v>
      </c>
    </row>
    <row r="36" spans="2:18">
      <c r="B36" s="41">
        <v>21</v>
      </c>
      <c r="C36" s="60"/>
      <c r="D36" s="43">
        <f t="shared" si="1"/>
        <v>0.67814596078431388</v>
      </c>
      <c r="E36" s="48">
        <v>0</v>
      </c>
      <c r="F36" s="49">
        <f t="shared" si="2"/>
        <v>0</v>
      </c>
      <c r="G36" s="59"/>
      <c r="H36" s="61"/>
      <c r="I36" s="51">
        <v>1</v>
      </c>
      <c r="J36" s="52">
        <f t="shared" si="3"/>
        <v>0</v>
      </c>
      <c r="K36" s="53">
        <v>0</v>
      </c>
      <c r="L36" s="54">
        <f t="shared" si="4"/>
        <v>0</v>
      </c>
      <c r="M36" s="54">
        <f t="shared" si="6"/>
        <v>0</v>
      </c>
      <c r="N36" s="55">
        <f t="shared" si="7"/>
        <v>0</v>
      </c>
      <c r="P36" s="56">
        <v>1</v>
      </c>
    </row>
    <row r="37" spans="2:18">
      <c r="B37" s="41">
        <v>22</v>
      </c>
      <c r="C37" s="21"/>
      <c r="D37" s="43">
        <f t="shared" si="1"/>
        <v>0.67814596078431388</v>
      </c>
      <c r="E37" s="48">
        <v>0</v>
      </c>
      <c r="F37" s="49">
        <f t="shared" si="2"/>
        <v>0</v>
      </c>
      <c r="G37" s="59"/>
      <c r="H37" s="61"/>
      <c r="I37" s="51">
        <v>1</v>
      </c>
      <c r="J37" s="52">
        <f t="shared" si="3"/>
        <v>0</v>
      </c>
      <c r="K37" s="53">
        <v>0</v>
      </c>
      <c r="L37" s="54">
        <f t="shared" si="4"/>
        <v>0</v>
      </c>
      <c r="M37" s="54">
        <f t="shared" si="6"/>
        <v>0</v>
      </c>
      <c r="N37" s="55">
        <f t="shared" si="7"/>
        <v>0</v>
      </c>
      <c r="P37" s="56">
        <v>1</v>
      </c>
    </row>
    <row r="38" spans="2:18">
      <c r="B38" s="41">
        <v>23</v>
      </c>
      <c r="C38" s="21"/>
      <c r="D38" s="43">
        <f t="shared" si="1"/>
        <v>0.67814596078431388</v>
      </c>
      <c r="E38" s="48">
        <v>0</v>
      </c>
      <c r="F38" s="49">
        <f t="shared" si="2"/>
        <v>0</v>
      </c>
      <c r="G38" s="59"/>
      <c r="H38" s="58"/>
      <c r="I38" s="51">
        <v>1</v>
      </c>
      <c r="J38" s="52">
        <f t="shared" si="3"/>
        <v>0</v>
      </c>
      <c r="K38" s="53">
        <v>0</v>
      </c>
      <c r="L38" s="54">
        <f t="shared" si="4"/>
        <v>0</v>
      </c>
      <c r="M38" s="54">
        <f t="shared" si="6"/>
        <v>0</v>
      </c>
      <c r="N38" s="55">
        <f t="shared" si="7"/>
        <v>0</v>
      </c>
      <c r="P38" s="56">
        <v>1</v>
      </c>
    </row>
    <row r="39" spans="2:18">
      <c r="B39" s="41">
        <v>24</v>
      </c>
      <c r="C39" s="21"/>
      <c r="D39" s="43">
        <f t="shared" si="1"/>
        <v>0.67814596078431388</v>
      </c>
      <c r="E39" s="48">
        <v>0</v>
      </c>
      <c r="F39" s="49">
        <f t="shared" si="2"/>
        <v>0</v>
      </c>
      <c r="G39" s="59"/>
      <c r="H39" s="58"/>
      <c r="I39" s="51">
        <v>1</v>
      </c>
      <c r="J39" s="52">
        <f t="shared" si="3"/>
        <v>0</v>
      </c>
      <c r="K39" s="53">
        <v>0</v>
      </c>
      <c r="L39" s="54">
        <f t="shared" si="4"/>
        <v>0</v>
      </c>
      <c r="M39" s="54">
        <f t="shared" si="6"/>
        <v>0</v>
      </c>
      <c r="N39" s="55">
        <f t="shared" si="7"/>
        <v>0</v>
      </c>
      <c r="P39" s="56">
        <v>1</v>
      </c>
    </row>
    <row r="40" spans="2:18">
      <c r="B40" s="41">
        <v>25</v>
      </c>
      <c r="C40" s="21"/>
      <c r="D40" s="43">
        <f t="shared" si="1"/>
        <v>0.67814596078431388</v>
      </c>
      <c r="E40" s="48">
        <v>0</v>
      </c>
      <c r="F40" s="49">
        <f t="shared" si="2"/>
        <v>0</v>
      </c>
      <c r="G40" s="59"/>
      <c r="H40" s="58"/>
      <c r="I40" s="51">
        <v>1</v>
      </c>
      <c r="J40" s="52">
        <f t="shared" si="3"/>
        <v>0</v>
      </c>
      <c r="K40" s="53">
        <v>0</v>
      </c>
      <c r="L40" s="54">
        <f t="shared" si="4"/>
        <v>0</v>
      </c>
      <c r="M40" s="54">
        <f t="shared" si="6"/>
        <v>0</v>
      </c>
      <c r="N40" s="55">
        <f t="shared" si="7"/>
        <v>0</v>
      </c>
      <c r="P40" s="56">
        <v>1</v>
      </c>
    </row>
    <row r="41" spans="2:18">
      <c r="B41" s="41">
        <v>26</v>
      </c>
      <c r="C41" s="21"/>
      <c r="D41" s="43">
        <f t="shared" si="1"/>
        <v>0.67814596078431388</v>
      </c>
      <c r="E41" s="48">
        <v>0</v>
      </c>
      <c r="F41" s="49">
        <f t="shared" si="2"/>
        <v>0</v>
      </c>
      <c r="G41" s="59"/>
      <c r="H41" s="58"/>
      <c r="I41" s="51">
        <v>1</v>
      </c>
      <c r="J41" s="52">
        <f t="shared" si="3"/>
        <v>0</v>
      </c>
      <c r="K41" s="53">
        <v>0</v>
      </c>
      <c r="L41" s="54">
        <f t="shared" si="4"/>
        <v>0</v>
      </c>
      <c r="M41" s="54">
        <f t="shared" si="6"/>
        <v>0</v>
      </c>
      <c r="N41" s="55">
        <f t="shared" si="7"/>
        <v>0</v>
      </c>
      <c r="P41" s="56">
        <v>1</v>
      </c>
    </row>
    <row r="42" spans="2:18">
      <c r="B42" s="41">
        <v>27</v>
      </c>
      <c r="C42" s="2"/>
      <c r="D42" s="43">
        <f t="shared" si="1"/>
        <v>0.67814596078431388</v>
      </c>
      <c r="E42" s="48">
        <v>0</v>
      </c>
      <c r="F42" s="49">
        <f t="shared" si="2"/>
        <v>0</v>
      </c>
      <c r="G42" s="59"/>
      <c r="H42" s="58"/>
      <c r="I42" s="51">
        <v>1</v>
      </c>
      <c r="J42" s="52">
        <f t="shared" si="3"/>
        <v>0</v>
      </c>
      <c r="K42" s="53">
        <v>0</v>
      </c>
      <c r="L42" s="54">
        <f t="shared" si="4"/>
        <v>0</v>
      </c>
      <c r="M42" s="54">
        <f t="shared" si="6"/>
        <v>0</v>
      </c>
      <c r="N42" s="55">
        <f t="shared" si="7"/>
        <v>0</v>
      </c>
      <c r="P42" s="56">
        <v>1</v>
      </c>
    </row>
    <row r="43" spans="2:18">
      <c r="B43" s="41">
        <v>28</v>
      </c>
      <c r="C43" s="2"/>
      <c r="D43" s="43">
        <f t="shared" si="1"/>
        <v>0.67814596078431388</v>
      </c>
      <c r="E43" s="48">
        <v>0</v>
      </c>
      <c r="F43" s="49">
        <f t="shared" si="2"/>
        <v>0</v>
      </c>
      <c r="G43" s="59"/>
      <c r="H43" s="61"/>
      <c r="I43" s="51">
        <v>1</v>
      </c>
      <c r="J43" s="52">
        <f t="shared" si="3"/>
        <v>0</v>
      </c>
      <c r="K43" s="53">
        <v>0</v>
      </c>
      <c r="L43" s="54">
        <f t="shared" si="4"/>
        <v>0</v>
      </c>
      <c r="M43" s="54">
        <f t="shared" si="6"/>
        <v>0</v>
      </c>
      <c r="N43" s="55">
        <f t="shared" si="7"/>
        <v>0</v>
      </c>
      <c r="P43" s="56">
        <v>1</v>
      </c>
    </row>
    <row r="44" spans="2:18">
      <c r="B44" s="41">
        <v>29</v>
      </c>
      <c r="C44" s="2"/>
      <c r="D44" s="43">
        <f t="shared" si="1"/>
        <v>0.67814596078431388</v>
      </c>
      <c r="E44" s="48">
        <v>0</v>
      </c>
      <c r="F44" s="49">
        <f t="shared" si="2"/>
        <v>0</v>
      </c>
      <c r="G44" s="59"/>
      <c r="H44" s="58"/>
      <c r="I44" s="51">
        <v>1</v>
      </c>
      <c r="J44" s="52">
        <f t="shared" si="3"/>
        <v>0</v>
      </c>
      <c r="K44" s="53">
        <v>0</v>
      </c>
      <c r="L44" s="54">
        <f t="shared" si="4"/>
        <v>0</v>
      </c>
      <c r="M44" s="54">
        <f t="shared" si="6"/>
        <v>0</v>
      </c>
      <c r="N44" s="55">
        <f t="shared" si="7"/>
        <v>0</v>
      </c>
      <c r="P44" s="56">
        <v>1</v>
      </c>
    </row>
    <row r="45" spans="2:18">
      <c r="B45" s="62" t="s">
        <v>8</v>
      </c>
      <c r="C45" s="63"/>
      <c r="D45" s="43">
        <f t="shared" si="1"/>
        <v>0.67814596078431388</v>
      </c>
      <c r="E45" s="48">
        <v>0</v>
      </c>
      <c r="F45" s="49">
        <f t="shared" si="2"/>
        <v>0</v>
      </c>
      <c r="G45" s="64"/>
      <c r="H45" s="58"/>
      <c r="I45" s="51">
        <v>1</v>
      </c>
      <c r="J45" s="52">
        <f t="shared" si="3"/>
        <v>0</v>
      </c>
      <c r="K45" s="53">
        <v>0</v>
      </c>
      <c r="L45" s="54">
        <f t="shared" si="4"/>
        <v>0</v>
      </c>
      <c r="M45" s="54">
        <f t="shared" si="6"/>
        <v>0</v>
      </c>
      <c r="N45" s="55">
        <f t="shared" si="7"/>
        <v>0</v>
      </c>
      <c r="P45" s="56">
        <v>1</v>
      </c>
    </row>
    <row r="46" spans="2:18">
      <c r="B46" s="62" t="s">
        <v>9</v>
      </c>
      <c r="C46" s="63"/>
      <c r="D46" s="43">
        <f>D45+E46+F46</f>
        <v>0.70722766013071903</v>
      </c>
      <c r="E46" s="48">
        <v>1.6500000000000001E-2</v>
      </c>
      <c r="F46" s="49">
        <f t="shared" si="2"/>
        <v>1.2581699346405229E-2</v>
      </c>
      <c r="G46" s="64"/>
      <c r="H46" s="50">
        <v>11</v>
      </c>
      <c r="I46" s="51">
        <v>1</v>
      </c>
      <c r="J46" s="52">
        <f>(1-I46)*J48+J48</f>
        <v>0</v>
      </c>
      <c r="K46" s="53">
        <v>3.5</v>
      </c>
      <c r="L46" s="54">
        <f t="shared" si="4"/>
        <v>1.2581699346405229E-2</v>
      </c>
      <c r="M46" s="54">
        <f t="shared" si="6"/>
        <v>0</v>
      </c>
      <c r="N46" s="55">
        <f t="shared" si="7"/>
        <v>0</v>
      </c>
      <c r="P46" s="56">
        <v>0.85</v>
      </c>
    </row>
    <row r="47" spans="2:18">
      <c r="B47" s="62" t="s">
        <v>10</v>
      </c>
      <c r="C47" s="65"/>
      <c r="D47" s="43">
        <f>D46</f>
        <v>0.70722766013071903</v>
      </c>
      <c r="E47" s="43">
        <f>SUM(E15:E46)</f>
        <v>0.26780000000000004</v>
      </c>
      <c r="F47" s="66">
        <f>SUM(F15:F46)</f>
        <v>0.43942766013071899</v>
      </c>
      <c r="G47" s="67"/>
      <c r="H47" s="67"/>
      <c r="I47" s="67"/>
      <c r="J47" s="68"/>
      <c r="K47" s="67"/>
      <c r="L47" s="65"/>
      <c r="M47" s="65"/>
      <c r="N47" s="69"/>
    </row>
    <row r="48" spans="2:18">
      <c r="B48" s="62" t="s">
        <v>11</v>
      </c>
      <c r="C48" s="70"/>
      <c r="D48" s="43">
        <f>D47+F48</f>
        <v>0.70722766013071903</v>
      </c>
      <c r="E48" s="43"/>
      <c r="F48" s="71">
        <v>0</v>
      </c>
      <c r="G48" s="72"/>
      <c r="H48" s="72"/>
      <c r="I48" s="73" t="s">
        <v>27</v>
      </c>
      <c r="J48" s="74">
        <f>D7</f>
        <v>0</v>
      </c>
      <c r="K48" s="72"/>
      <c r="L48" s="42"/>
      <c r="M48" s="42"/>
      <c r="N48" s="47"/>
    </row>
    <row r="49" spans="2:14">
      <c r="B49" s="62" t="s">
        <v>32</v>
      </c>
      <c r="C49" s="75">
        <v>0.03</v>
      </c>
      <c r="D49" s="43">
        <f>D48+F49</f>
        <v>0.72844448993464062</v>
      </c>
      <c r="E49" s="43">
        <v>0</v>
      </c>
      <c r="F49" s="76">
        <f>D48*C49</f>
        <v>2.1216829803921571E-2</v>
      </c>
      <c r="G49" s="72"/>
      <c r="H49" s="72"/>
      <c r="I49" s="72"/>
      <c r="J49" s="77"/>
      <c r="K49" s="72"/>
      <c r="L49" s="42"/>
      <c r="M49" s="42"/>
      <c r="N49" s="47"/>
    </row>
    <row r="50" spans="2:14">
      <c r="B50" s="62" t="s">
        <v>33</v>
      </c>
      <c r="C50" s="75">
        <v>0.03</v>
      </c>
      <c r="D50" s="43">
        <f>D49+F50</f>
        <v>0.7502978246326798</v>
      </c>
      <c r="E50" s="43">
        <v>0</v>
      </c>
      <c r="F50" s="76">
        <f>D49*C50</f>
        <v>2.1853334698039219E-2</v>
      </c>
      <c r="G50" s="72"/>
      <c r="H50" s="72"/>
      <c r="I50" s="72"/>
      <c r="J50" s="77"/>
      <c r="K50" s="72"/>
      <c r="L50" s="42"/>
      <c r="M50" s="42"/>
      <c r="N50" s="47"/>
    </row>
    <row r="51" spans="2:14">
      <c r="B51" s="62" t="s">
        <v>12</v>
      </c>
      <c r="C51" s="75">
        <v>0.08</v>
      </c>
      <c r="D51" s="43">
        <f>D50+F51</f>
        <v>0.8103216506032942</v>
      </c>
      <c r="E51" s="43">
        <v>0</v>
      </c>
      <c r="F51" s="76">
        <f>D50*C51</f>
        <v>6.0023825970614383E-2</v>
      </c>
      <c r="G51" s="72"/>
      <c r="H51" s="72"/>
      <c r="I51" s="78"/>
      <c r="J51" s="77"/>
      <c r="K51" s="72"/>
      <c r="L51" s="42"/>
      <c r="M51" s="42"/>
      <c r="N51" s="47"/>
    </row>
    <row r="52" spans="2:14" ht="15" thickBot="1">
      <c r="B52" s="79" t="s">
        <v>36</v>
      </c>
      <c r="C52" s="80"/>
      <c r="D52" s="81">
        <f>D51+F52</f>
        <v>0.8103216506032942</v>
      </c>
      <c r="E52" s="81"/>
      <c r="F52" s="82"/>
      <c r="G52" s="83"/>
      <c r="H52" s="83"/>
      <c r="I52" s="83"/>
      <c r="J52" s="84"/>
      <c r="K52" s="80"/>
      <c r="L52" s="80"/>
      <c r="M52" s="80"/>
      <c r="N52" s="85"/>
    </row>
    <row r="53" spans="2:14" ht="15" thickBot="1">
      <c r="B53" s="86" t="s">
        <v>13</v>
      </c>
      <c r="C53" s="87"/>
      <c r="D53" s="88">
        <f>D52</f>
        <v>0.8103216506032942</v>
      </c>
      <c r="E53" s="89"/>
      <c r="F53" s="90"/>
      <c r="G53" s="91"/>
      <c r="H53" s="91"/>
      <c r="I53" s="91"/>
      <c r="J53" s="92"/>
      <c r="K53" s="91"/>
      <c r="L53" s="91"/>
      <c r="M53" s="91"/>
      <c r="N53" s="91"/>
    </row>
    <row r="54" spans="2:14">
      <c r="F54" s="93"/>
    </row>
    <row r="55" spans="2:14">
      <c r="D55" s="94"/>
      <c r="H55" s="104"/>
    </row>
    <row r="56" spans="2:14">
      <c r="D56" s="95"/>
      <c r="E56" s="93"/>
      <c r="H56" s="96"/>
    </row>
    <row r="57" spans="2:14">
      <c r="B57" s="4" t="s">
        <v>72</v>
      </c>
      <c r="D57" s="103"/>
      <c r="H57" s="96"/>
    </row>
    <row r="58" spans="2:14">
      <c r="B58" s="4" t="s">
        <v>66</v>
      </c>
      <c r="E58" s="97"/>
      <c r="H58" s="96"/>
    </row>
    <row r="59" spans="2:14">
      <c r="B59" s="4" t="s">
        <v>73</v>
      </c>
      <c r="D59" s="105"/>
      <c r="H59" s="96"/>
      <c r="I59" s="98"/>
    </row>
    <row r="60" spans="2:14">
      <c r="D60" s="93"/>
      <c r="E60" s="97"/>
    </row>
    <row r="61" spans="2:14">
      <c r="F61" s="96"/>
      <c r="G61" s="96"/>
    </row>
    <row r="62" spans="2:14">
      <c r="E62" s="99"/>
      <c r="F62" s="96"/>
      <c r="G62" s="100"/>
    </row>
    <row r="63" spans="2:14">
      <c r="F63" s="96"/>
      <c r="G63" s="96"/>
    </row>
    <row r="64" spans="2:14">
      <c r="F64" s="96"/>
      <c r="G64" s="96"/>
    </row>
    <row r="65" spans="6:7">
      <c r="F65" s="101"/>
      <c r="G65" s="101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75K sample in Unit Tool</vt:lpstr>
      <vt:lpstr>MP product</vt:lpstr>
      <vt:lpstr>Hi-P Cost Structure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2016-04-29T14:47:07Z</dcterms:modified>
</cp:coreProperties>
</file>