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-46660" yWindow="3180" windowWidth="23140" windowHeight="20740"/>
  </bookViews>
  <sheets>
    <sheet name="handle_1" sheetId="1" r:id="rId1"/>
    <sheet name="Zinc_tessera-1" sheetId="3" r:id="rId2"/>
    <sheet name="SAMPLE" sheetId="2" r:id="rId3"/>
  </sheets>
  <definedNames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3" l="1"/>
  <c r="L30" i="3"/>
  <c r="M30" i="3"/>
  <c r="K31" i="1"/>
  <c r="F60" i="3"/>
  <c r="F57" i="3"/>
  <c r="E55" i="3"/>
  <c r="E54" i="3"/>
  <c r="K33" i="3"/>
  <c r="L33" i="3"/>
  <c r="M33" i="3"/>
  <c r="K31" i="3"/>
  <c r="K29" i="3"/>
  <c r="L29" i="3"/>
  <c r="M29" i="3"/>
  <c r="K28" i="3"/>
  <c r="L28" i="3"/>
  <c r="D20" i="3"/>
  <c r="D22" i="3"/>
  <c r="D24" i="3"/>
  <c r="E22" i="3"/>
  <c r="E24" i="3"/>
  <c r="F22" i="3"/>
  <c r="F24" i="3"/>
  <c r="G22" i="3"/>
  <c r="G24" i="3"/>
  <c r="H22" i="3"/>
  <c r="H24" i="3"/>
  <c r="I22" i="3"/>
  <c r="I24" i="3"/>
  <c r="J22" i="3"/>
  <c r="J24" i="3"/>
  <c r="E27" i="3"/>
  <c r="D27" i="3"/>
  <c r="I70" i="3"/>
  <c r="H69" i="3"/>
  <c r="J57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L55" i="3"/>
  <c r="L54" i="3"/>
  <c r="L53" i="3"/>
  <c r="L52" i="3"/>
  <c r="M52" i="3"/>
  <c r="L51" i="3"/>
  <c r="L50" i="3"/>
  <c r="M50" i="3"/>
  <c r="L49" i="3"/>
  <c r="L48" i="3"/>
  <c r="M48" i="3"/>
  <c r="L47" i="3"/>
  <c r="L46" i="3"/>
  <c r="M46" i="3"/>
  <c r="L45" i="3"/>
  <c r="L44" i="3"/>
  <c r="M44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L32" i="3"/>
  <c r="L31" i="3"/>
  <c r="M22" i="3"/>
  <c r="M24" i="3"/>
  <c r="N22" i="3"/>
  <c r="N24" i="3"/>
  <c r="L22" i="3"/>
  <c r="L16" i="3"/>
  <c r="K22" i="3"/>
  <c r="K24" i="3"/>
  <c r="H16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K16" i="3"/>
  <c r="J16" i="3"/>
  <c r="I16" i="3"/>
  <c r="G16" i="3"/>
  <c r="F16" i="3"/>
  <c r="E16" i="3"/>
  <c r="K28" i="1"/>
  <c r="K29" i="1"/>
  <c r="K32" i="1"/>
  <c r="K30" i="1"/>
  <c r="K34" i="1"/>
  <c r="F60" i="1"/>
  <c r="E56" i="3"/>
  <c r="D67" i="3"/>
  <c r="M35" i="3"/>
  <c r="M43" i="3"/>
  <c r="M51" i="3"/>
  <c r="D16" i="3"/>
  <c r="L24" i="3"/>
  <c r="M32" i="3"/>
  <c r="M37" i="3"/>
  <c r="M45" i="3"/>
  <c r="M53" i="3"/>
  <c r="M55" i="3"/>
  <c r="M31" i="3"/>
  <c r="M41" i="3"/>
  <c r="M49" i="3"/>
  <c r="M54" i="3"/>
  <c r="M28" i="3"/>
  <c r="D64" i="3"/>
  <c r="M34" i="3"/>
  <c r="M39" i="3"/>
  <c r="M47" i="3"/>
  <c r="D65" i="3"/>
  <c r="N28" i="3"/>
  <c r="F28" i="3"/>
  <c r="F57" i="1"/>
  <c r="E55" i="1"/>
  <c r="E54" i="1"/>
  <c r="D20" i="1"/>
  <c r="D28" i="3"/>
  <c r="N17" i="1"/>
  <c r="M17" i="1"/>
  <c r="L17" i="1"/>
  <c r="K17" i="1"/>
  <c r="J17" i="1"/>
  <c r="I17" i="1"/>
  <c r="H17" i="1"/>
  <c r="G17" i="1"/>
  <c r="F17" i="1"/>
  <c r="E17" i="1"/>
  <c r="D17" i="1"/>
  <c r="N29" i="3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J22" i="2"/>
  <c r="J24" i="2"/>
  <c r="N22" i="2"/>
  <c r="N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F29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29" i="3"/>
  <c r="D65" i="2"/>
  <c r="E27" i="2"/>
  <c r="N30" i="3"/>
  <c r="D27" i="2"/>
  <c r="D67" i="2"/>
  <c r="E56" i="2"/>
  <c r="F30" i="3"/>
  <c r="N28" i="2"/>
  <c r="D30" i="3"/>
  <c r="F28" i="2"/>
  <c r="N31" i="3"/>
  <c r="D28" i="2"/>
  <c r="F31" i="3"/>
  <c r="N29" i="2"/>
  <c r="D31" i="3"/>
  <c r="F29" i="2"/>
  <c r="N32" i="3"/>
  <c r="F32" i="3"/>
  <c r="D29" i="2"/>
  <c r="D32" i="3"/>
  <c r="N30" i="2"/>
  <c r="N33" i="3"/>
  <c r="F33" i="3"/>
  <c r="D33" i="3"/>
  <c r="F30" i="2"/>
  <c r="N34" i="3"/>
  <c r="F34" i="3"/>
  <c r="D34" i="3"/>
  <c r="D30" i="2"/>
  <c r="N35" i="3"/>
  <c r="F35" i="3"/>
  <c r="D35" i="3"/>
  <c r="N31" i="2"/>
  <c r="N36" i="3"/>
  <c r="F36" i="3"/>
  <c r="D36" i="3"/>
  <c r="F31" i="2"/>
  <c r="N37" i="3"/>
  <c r="F37" i="3"/>
  <c r="D37" i="3"/>
  <c r="D31" i="2"/>
  <c r="N38" i="3"/>
  <c r="F38" i="3"/>
  <c r="D38" i="3"/>
  <c r="N32" i="2"/>
  <c r="N39" i="3"/>
  <c r="F39" i="3"/>
  <c r="D39" i="3"/>
  <c r="F32" i="2"/>
  <c r="N40" i="3"/>
  <c r="F40" i="3"/>
  <c r="D40" i="3"/>
  <c r="D32" i="2"/>
  <c r="N41" i="3"/>
  <c r="F41" i="3"/>
  <c r="D41" i="3"/>
  <c r="N33" i="2"/>
  <c r="F33" i="2"/>
  <c r="D33" i="2"/>
  <c r="N42" i="3"/>
  <c r="F42" i="3"/>
  <c r="D42" i="3"/>
  <c r="N34" i="2"/>
  <c r="F34" i="2"/>
  <c r="D34" i="2"/>
  <c r="N43" i="3"/>
  <c r="F43" i="3"/>
  <c r="D43" i="3"/>
  <c r="N35" i="2"/>
  <c r="F35" i="2"/>
  <c r="D35" i="2"/>
  <c r="N44" i="3"/>
  <c r="F44" i="3"/>
  <c r="D44" i="3"/>
  <c r="N36" i="2"/>
  <c r="F36" i="2"/>
  <c r="D36" i="2"/>
  <c r="N45" i="3"/>
  <c r="F45" i="3"/>
  <c r="D45" i="3"/>
  <c r="N37" i="2"/>
  <c r="F37" i="2"/>
  <c r="D37" i="2"/>
  <c r="N46" i="3"/>
  <c r="F46" i="3"/>
  <c r="D46" i="3"/>
  <c r="N38" i="2"/>
  <c r="F38" i="2"/>
  <c r="D38" i="2"/>
  <c r="N47" i="3"/>
  <c r="F47" i="3"/>
  <c r="D47" i="3"/>
  <c r="N39" i="2"/>
  <c r="F39" i="2"/>
  <c r="D39" i="2"/>
  <c r="N48" i="3"/>
  <c r="F48" i="3"/>
  <c r="D48" i="3"/>
  <c r="N40" i="2"/>
  <c r="F40" i="2"/>
  <c r="D40" i="2"/>
  <c r="N49" i="3"/>
  <c r="F49" i="3"/>
  <c r="D49" i="3"/>
  <c r="N41" i="2"/>
  <c r="F41" i="2"/>
  <c r="D41" i="2"/>
  <c r="N50" i="3"/>
  <c r="F50" i="3"/>
  <c r="D50" i="3"/>
  <c r="N42" i="2"/>
  <c r="F42" i="2"/>
  <c r="D42" i="2"/>
  <c r="N51" i="3"/>
  <c r="F51" i="3"/>
  <c r="D51" i="3"/>
  <c r="N43" i="2"/>
  <c r="F43" i="2"/>
  <c r="D43" i="2"/>
  <c r="N52" i="3"/>
  <c r="F52" i="3"/>
  <c r="D52" i="3"/>
  <c r="N44" i="2"/>
  <c r="F44" i="2"/>
  <c r="D44" i="2"/>
  <c r="N53" i="3"/>
  <c r="F53" i="3"/>
  <c r="D53" i="3"/>
  <c r="N45" i="2"/>
  <c r="F45" i="2"/>
  <c r="D45" i="2"/>
  <c r="N54" i="3"/>
  <c r="F54" i="3"/>
  <c r="G54" i="3"/>
  <c r="N46" i="2"/>
  <c r="F46" i="2"/>
  <c r="D46" i="2"/>
  <c r="D54" i="3"/>
  <c r="N55" i="3"/>
  <c r="N47" i="2"/>
  <c r="F47" i="2"/>
  <c r="D47" i="2"/>
  <c r="F55" i="3"/>
  <c r="D66" i="3"/>
  <c r="N48" i="2"/>
  <c r="F48" i="2"/>
  <c r="D48" i="2"/>
  <c r="G55" i="3"/>
  <c r="F56" i="3"/>
  <c r="D63" i="3"/>
  <c r="D55" i="3"/>
  <c r="N49" i="2"/>
  <c r="F49" i="2"/>
  <c r="D49" i="2"/>
  <c r="F58" i="3"/>
  <c r="D56" i="3"/>
  <c r="N50" i="2"/>
  <c r="F50" i="2"/>
  <c r="D50" i="2"/>
  <c r="D57" i="3"/>
  <c r="D58" i="3"/>
  <c r="F59" i="3"/>
  <c r="N51" i="2"/>
  <c r="F51" i="2"/>
  <c r="D51" i="2"/>
  <c r="D59" i="3"/>
  <c r="D60" i="3"/>
  <c r="D61" i="3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K22" i="1"/>
  <c r="K24" i="1"/>
  <c r="N22" i="1"/>
  <c r="M22" i="1"/>
  <c r="M16" i="1"/>
  <c r="L22" i="1"/>
  <c r="L24" i="1"/>
  <c r="K16" i="1"/>
  <c r="J22" i="1"/>
  <c r="I22" i="1"/>
  <c r="I16" i="1"/>
  <c r="H22" i="1"/>
  <c r="H24" i="1"/>
  <c r="G22" i="1"/>
  <c r="G24" i="1"/>
  <c r="F22" i="1"/>
  <c r="E22" i="1"/>
  <c r="E16" i="1"/>
  <c r="D22" i="1"/>
  <c r="D24" i="1"/>
  <c r="G16" i="1"/>
  <c r="F16" i="1"/>
  <c r="M28" i="1"/>
  <c r="E24" i="1"/>
  <c r="F24" i="1"/>
  <c r="I24" i="1"/>
  <c r="J24" i="1"/>
  <c r="E27" i="1"/>
  <c r="D27" i="1"/>
  <c r="N28" i="1"/>
  <c r="F28" i="1"/>
  <c r="D28" i="1"/>
  <c r="D16" i="1"/>
  <c r="L16" i="1"/>
  <c r="H16" i="1"/>
  <c r="M24" i="1"/>
  <c r="M33" i="1"/>
  <c r="M41" i="1"/>
  <c r="M49" i="1"/>
  <c r="N24" i="1"/>
  <c r="M31" i="1"/>
  <c r="M39" i="1"/>
  <c r="M47" i="1"/>
  <c r="N16" i="1"/>
  <c r="D64" i="1"/>
  <c r="M29" i="1"/>
  <c r="M37" i="1"/>
  <c r="M45" i="1"/>
  <c r="M53" i="1"/>
  <c r="J16" i="1"/>
  <c r="M35" i="1"/>
  <c r="M43" i="1"/>
  <c r="M51" i="1"/>
  <c r="E56" i="1"/>
  <c r="D67" i="1"/>
  <c r="D65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<sst xmlns="http://schemas.openxmlformats.org/spreadsheetml/2006/main" count="273" uniqueCount="128">
  <si>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</si>
  <si>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</si>
  <si>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</si>
  <si>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</si>
  <si>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</si>
  <si>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</si>
  <si>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</si>
  <si>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</si>
  <si>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</si>
  <si>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</si>
  <si>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</si>
  <si>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</si>
  <si>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</si>
  <si>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</si>
  <si>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</si>
  <si>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</si>
  <si>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</si>
  <si>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</si>
  <si>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</si>
  <si>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</si>
  <si>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</si>
  <si>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</si>
  <si>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</si>
  <si>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</si>
  <si>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</si>
  <si>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</si>
  <si>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</si>
  <si>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</si>
  <si>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</si>
  <si>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</si>
  <si>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</si>
  <si>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</si>
  <si>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</si>
  <si>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</si>
  <si>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</si>
  <si>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</si>
  <si>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</si>
  <si>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</si>
  <si>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</si>
  <si>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</si>
  <si>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</si>
  <si>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</si>
  <si>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</si>
  <si>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</si>
  <si>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</si>
  <si>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</si>
  <si>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</si>
  <si>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</si>
  <si>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</si>
  <si>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</si>
  <si>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</si>
  <si>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</si>
  <si>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</si>
  <si>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</si>
  <si>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</si>
  <si>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</si>
  <si>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</si>
  <si>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</si>
  <si>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</si>
  <si>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</si>
  <si>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</si>
  <si>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</si>
  <si>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</si>
  <si>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</si>
  <si>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</si>
  <si>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</si>
  <si>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</si>
  <si>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</si>
  <si>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</si>
  <si>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</si>
  <si>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</si>
  <si>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</si>
  <si>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</si>
  <si>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</si>
  <si>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</si>
  <si>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</si>
  <si>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</si>
  <si>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</si>
  <si>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</si>
  <si>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</si>
  <si>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</si>
  <si>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</si>
  <si>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</si>
  <si>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</si>
  <si>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</si>
  <si>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</si>
  <si>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</si>
  <si>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</si>
  <si>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</si>
  <si>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</si>
  <si>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</si>
  <si>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</si>
  <si>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</si>
  <si>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</si>
  <si>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General &amp; Labor</t>
    <phoneticPr fontId="21" type="noConversion"/>
  </si>
  <si>
    <t>KA SHUI METAL CO.LTD.</t>
    <phoneticPr fontId="21" type="noConversion"/>
  </si>
  <si>
    <t>WWW.KASHUI.COM</t>
    <phoneticPr fontId="21" type="noConversion"/>
  </si>
  <si>
    <t>852-37598900</t>
    <phoneticPr fontId="21" type="noConversion"/>
  </si>
  <si>
    <t>852-27528889</t>
    <phoneticPr fontId="21" type="noConversion"/>
  </si>
  <si>
    <t>ROOM A, 29TH FLOOR, TOWER B, BILLION CENTRE, 1 WANG KWONG RD, KOWLOON BAY, H.K.</t>
    <phoneticPr fontId="21" type="noConversion"/>
  </si>
  <si>
    <t>Norman.Chan</t>
    <phoneticPr fontId="21" type="noConversion"/>
  </si>
  <si>
    <t>11 Dongshen Road, Egongling, Pinghu, Longgang District, Shenzhen, China.</t>
    <phoneticPr fontId="21" type="noConversion"/>
  </si>
  <si>
    <t>2016.4.28</t>
    <phoneticPr fontId="21" type="noConversion"/>
  </si>
  <si>
    <t>sw.chan@kashui.com</t>
    <phoneticPr fontId="21" type="noConversion"/>
  </si>
  <si>
    <t>Alloy</t>
  </si>
  <si>
    <t>ZN# 3 Alloy</t>
  </si>
  <si>
    <t xml:space="preserve">Diecasting </t>
  </si>
  <si>
    <t>CNC</t>
  </si>
  <si>
    <t>2nd operation and trimming</t>
  </si>
  <si>
    <t>edge polishing</t>
  </si>
  <si>
    <t>vibratory polishing</t>
  </si>
  <si>
    <t>packaging</t>
  </si>
  <si>
    <t>tax loss</t>
  </si>
  <si>
    <t>Brother's CNC</t>
  </si>
  <si>
    <t xml:space="preserve">manual </t>
  </si>
  <si>
    <t>Manual+ polishing wheel</t>
  </si>
  <si>
    <t>vibratory bowl</t>
  </si>
  <si>
    <t>manual</t>
  </si>
  <si>
    <t>138-188T hot chamber</t>
  </si>
  <si>
    <t>Zinc-tessera-1</t>
  </si>
  <si>
    <t>60-88 T hot chamber</t>
  </si>
  <si>
    <t>Bright Chrome 3  plating</t>
  </si>
  <si>
    <t>outsource automatic line</t>
  </si>
  <si>
    <t xml:space="preserve">Bright Chrome 3 Plating </t>
  </si>
  <si>
    <t>Outsource automatic line</t>
  </si>
  <si>
    <t>handle_1</t>
  </si>
  <si>
    <t>handle_1 (Bright Chrome 3)</t>
  </si>
  <si>
    <t>Zinc-tessera-1 (Bright Chrome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</si>
</sst>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5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3" fontId="0" fillId="0" borderId="0" xfId="0" applyNumberFormat="1" applyProtection="1"/>
    <xf numFmtId="173" fontId="4" fillId="2" borderId="2" xfId="0" applyNumberFormat="1" applyFont="1" applyFill="1" applyBorder="1" applyAlignment="1" applyProtection="1">
      <alignment vertical="center"/>
    </xf>
    <xf numFmtId="173" fontId="4" fillId="2" borderId="0" xfId="0" applyNumberFormat="1" applyFont="1" applyFill="1" applyBorder="1" applyAlignment="1" applyProtection="1">
      <alignment horizontal="left" vertical="center"/>
    </xf>
    <xf numFmtId="173" fontId="5" fillId="2" borderId="7" xfId="0" applyNumberFormat="1" applyFont="1" applyFill="1" applyBorder="1" applyAlignment="1" applyProtection="1">
      <alignment horizontal="left" vertical="center" wrapText="1"/>
    </xf>
    <xf numFmtId="173" fontId="5" fillId="0" borderId="0" xfId="0" applyNumberFormat="1" applyFont="1" applyFill="1" applyBorder="1" applyAlignment="1" applyProtection="1">
      <alignment horizontal="left" vertical="center" wrapText="1"/>
    </xf>
    <xf numFmtId="173" fontId="22" fillId="3" borderId="11" xfId="6" applyNumberFormat="1" applyFill="1" applyBorder="1" applyAlignment="1" applyProtection="1">
      <alignment horizontal="left" vertical="center"/>
      <protection locked="0"/>
    </xf>
    <xf numFmtId="173" fontId="2" fillId="3" borderId="15" xfId="3" applyNumberFormat="1" applyFont="1" applyFill="1" applyBorder="1" applyAlignment="1" applyProtection="1">
      <alignment horizontal="left" vertical="center"/>
      <protection locked="0"/>
    </xf>
    <xf numFmtId="173" fontId="2" fillId="3" borderId="19" xfId="3" applyNumberFormat="1" applyFont="1" applyFill="1" applyBorder="1" applyAlignment="1" applyProtection="1">
      <alignment horizontal="left" vertical="center"/>
      <protection locked="0"/>
    </xf>
    <xf numFmtId="173" fontId="9" fillId="0" borderId="0" xfId="3" applyNumberFormat="1" applyFont="1" applyFill="1" applyBorder="1" applyAlignment="1" applyProtection="1">
      <alignment horizontal="left" vertical="center"/>
    </xf>
    <xf numFmtId="173" fontId="9" fillId="0" borderId="0" xfId="4" applyNumberFormat="1" applyFont="1" applyAlignment="1" applyProtection="1">
      <alignment horizontal="center"/>
    </xf>
    <xf numFmtId="173" fontId="2" fillId="3" borderId="12" xfId="3" applyNumberFormat="1" applyFont="1" applyFill="1" applyBorder="1" applyAlignment="1" applyProtection="1">
      <alignment horizontal="center" vertical="center"/>
      <protection locked="0"/>
    </xf>
    <xf numFmtId="173" fontId="2" fillId="3" borderId="16" xfId="3" applyNumberFormat="1" applyFont="1" applyFill="1" applyBorder="1" applyAlignment="1" applyProtection="1">
      <alignment horizontal="center" vertical="center"/>
      <protection locked="0"/>
    </xf>
    <xf numFmtId="173" fontId="2" fillId="3" borderId="20" xfId="3" applyNumberFormat="1" applyFont="1" applyFill="1" applyBorder="1" applyAlignment="1" applyProtection="1">
      <alignment horizontal="center" vertical="center"/>
      <protection locked="0"/>
    </xf>
    <xf numFmtId="173" fontId="3" fillId="0" borderId="0" xfId="3" applyNumberFormat="1" applyFont="1" applyFill="1" applyBorder="1" applyAlignment="1" applyProtection="1">
      <alignment horizontal="center" vertical="center" wrapText="1" readingOrder="1"/>
    </xf>
    <xf numFmtId="173" fontId="1" fillId="0" borderId="0" xfId="3" applyNumberFormat="1" applyFont="1" applyFill="1" applyBorder="1" applyAlignment="1" applyProtection="1">
      <alignment horizontal="center" vertical="center" wrapText="1"/>
    </xf>
    <xf numFmtId="173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173" fontId="9" fillId="0" borderId="15" xfId="1" applyNumberFormat="1" applyFont="1" applyFill="1" applyBorder="1" applyAlignment="1" applyProtection="1">
      <alignment horizontal="center" vertical="center"/>
    </xf>
    <xf numFmtId="173" fontId="2" fillId="3" borderId="15" xfId="0" applyNumberFormat="1" applyFont="1" applyFill="1" applyBorder="1" applyAlignment="1" applyProtection="1">
      <alignment horizontal="center" vertical="center"/>
      <protection locked="0"/>
    </xf>
    <xf numFmtId="173" fontId="11" fillId="0" borderId="19" xfId="5" applyNumberFormat="1" applyFont="1" applyFill="1" applyBorder="1" applyAlignment="1" applyProtection="1">
      <alignment horizontal="center"/>
      <protection locked="0"/>
    </xf>
    <xf numFmtId="173" fontId="7" fillId="0" borderId="32" xfId="0" applyNumberFormat="1" applyFont="1" applyFill="1" applyBorder="1" applyAlignment="1" applyProtection="1">
      <alignment horizontal="left" vertical="center"/>
    </xf>
    <xf numFmtId="173" fontId="7" fillId="2" borderId="11" xfId="4" applyNumberFormat="1" applyFont="1" applyFill="1" applyBorder="1" applyAlignment="1" applyProtection="1">
      <alignment horizontal="center" vertical="center" wrapText="1"/>
    </xf>
    <xf numFmtId="173" fontId="9" fillId="0" borderId="15" xfId="4" applyNumberFormat="1" applyFont="1" applyBorder="1" applyAlignment="1" applyProtection="1">
      <alignment horizontal="center"/>
    </xf>
    <xf numFmtId="173" fontId="13" fillId="3" borderId="15" xfId="4" applyNumberFormat="1" applyFont="1" applyFill="1" applyBorder="1" applyAlignment="1" applyProtection="1">
      <alignment horizontal="center"/>
      <protection locked="0"/>
    </xf>
    <xf numFmtId="173" fontId="19" fillId="0" borderId="34" xfId="4" applyNumberFormat="1" applyFont="1" applyBorder="1" applyAlignment="1" applyProtection="1">
      <alignment horizontal="center"/>
    </xf>
    <xf numFmtId="173" fontId="7" fillId="0" borderId="37" xfId="4" applyNumberFormat="1" applyFont="1" applyBorder="1" applyAlignment="1" applyProtection="1">
      <alignment horizontal="center"/>
    </xf>
    <xf numFmtId="173" fontId="0" fillId="0" borderId="15" xfId="0" applyNumberFormat="1" applyBorder="1" applyProtection="1"/>
    <xf numFmtId="173" fontId="0" fillId="0" borderId="15" xfId="0" applyNumberFormat="1" applyFont="1" applyBorder="1" applyProtection="1"/>
    <xf numFmtId="173" fontId="0" fillId="0" borderId="19" xfId="0" applyNumberFormat="1" applyBorder="1" applyProtection="1"/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351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sw.chan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sw.chan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topLeftCell="D1" zoomScale="80" zoomScaleNormal="80" zoomScalePageLayoutView="80" workbookViewId="0">
      <selection activeCell="D14" sqref="D1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97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4" t="s">
        <v>99</v>
      </c>
      <c r="E8" s="59" t="s">
        <v>8</v>
      </c>
      <c r="F8" s="218" t="s">
        <v>100</v>
      </c>
      <c r="G8" s="60" t="s">
        <v>9</v>
      </c>
      <c r="H8" s="5" t="s">
        <v>98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" t="s">
        <v>101</v>
      </c>
      <c r="E9" s="67" t="s">
        <v>11</v>
      </c>
      <c r="F9" s="219" t="s">
        <v>102</v>
      </c>
      <c r="G9" s="69" t="s">
        <v>12</v>
      </c>
      <c r="H9" s="211" t="s">
        <v>103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4" t="s">
        <v>94</v>
      </c>
      <c r="C12" s="84" t="s">
        <v>14</v>
      </c>
      <c r="D12" s="7" t="s">
        <v>125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7" t="s">
        <v>126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">
        <v>17000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ZN# 3 Alloy/Alloy/$2.269/$.061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208" t="s">
        <v>105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5"/>
      <c r="C19" s="87" t="s">
        <v>22</v>
      </c>
      <c r="D19" s="10" t="s">
        <v>104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5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5"/>
      <c r="C21" s="87" t="s">
        <v>24</v>
      </c>
      <c r="D21" s="10">
        <v>2.7E-2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6.1262649000000002E-2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6"/>
      <c r="C24" s="90" t="s">
        <v>27</v>
      </c>
      <c r="D24" s="27">
        <f t="shared" ref="D24:N24" si="3">(D22*D23)</f>
        <v>6.1262649000000002E-2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6.1262649000000002E-2</v>
      </c>
      <c r="E27" s="136">
        <f>SUM(D24:J24)</f>
        <v>6.1262649000000002E-2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106</v>
      </c>
      <c r="D28" s="135">
        <f>D27+E28+F28</f>
        <v>0.10512309791444446</v>
      </c>
      <c r="E28" s="17">
        <v>0</v>
      </c>
      <c r="F28" s="234">
        <f>SUM(L28:N28)</f>
        <v>4.3860448914444454E-2</v>
      </c>
      <c r="G28" s="21" t="s">
        <v>118</v>
      </c>
      <c r="H28" s="18">
        <v>16</v>
      </c>
      <c r="I28" s="19">
        <v>0.97</v>
      </c>
      <c r="J28" s="145">
        <f t="shared" ref="J28:J54" si="4">(1-I28)*J29+J29</f>
        <v>19610.3162739771</v>
      </c>
      <c r="K28" s="20">
        <f>235/6.4/4</f>
        <v>9.1796875</v>
      </c>
      <c r="L28" s="147">
        <f t="shared" ref="L28:L55" si="5">(K28/3600)*H28</f>
        <v>4.0798611111111112E-2</v>
      </c>
      <c r="M28" s="147">
        <f t="shared" ref="M28:M55" si="6">(1-I28)*L28</f>
        <v>1.2239583333333345E-3</v>
      </c>
      <c r="N28" s="148">
        <f t="shared" ref="N28:N55" si="7">(1-I28)*D27</f>
        <v>1.8378794700000018E-3</v>
      </c>
      <c r="O28" s="82"/>
      <c r="P28" s="82"/>
    </row>
    <row r="29" spans="2:23">
      <c r="B29" s="133">
        <v>2</v>
      </c>
      <c r="C29" s="21" t="s">
        <v>107</v>
      </c>
      <c r="D29" s="135">
        <f t="shared" ref="D29:D55" si="8">D28+E29+F29</f>
        <v>0.16802501548735002</v>
      </c>
      <c r="E29" s="17">
        <v>0</v>
      </c>
      <c r="F29" s="234">
        <f t="shared" ref="F29:F55" si="9">SUM(L29:N29)</f>
        <v>6.2901917572905558E-2</v>
      </c>
      <c r="G29" s="21" t="s">
        <v>113</v>
      </c>
      <c r="H29" s="18">
        <v>26</v>
      </c>
      <c r="I29" s="19">
        <v>0.995</v>
      </c>
      <c r="J29" s="145">
        <f t="shared" si="4"/>
        <v>19039.142013569999</v>
      </c>
      <c r="K29" s="20">
        <f>55/6.4</f>
        <v>8.59375</v>
      </c>
      <c r="L29" s="147">
        <f t="shared" si="5"/>
        <v>6.2065972222222224E-2</v>
      </c>
      <c r="M29" s="147">
        <f t="shared" si="6"/>
        <v>3.1032986111111137E-4</v>
      </c>
      <c r="N29" s="148">
        <f t="shared" si="7"/>
        <v>5.2561548957222282E-4</v>
      </c>
      <c r="O29" s="82"/>
      <c r="P29" s="82"/>
    </row>
    <row r="30" spans="2:23">
      <c r="B30" s="133">
        <v>3</v>
      </c>
      <c r="C30" s="21" t="s">
        <v>108</v>
      </c>
      <c r="D30" s="135">
        <f t="shared" si="8"/>
        <v>0.24203599480889018</v>
      </c>
      <c r="E30" s="17">
        <v>0</v>
      </c>
      <c r="F30" s="234">
        <f>SUM(L30:N30)</f>
        <v>7.401097932154016E-2</v>
      </c>
      <c r="G30" s="21" t="s">
        <v>114</v>
      </c>
      <c r="H30" s="18">
        <v>55</v>
      </c>
      <c r="I30" s="19">
        <v>0.99</v>
      </c>
      <c r="J30" s="145">
        <f t="shared" si="4"/>
        <v>18944.419913999998</v>
      </c>
      <c r="K30" s="20">
        <f>30/6.4</f>
        <v>4.6875</v>
      </c>
      <c r="L30" s="147">
        <f t="shared" si="5"/>
        <v>7.1614583333333329E-2</v>
      </c>
      <c r="M30" s="147">
        <f t="shared" si="6"/>
        <v>7.1614583333333393E-4</v>
      </c>
      <c r="N30" s="148">
        <f t="shared" si="7"/>
        <v>1.6802501548735017E-3</v>
      </c>
      <c r="O30" s="82"/>
      <c r="P30" s="82"/>
    </row>
    <row r="31" spans="2:23">
      <c r="B31" s="133">
        <v>4</v>
      </c>
      <c r="C31" s="21" t="s">
        <v>109</v>
      </c>
      <c r="D31" s="135">
        <f t="shared" si="8"/>
        <v>0.28610132003475686</v>
      </c>
      <c r="E31" s="17">
        <v>0</v>
      </c>
      <c r="F31" s="234">
        <f t="shared" si="9"/>
        <v>4.4065325225866682E-2</v>
      </c>
      <c r="G31" s="21" t="s">
        <v>115</v>
      </c>
      <c r="H31" s="18">
        <v>25</v>
      </c>
      <c r="I31" s="19">
        <v>0.99</v>
      </c>
      <c r="J31" s="145">
        <f t="shared" si="4"/>
        <v>18756.8514</v>
      </c>
      <c r="K31" s="20">
        <f>38/6.4</f>
        <v>5.9375</v>
      </c>
      <c r="L31" s="147">
        <f t="shared" si="5"/>
        <v>4.1232638888888888E-2</v>
      </c>
      <c r="M31" s="147">
        <f t="shared" si="6"/>
        <v>4.1232638888888927E-4</v>
      </c>
      <c r="N31" s="148">
        <f t="shared" si="7"/>
        <v>2.4203599480889038E-3</v>
      </c>
      <c r="O31" s="82"/>
      <c r="P31" s="82"/>
    </row>
    <row r="32" spans="2:23">
      <c r="B32" s="133">
        <v>5</v>
      </c>
      <c r="C32" s="21" t="s">
        <v>110</v>
      </c>
      <c r="D32" s="135">
        <f t="shared" si="8"/>
        <v>0.33255251310211864</v>
      </c>
      <c r="E32" s="17">
        <v>0</v>
      </c>
      <c r="F32" s="234">
        <f t="shared" si="9"/>
        <v>4.6451193067361805E-2</v>
      </c>
      <c r="G32" s="21" t="s">
        <v>116</v>
      </c>
      <c r="H32" s="18">
        <v>2.2999999999999998</v>
      </c>
      <c r="I32" s="19">
        <v>0.98</v>
      </c>
      <c r="J32" s="145">
        <f t="shared" si="4"/>
        <v>18571.14</v>
      </c>
      <c r="K32" s="20">
        <f>400/6.4</f>
        <v>62.5</v>
      </c>
      <c r="L32" s="147">
        <f t="shared" si="5"/>
        <v>3.9930555555555552E-2</v>
      </c>
      <c r="M32" s="147">
        <f t="shared" si="6"/>
        <v>7.9861111111111181E-4</v>
      </c>
      <c r="N32" s="148">
        <f t="shared" si="7"/>
        <v>5.7220264006951418E-3</v>
      </c>
      <c r="O32" s="82"/>
      <c r="P32" s="82"/>
    </row>
    <row r="33" spans="2:16">
      <c r="B33" s="133">
        <v>6</v>
      </c>
      <c r="C33" s="4" t="s">
        <v>123</v>
      </c>
      <c r="D33" s="135">
        <f t="shared" si="8"/>
        <v>0.49918013875722461</v>
      </c>
      <c r="E33" s="17">
        <v>0.15</v>
      </c>
      <c r="F33" s="234">
        <f t="shared" si="9"/>
        <v>1.6627625655105945E-2</v>
      </c>
      <c r="G33" s="23" t="s">
        <v>124</v>
      </c>
      <c r="H33" s="18"/>
      <c r="I33" s="19">
        <v>0.95</v>
      </c>
      <c r="J33" s="145">
        <f t="shared" si="4"/>
        <v>18207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1.6627625655105945E-2</v>
      </c>
      <c r="O33" s="82"/>
      <c r="P33" s="82"/>
    </row>
    <row r="34" spans="2:16">
      <c r="B34" s="133">
        <v>7</v>
      </c>
      <c r="C34" s="4" t="s">
        <v>111</v>
      </c>
      <c r="D34" s="135">
        <f t="shared" si="8"/>
        <v>0.53683301236570247</v>
      </c>
      <c r="E34" s="17">
        <v>0</v>
      </c>
      <c r="F34" s="234">
        <f t="shared" si="9"/>
        <v>3.7652873608477841E-2</v>
      </c>
      <c r="G34" s="23" t="s">
        <v>117</v>
      </c>
      <c r="H34" s="18">
        <v>25</v>
      </c>
      <c r="I34" s="19">
        <v>0.98</v>
      </c>
      <c r="J34" s="145">
        <f t="shared" si="4"/>
        <v>17340</v>
      </c>
      <c r="K34" s="20">
        <f>25/6.4</f>
        <v>3.90625</v>
      </c>
      <c r="L34" s="147">
        <f t="shared" si="5"/>
        <v>2.7126736111111112E-2</v>
      </c>
      <c r="M34" s="147">
        <f t="shared" si="6"/>
        <v>5.4253472222222268E-4</v>
      </c>
      <c r="N34" s="148">
        <f t="shared" si="7"/>
        <v>9.9836027751445018E-3</v>
      </c>
      <c r="O34" s="82"/>
      <c r="P34" s="82"/>
    </row>
    <row r="35" spans="2:16">
      <c r="B35" s="133">
        <v>8</v>
      </c>
      <c r="C35" s="22"/>
      <c r="D35" s="135">
        <f t="shared" si="8"/>
        <v>0.53683301236570247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17000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0.53683301236570247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17000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0.53683301236570247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17000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0.53683301236570247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17000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0.53683301236570247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17000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0.53683301236570247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17000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0.53683301236570247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17000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0.53683301236570247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17000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0.53683301236570247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17000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0.53683301236570247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17000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0.53683301236570247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17000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0.53683301236570247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17000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0.53683301236570247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17000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0.53683301236570247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17000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0.53683301236570247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17000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0.53683301236570247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17000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0.53683301236570247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17000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0.53683301236570247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17000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0.53683301236570247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17000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0.55245801236570247</v>
      </c>
      <c r="E54" s="17">
        <f>0.1/6.4</f>
        <v>1.5625E-2</v>
      </c>
      <c r="F54" s="234">
        <f t="shared" si="9"/>
        <v>0</v>
      </c>
      <c r="G54" s="141">
        <f>SUM(E54:F54)</f>
        <v>1.5625E-2</v>
      </c>
      <c r="H54" s="18"/>
      <c r="I54" s="19">
        <v>1</v>
      </c>
      <c r="J54" s="145">
        <f t="shared" si="4"/>
        <v>17000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0.55402051236570249</v>
      </c>
      <c r="E55" s="17">
        <f>0.01/6.4</f>
        <v>1.5624999999999999E-3</v>
      </c>
      <c r="F55" s="234">
        <f t="shared" si="9"/>
        <v>0</v>
      </c>
      <c r="G55" s="141">
        <f>SUM(E55:F55)</f>
        <v>1.5624999999999999E-3</v>
      </c>
      <c r="H55" s="18"/>
      <c r="I55" s="19">
        <v>1</v>
      </c>
      <c r="J55" s="145">
        <f>(1-I55)*J57+J57</f>
        <v>17000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0.55402051236570249</v>
      </c>
      <c r="E56" s="135">
        <f>SUM(E27:E55)</f>
        <v>0.22845014899999999</v>
      </c>
      <c r="F56" s="234">
        <f>SUM(F27:F55)</f>
        <v>0.32557036336570244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0.56808301236570247</v>
      </c>
      <c r="E57" s="135"/>
      <c r="F57" s="235">
        <f>0.09/6.4</f>
        <v>1.4062499999999999E-2</v>
      </c>
      <c r="G57" s="134"/>
      <c r="H57" s="134"/>
      <c r="I57" s="137" t="s">
        <v>46</v>
      </c>
      <c r="J57" s="162">
        <f>D14</f>
        <v>17000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0.12</v>
      </c>
      <c r="D58" s="135">
        <f>D57+F58</f>
        <v>0.63456547384958673</v>
      </c>
      <c r="E58" s="135"/>
      <c r="F58" s="234">
        <f>D55*C58</f>
        <v>6.64824614838843E-2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0.15</v>
      </c>
      <c r="D59" s="135">
        <f>D58+F59</f>
        <v>0.71766855070444213</v>
      </c>
      <c r="E59" s="135"/>
      <c r="F59" s="234">
        <f>D56*C59</f>
        <v>8.3103076854855365E-2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112</v>
      </c>
      <c r="D60" s="135">
        <f>D59+F60</f>
        <v>0.73329355070444213</v>
      </c>
      <c r="E60" s="135"/>
      <c r="F60" s="235">
        <f>0.1/6.4</f>
        <v>1.5625E-2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0.73329355070444213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0.32557036336570244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0.28276909722222227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4.0039062500000031E-3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3.8797359893480224E-2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0.22845014899999999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149.30000000000001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0.86305994421569987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7"/>
      <c r="C73" s="248"/>
      <c r="D73" s="248"/>
      <c r="E73" s="248"/>
      <c r="F73" s="249"/>
    </row>
    <row r="74" spans="2:16">
      <c r="B74" s="250"/>
      <c r="C74" s="251"/>
      <c r="D74" s="251"/>
      <c r="E74" s="251"/>
      <c r="F74" s="252"/>
    </row>
    <row r="75" spans="2:16" ht="15" thickBot="1">
      <c r="B75" s="253"/>
      <c r="C75" s="254"/>
      <c r="D75" s="254"/>
      <c r="E75" s="254"/>
      <c r="F75" s="255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workbookViewId="0">
      <selection activeCell="D14" sqref="D1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97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4" t="s">
        <v>99</v>
      </c>
      <c r="E8" s="59" t="s">
        <v>8</v>
      </c>
      <c r="F8" s="218" t="s">
        <v>100</v>
      </c>
      <c r="G8" s="60" t="s">
        <v>9</v>
      </c>
      <c r="H8" s="5" t="s">
        <v>98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" t="s">
        <v>101</v>
      </c>
      <c r="E9" s="67" t="s">
        <v>11</v>
      </c>
      <c r="F9" s="219" t="s">
        <v>102</v>
      </c>
      <c r="G9" s="69" t="s">
        <v>12</v>
      </c>
      <c r="H9" s="211" t="s">
        <v>103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4" t="s">
        <v>94</v>
      </c>
      <c r="C12" s="84" t="s">
        <v>14</v>
      </c>
      <c r="D12" s="7" t="s">
        <v>119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7" t="s">
        <v>127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">
        <v>20000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15" hidden="1" thickBot="1">
      <c r="B16" s="99"/>
      <c r="C16" s="100"/>
      <c r="D16" s="95" t="str">
        <f>D18&amp;"/"&amp;D19&amp;"/"&amp;TEXT(D20,"$#,###.000")&amp;"/"&amp;TEXT(D22,"$#,###.000")</f>
        <v>ZN# 3 Alloy/Alloy/$2.269/$.011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208" t="s">
        <v>105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5"/>
      <c r="C19" s="87" t="s">
        <v>22</v>
      </c>
      <c r="D19" s="10" t="s">
        <v>104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5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5"/>
      <c r="C21" s="87" t="s">
        <v>24</v>
      </c>
      <c r="D21" s="10">
        <v>5.0000000000000001E-3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1.1344935E-2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6"/>
      <c r="C24" s="90" t="s">
        <v>27</v>
      </c>
      <c r="D24" s="27">
        <f t="shared" ref="D24:N24" si="3">(D22*D23)</f>
        <v>1.1344935E-2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1.1344935E-2</v>
      </c>
      <c r="E27" s="136">
        <f>SUM(D24:J24)</f>
        <v>1.1344935E-2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106</v>
      </c>
      <c r="D28" s="135">
        <f>D27+E28+F28</f>
        <v>3.6831767425000002E-2</v>
      </c>
      <c r="E28" s="17">
        <v>0</v>
      </c>
      <c r="F28" s="234">
        <f>SUM(L28:N28)</f>
        <v>2.5486832425000001E-2</v>
      </c>
      <c r="G28" s="21" t="s">
        <v>120</v>
      </c>
      <c r="H28" s="18">
        <v>15</v>
      </c>
      <c r="I28" s="19">
        <v>0.97</v>
      </c>
      <c r="J28" s="145">
        <f t="shared" ref="J28:J54" si="4">(1-I28)*J29+J29</f>
        <v>21754.795212000001</v>
      </c>
      <c r="K28" s="20">
        <f>150/6.4/4</f>
        <v>5.859375</v>
      </c>
      <c r="L28" s="147">
        <f t="shared" ref="L28:L55" si="5">(K28/3600)*H28</f>
        <v>2.44140625E-2</v>
      </c>
      <c r="M28" s="147">
        <f t="shared" ref="M28:M55" si="6">(1-I28)*L28</f>
        <v>7.3242187500000065E-4</v>
      </c>
      <c r="N28" s="148">
        <f t="shared" ref="N28:N55" si="7">(1-I28)*D27</f>
        <v>3.4034805000000032E-4</v>
      </c>
      <c r="O28" s="82"/>
      <c r="P28" s="82"/>
    </row>
    <row r="29" spans="2:23">
      <c r="B29" s="133">
        <v>2</v>
      </c>
      <c r="C29" s="21" t="s">
        <v>108</v>
      </c>
      <c r="D29" s="135">
        <f t="shared" ref="D29:D55" si="8">D28+E29+F29</f>
        <v>6.3187801262125004E-2</v>
      </c>
      <c r="E29" s="17">
        <v>0</v>
      </c>
      <c r="F29" s="234">
        <f t="shared" ref="F29:F55" si="9">SUM(L29:N29)</f>
        <v>2.6356033837124999E-2</v>
      </c>
      <c r="G29" s="21" t="s">
        <v>114</v>
      </c>
      <c r="H29" s="18">
        <v>20</v>
      </c>
      <c r="I29" s="19">
        <v>0.995</v>
      </c>
      <c r="J29" s="145">
        <f t="shared" si="4"/>
        <v>21121.160400000001</v>
      </c>
      <c r="K29" s="20">
        <f>30/6.4</f>
        <v>4.6875</v>
      </c>
      <c r="L29" s="147">
        <f t="shared" si="5"/>
        <v>2.6041666666666664E-2</v>
      </c>
      <c r="M29" s="147">
        <f t="shared" si="6"/>
        <v>1.3020833333333344E-4</v>
      </c>
      <c r="N29" s="148">
        <f t="shared" si="7"/>
        <v>1.8415883712500017E-4</v>
      </c>
      <c r="O29" s="82"/>
      <c r="P29" s="82"/>
    </row>
    <row r="30" spans="2:23">
      <c r="B30" s="133">
        <v>3</v>
      </c>
      <c r="C30" s="21" t="s">
        <v>109</v>
      </c>
      <c r="D30" s="135">
        <f t="shared" si="8"/>
        <v>8.7973759135857366E-2</v>
      </c>
      <c r="E30" s="17">
        <v>0</v>
      </c>
      <c r="F30" s="234">
        <f>SUM(L30:N30)</f>
        <v>2.4785957873732358E-2</v>
      </c>
      <c r="G30" s="21" t="s">
        <v>115</v>
      </c>
      <c r="H30" s="18">
        <v>14.5</v>
      </c>
      <c r="I30" s="19">
        <v>0.99</v>
      </c>
      <c r="J30" s="145">
        <f t="shared" si="4"/>
        <v>21016.080000000002</v>
      </c>
      <c r="K30" s="20">
        <f>38/6.4</f>
        <v>5.9375</v>
      </c>
      <c r="L30" s="147">
        <f t="shared" si="5"/>
        <v>2.3914930555555554E-2</v>
      </c>
      <c r="M30" s="147">
        <f t="shared" si="6"/>
        <v>2.3914930555555576E-4</v>
      </c>
      <c r="N30" s="148">
        <f t="shared" si="7"/>
        <v>6.3187801262125061E-4</v>
      </c>
      <c r="O30" s="82"/>
      <c r="P30" s="82"/>
    </row>
    <row r="31" spans="2:23">
      <c r="B31" s="133">
        <v>4</v>
      </c>
      <c r="C31" s="21" t="s">
        <v>110</v>
      </c>
      <c r="D31" s="135">
        <f t="shared" si="8"/>
        <v>0.10567073431857452</v>
      </c>
      <c r="E31" s="17">
        <v>0</v>
      </c>
      <c r="F31" s="234">
        <f t="shared" si="9"/>
        <v>1.7696975182717151E-2</v>
      </c>
      <c r="G31" s="21" t="s">
        <v>116</v>
      </c>
      <c r="H31" s="18">
        <v>0.9</v>
      </c>
      <c r="I31" s="19">
        <v>0.98</v>
      </c>
      <c r="J31" s="145">
        <f t="shared" si="4"/>
        <v>20808</v>
      </c>
      <c r="K31" s="20">
        <f>400/6.4</f>
        <v>62.5</v>
      </c>
      <c r="L31" s="147">
        <f t="shared" si="5"/>
        <v>1.5625E-2</v>
      </c>
      <c r="M31" s="147">
        <f t="shared" si="6"/>
        <v>3.1250000000000028E-4</v>
      </c>
      <c r="N31" s="148">
        <f t="shared" si="7"/>
        <v>1.7594751827171488E-3</v>
      </c>
      <c r="O31" s="82"/>
      <c r="P31" s="82"/>
    </row>
    <row r="32" spans="2:23">
      <c r="B32" s="133">
        <v>5</v>
      </c>
      <c r="C32" s="4" t="s">
        <v>121</v>
      </c>
      <c r="D32" s="135">
        <f t="shared" si="8"/>
        <v>0.16567073431857451</v>
      </c>
      <c r="E32" s="17">
        <v>0.06</v>
      </c>
      <c r="F32" s="234">
        <f t="shared" si="9"/>
        <v>0</v>
      </c>
      <c r="G32" s="23" t="s">
        <v>122</v>
      </c>
      <c r="H32" s="18"/>
      <c r="I32" s="19">
        <v>1</v>
      </c>
      <c r="J32" s="145">
        <f t="shared" si="4"/>
        <v>20400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0</v>
      </c>
      <c r="O32" s="82"/>
      <c r="P32" s="82"/>
    </row>
    <row r="33" spans="2:16">
      <c r="B33" s="133">
        <v>6</v>
      </c>
      <c r="C33" s="4" t="s">
        <v>111</v>
      </c>
      <c r="D33" s="135">
        <f t="shared" si="8"/>
        <v>0.23890602400494604</v>
      </c>
      <c r="E33" s="17">
        <v>0.05</v>
      </c>
      <c r="F33" s="234">
        <f t="shared" si="9"/>
        <v>2.3235289686371494E-2</v>
      </c>
      <c r="G33" s="23" t="s">
        <v>117</v>
      </c>
      <c r="H33" s="18">
        <v>18</v>
      </c>
      <c r="I33" s="19">
        <v>0.98</v>
      </c>
      <c r="J33" s="145">
        <f t="shared" si="4"/>
        <v>20400</v>
      </c>
      <c r="K33" s="20">
        <f>25/6.4</f>
        <v>3.90625</v>
      </c>
      <c r="L33" s="147">
        <f t="shared" si="5"/>
        <v>1.953125E-2</v>
      </c>
      <c r="M33" s="147">
        <f t="shared" si="6"/>
        <v>3.9062500000000035E-4</v>
      </c>
      <c r="N33" s="148">
        <f t="shared" si="7"/>
        <v>3.3134146863714933E-3</v>
      </c>
      <c r="O33" s="82"/>
      <c r="P33" s="82"/>
    </row>
    <row r="34" spans="2:16">
      <c r="B34" s="133">
        <v>7</v>
      </c>
      <c r="C34" s="4"/>
      <c r="D34" s="135">
        <f t="shared" si="8"/>
        <v>0.23890602400494604</v>
      </c>
      <c r="E34" s="17">
        <v>0</v>
      </c>
      <c r="F34" s="234">
        <f t="shared" si="9"/>
        <v>0</v>
      </c>
      <c r="G34" s="23"/>
      <c r="H34" s="18"/>
      <c r="I34" s="19">
        <v>1</v>
      </c>
      <c r="J34" s="145">
        <f t="shared" si="4"/>
        <v>20000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0</v>
      </c>
      <c r="O34" s="82"/>
      <c r="P34" s="82"/>
    </row>
    <row r="35" spans="2:16">
      <c r="B35" s="133">
        <v>8</v>
      </c>
      <c r="C35" s="22"/>
      <c r="D35" s="135">
        <f t="shared" si="8"/>
        <v>0.23890602400494604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20000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0.23890602400494604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20000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0.23890602400494604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20000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0.23890602400494604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20000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0.23890602400494604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20000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0.23890602400494604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20000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0.23890602400494604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20000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0.23890602400494604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20000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0.23890602400494604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20000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0.23890602400494604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20000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0.23890602400494604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20000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0.23890602400494604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20000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0.23890602400494604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20000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0.23890602400494604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20000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0.23890602400494604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20000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0.23890602400494604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20000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0.23890602400494604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20000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0.23890602400494604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20000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0.23890602400494604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20000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0.24359352400494605</v>
      </c>
      <c r="E54" s="17">
        <f>0.03/6.4</f>
        <v>4.6874999999999998E-3</v>
      </c>
      <c r="F54" s="234">
        <f t="shared" si="9"/>
        <v>0</v>
      </c>
      <c r="G54" s="141">
        <f>SUM(E54:F54)</f>
        <v>4.6874999999999998E-3</v>
      </c>
      <c r="H54" s="18"/>
      <c r="I54" s="19">
        <v>1</v>
      </c>
      <c r="J54" s="145">
        <f t="shared" si="4"/>
        <v>20000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0.24406227400494604</v>
      </c>
      <c r="E55" s="17">
        <f>0.003/6.4</f>
        <v>4.6874999999999998E-4</v>
      </c>
      <c r="F55" s="234">
        <f t="shared" si="9"/>
        <v>0</v>
      </c>
      <c r="G55" s="141">
        <f>SUM(E55:F55)</f>
        <v>4.6874999999999998E-4</v>
      </c>
      <c r="H55" s="18"/>
      <c r="I55" s="19">
        <v>1</v>
      </c>
      <c r="J55" s="145">
        <f>(1-I55)*J57+J57</f>
        <v>20000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0.24406227400494604</v>
      </c>
      <c r="E56" s="135">
        <f>SUM(E27:E55)</f>
        <v>0.12650118499999999</v>
      </c>
      <c r="F56" s="234">
        <f>SUM(F27:F55)</f>
        <v>0.11756108900494601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0.25187477400494607</v>
      </c>
      <c r="E57" s="135"/>
      <c r="F57" s="235">
        <f>0.05/6.4</f>
        <v>7.8125E-3</v>
      </c>
      <c r="G57" s="134"/>
      <c r="H57" s="134"/>
      <c r="I57" s="137" t="s">
        <v>46</v>
      </c>
      <c r="J57" s="162">
        <f>D14</f>
        <v>20000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0.12</v>
      </c>
      <c r="D58" s="135">
        <f>D57+F58</f>
        <v>0.28116224688553959</v>
      </c>
      <c r="E58" s="135"/>
      <c r="F58" s="234">
        <f>D55*C58</f>
        <v>2.9287472880593524E-2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0.15</v>
      </c>
      <c r="D59" s="135">
        <f>D58+F59</f>
        <v>0.31777158798628147</v>
      </c>
      <c r="E59" s="135"/>
      <c r="F59" s="234">
        <f>D56*C59</f>
        <v>3.6609341100741905E-2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112</v>
      </c>
      <c r="D60" s="135">
        <f>D59+F60</f>
        <v>0.32558408798628147</v>
      </c>
      <c r="E60" s="135"/>
      <c r="F60" s="235">
        <f>0.05/6.4</f>
        <v>7.8125E-3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0.32558408798628147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0.11756108900494601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0.10952690972222222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1.8049045138888904E-3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6.2292747688348932E-3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0.12650118499999999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68.400000000000006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0.91766075939999991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7"/>
      <c r="C73" s="248"/>
      <c r="D73" s="248"/>
      <c r="E73" s="248"/>
      <c r="F73" s="249"/>
    </row>
    <row r="74" spans="2:16">
      <c r="B74" s="250"/>
      <c r="C74" s="251"/>
      <c r="D74" s="251"/>
      <c r="E74" s="251"/>
      <c r="F74" s="252"/>
    </row>
    <row r="75" spans="2:16" ht="15" thickBot="1">
      <c r="B75" s="253"/>
      <c r="C75" s="254"/>
      <c r="D75" s="254"/>
      <c r="E75" s="254"/>
      <c r="F75" s="255"/>
    </row>
  </sheetData>
  <mergeCells count="4">
    <mergeCell ref="B7:B9"/>
    <mergeCell ref="B12:B14"/>
    <mergeCell ref="B18:B24"/>
    <mergeCell ref="B73:F75"/>
  </mergeCells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" right="0.7" top="0.75" bottom="0.75" header="0.3" footer="0.3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13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9.6640625" style="30" bestFit="1" customWidth="1"/>
    <col min="4" max="4" width="24.66406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44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45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45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45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46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56" t="s">
        <v>88</v>
      </c>
      <c r="C73" s="257"/>
      <c r="D73" s="257"/>
      <c r="E73" s="257"/>
      <c r="F73" s="258"/>
    </row>
    <row r="74" spans="2:16">
      <c r="B74" s="259"/>
      <c r="C74" s="260"/>
      <c r="D74" s="260"/>
      <c r="E74" s="260"/>
      <c r="F74" s="261"/>
    </row>
    <row r="75" spans="2:16" ht="15" thickBot="1">
      <c r="B75" s="262"/>
      <c r="C75" s="263"/>
      <c r="D75" s="263"/>
      <c r="E75" s="263"/>
      <c r="F75" s="264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handle_1</vt:lpstr>
      <vt:lpstr>Zinc_tessera-1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2016-05-02T13:23:57Z</dcterms:modified>
</cp:coreProperties>
</file>