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629"/>
  <workbookPr autoCompressPictures="0"/>
  <bookViews>
    <workbookView xWindow="0" yWindow="0" windowWidth="25040" windowHeight="18160" tabRatio="859"/>
  </bookViews>
  <sheets>
    <sheet name="BUC" sheetId="11" r:id="rId1"/>
  </sheets>
  <definedNames>
    <definedName name="_Fill" localSheetId="0" hidden="1">#REF!</definedName>
    <definedName name="_Fill" hidden="1">#REF!</definedName>
    <definedName name="_xlnm.Print_Area" localSheetId="0">BUC!$C$1:$Q$78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1" l="1"/>
  <c r="H21" i="11"/>
  <c r="H22" i="11"/>
  <c r="K71" i="11"/>
  <c r="N56" i="11"/>
  <c r="O56" i="11"/>
  <c r="N55" i="11"/>
  <c r="N54" i="11"/>
  <c r="N53" i="11"/>
  <c r="O53" i="11"/>
  <c r="N52" i="11"/>
  <c r="N51" i="11"/>
  <c r="O51" i="11"/>
  <c r="N50" i="11"/>
  <c r="N49" i="11"/>
  <c r="O49" i="11"/>
  <c r="N48" i="11"/>
  <c r="N47" i="11"/>
  <c r="O47" i="11"/>
  <c r="N46" i="11"/>
  <c r="N45" i="11"/>
  <c r="O45" i="11"/>
  <c r="N44" i="11"/>
  <c r="N43" i="11"/>
  <c r="O43" i="11"/>
  <c r="N42" i="11"/>
  <c r="N41" i="11"/>
  <c r="O41" i="11"/>
  <c r="N40" i="11"/>
  <c r="N39" i="11"/>
  <c r="O39" i="11"/>
  <c r="N38" i="11"/>
  <c r="N37" i="11"/>
  <c r="O37" i="11"/>
  <c r="J36" i="11"/>
  <c r="N36" i="11"/>
  <c r="J35" i="11"/>
  <c r="N35" i="11"/>
  <c r="J34" i="11"/>
  <c r="N34" i="11"/>
  <c r="O34" i="11"/>
  <c r="J33" i="11"/>
  <c r="N33" i="11"/>
  <c r="O33" i="11"/>
  <c r="J32" i="11"/>
  <c r="N32" i="11"/>
  <c r="J31" i="11"/>
  <c r="N31" i="11"/>
  <c r="J30" i="11"/>
  <c r="N30" i="11"/>
  <c r="O30" i="11"/>
  <c r="J29" i="11"/>
  <c r="J28" i="11"/>
  <c r="N28" i="11"/>
  <c r="P22" i="11"/>
  <c r="P24" i="11"/>
  <c r="H24" i="11"/>
  <c r="G22" i="11"/>
  <c r="G24" i="11"/>
  <c r="F22" i="11"/>
  <c r="F24" i="11"/>
  <c r="O22" i="11"/>
  <c r="O24" i="11"/>
  <c r="N22" i="11"/>
  <c r="N24" i="11"/>
  <c r="M22" i="11"/>
  <c r="M24" i="11"/>
  <c r="L22" i="11"/>
  <c r="L16" i="11"/>
  <c r="J24" i="11"/>
  <c r="I22" i="11"/>
  <c r="I24" i="11"/>
  <c r="K22" i="11"/>
  <c r="P17" i="11"/>
  <c r="O17" i="11"/>
  <c r="N17" i="11"/>
  <c r="M17" i="11"/>
  <c r="L17" i="11"/>
  <c r="K17" i="11"/>
  <c r="J17" i="11"/>
  <c r="I17" i="11"/>
  <c r="H17" i="11"/>
  <c r="G17" i="11"/>
  <c r="F17" i="11"/>
  <c r="P16" i="11"/>
  <c r="O16" i="11"/>
  <c r="N16" i="11"/>
  <c r="M16" i="11"/>
  <c r="H16" i="11"/>
  <c r="G16" i="11"/>
  <c r="F16" i="11"/>
  <c r="H14" i="11"/>
  <c r="H9" i="11"/>
  <c r="L24" i="11"/>
  <c r="I16" i="11"/>
  <c r="J16" i="11"/>
  <c r="K16" i="11"/>
  <c r="K24" i="11"/>
  <c r="G27" i="11"/>
  <c r="O31" i="11"/>
  <c r="O35" i="11"/>
  <c r="O40" i="11"/>
  <c r="O48" i="11"/>
  <c r="O38" i="11"/>
  <c r="O46" i="11"/>
  <c r="O54" i="11"/>
  <c r="O55" i="11"/>
  <c r="J70" i="11"/>
  <c r="F14" i="11"/>
  <c r="L58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O32" i="11"/>
  <c r="O36" i="11"/>
  <c r="O44" i="11"/>
  <c r="O52" i="11"/>
  <c r="O28" i="11"/>
  <c r="N29" i="11"/>
  <c r="O42" i="11"/>
  <c r="O50" i="11"/>
  <c r="G57" i="11"/>
  <c r="F27" i="11"/>
  <c r="F68" i="11"/>
  <c r="O29" i="11"/>
  <c r="F66" i="11"/>
  <c r="F65" i="11"/>
  <c r="L39" i="11"/>
  <c r="L40" i="11"/>
  <c r="L38" i="11"/>
  <c r="L37" i="11"/>
  <c r="L36" i="11"/>
  <c r="L35" i="11"/>
  <c r="L34" i="11"/>
  <c r="L33" i="11"/>
  <c r="L32" i="11"/>
  <c r="L31" i="11"/>
  <c r="L30" i="11"/>
  <c r="L29" i="11"/>
  <c r="L28" i="11"/>
  <c r="P28" i="11"/>
  <c r="H28" i="11"/>
  <c r="F28" i="11"/>
  <c r="P29" i="11"/>
  <c r="H29" i="11"/>
  <c r="F29" i="11"/>
  <c r="P30" i="11"/>
  <c r="H30" i="11"/>
  <c r="F30" i="11"/>
  <c r="P31" i="11"/>
  <c r="H31" i="11"/>
  <c r="F31" i="11"/>
  <c r="P32" i="11"/>
  <c r="H32" i="11"/>
  <c r="F32" i="11"/>
  <c r="P33" i="11"/>
  <c r="H33" i="11"/>
  <c r="F33" i="11"/>
  <c r="P34" i="11"/>
  <c r="H34" i="11"/>
  <c r="F34" i="11"/>
  <c r="P35" i="11"/>
  <c r="H35" i="11"/>
  <c r="F35" i="11"/>
  <c r="P36" i="11"/>
  <c r="H36" i="11"/>
  <c r="F36" i="11"/>
  <c r="P37" i="11"/>
  <c r="H37" i="11"/>
  <c r="F37" i="11"/>
  <c r="P38" i="11"/>
  <c r="H38" i="11"/>
  <c r="F38" i="11"/>
  <c r="P40" i="11"/>
  <c r="H40" i="11"/>
  <c r="P39" i="11"/>
  <c r="H39" i="11"/>
  <c r="F39" i="11"/>
  <c r="F40" i="11"/>
  <c r="P41" i="11"/>
  <c r="H41" i="11"/>
  <c r="F41" i="11"/>
  <c r="P42" i="11"/>
  <c r="H42" i="11"/>
  <c r="F42" i="11"/>
  <c r="P43" i="11"/>
  <c r="H43" i="11"/>
  <c r="F43" i="11"/>
  <c r="P44" i="11"/>
  <c r="H44" i="11"/>
  <c r="F44" i="11"/>
  <c r="P45" i="11"/>
  <c r="H45" i="11"/>
  <c r="F45" i="11"/>
  <c r="P46" i="11"/>
  <c r="H46" i="11"/>
  <c r="F46" i="11"/>
  <c r="P47" i="11"/>
  <c r="H47" i="11"/>
  <c r="F47" i="11"/>
  <c r="P48" i="11"/>
  <c r="H48" i="11"/>
  <c r="F48" i="11"/>
  <c r="P49" i="11"/>
  <c r="H49" i="11"/>
  <c r="F49" i="11"/>
  <c r="P50" i="11"/>
  <c r="H50" i="11"/>
  <c r="F50" i="11"/>
  <c r="P51" i="11"/>
  <c r="H51" i="11"/>
  <c r="F51" i="11"/>
  <c r="P52" i="11"/>
  <c r="H52" i="11"/>
  <c r="F52" i="11"/>
  <c r="P53" i="11"/>
  <c r="H53" i="11"/>
  <c r="F53" i="11"/>
  <c r="P54" i="11"/>
  <c r="H54" i="11"/>
  <c r="F54" i="11"/>
  <c r="P55" i="11"/>
  <c r="H55" i="11"/>
  <c r="I55" i="11"/>
  <c r="F55" i="11"/>
  <c r="P56" i="11"/>
  <c r="H56" i="11"/>
  <c r="F67" i="11"/>
  <c r="I56" i="11"/>
  <c r="H57" i="11"/>
  <c r="F64" i="11"/>
  <c r="F56" i="11"/>
  <c r="F57" i="11"/>
  <c r="H59" i="11"/>
  <c r="H60" i="11"/>
  <c r="F58" i="11"/>
  <c r="F59" i="11"/>
  <c r="F60" i="11"/>
  <c r="F61" i="11"/>
  <c r="F62" i="11"/>
</calcChain>
</file>

<file path=xl/comments1.xml><?xml version="1.0" encoding="utf-8"?>
<comments xmlns="http://schemas.openxmlformats.org/spreadsheetml/2006/main">
  <authors>
    <author>HF Global Inc.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sharedStrings.xml><?xml version="1.0" encoding="utf-8"?>
<sst xmlns="http://schemas.openxmlformats.org/spreadsheetml/2006/main" count="101" uniqueCount="91">
  <si>
    <t>US dollars only ($)</t>
  </si>
  <si>
    <t>Please submit this cost breakdown with the official quotation with your company letterhead.</t>
  </si>
  <si>
    <t>Supplier Information</t>
  </si>
  <si>
    <t>Supplier Name:</t>
  </si>
  <si>
    <t>Supplier website:</t>
  </si>
  <si>
    <t>Telephone:</t>
  </si>
  <si>
    <t>HQ Location:</t>
  </si>
  <si>
    <t>Quoted By:</t>
  </si>
  <si>
    <t>Fax:</t>
  </si>
  <si>
    <t>Manufacturing Location(s):</t>
  </si>
  <si>
    <t>Date of Quote:</t>
  </si>
  <si>
    <t>Email:</t>
  </si>
  <si>
    <t>General &amp; Labor</t>
  </si>
  <si>
    <t>Part Number</t>
  </si>
  <si>
    <t>Hours / Shift</t>
  </si>
  <si>
    <t>Part Description</t>
  </si>
  <si>
    <t>Shift(s) / Day</t>
  </si>
  <si>
    <t>Capacity (Quantity / Day)</t>
  </si>
  <si>
    <t>Work Days / Year</t>
  </si>
  <si>
    <t>Components &amp; Materials</t>
  </si>
  <si>
    <t>Component Description</t>
  </si>
  <si>
    <t>Component Material</t>
  </si>
  <si>
    <t>Material cost / Kg</t>
  </si>
  <si>
    <t>Kg Material / Component</t>
  </si>
  <si>
    <t>Material cost / Component</t>
  </si>
  <si>
    <t>Components / Part</t>
  </si>
  <si>
    <t>Material cost / Part</t>
  </si>
  <si>
    <t>Operation Count</t>
  </si>
  <si>
    <t>Operation Description</t>
  </si>
  <si>
    <t>Cost / Part</t>
  </si>
  <si>
    <t>Material Cost / Part Added</t>
  </si>
  <si>
    <t>Op Cost/ Part</t>
  </si>
  <si>
    <t>Machine Type or Manual Labor Process</t>
  </si>
  <si>
    <t>Cycle Time (Seconds)</t>
  </si>
  <si>
    <t>Yield</t>
  </si>
  <si>
    <t>Parts / Day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</si>
  <si>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</si>
  <si>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</si>
  <si>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</si>
  <si>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</si>
  <si>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</si>
  <si>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</si>
  <si>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</si>
  <si>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</si>
  <si>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</si>
  <si>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Req PPD</t>
  </si>
  <si>
    <t>G&amp;A (XX%)</t>
  </si>
  <si>
    <t>Profit (XX%)</t>
  </si>
  <si>
    <t>Other</t>
  </si>
  <si>
    <t>*Explain "Other" here</t>
  </si>
  <si>
    <t>Total Part Cost</t>
  </si>
  <si>
    <t>Total Ops</t>
  </si>
  <si>
    <t>M/c $</t>
  </si>
  <si>
    <t>Process Yield loss</t>
  </si>
  <si>
    <t>Material Yld loss</t>
  </si>
  <si>
    <t>Materials</t>
  </si>
  <si>
    <t>Cycle Time (sec)</t>
  </si>
  <si>
    <t>Supplier Notes:</t>
  </si>
  <si>
    <t>Assembly</t>
  </si>
  <si>
    <t>Harry's Inc. - Unit Bottoms-Up Cost Breakdown</t>
  </si>
  <si>
    <t xml:space="preserve">Please fill in only the cells highlighted in "yellow". Input values only where requested (do not include units within cells). </t>
  </si>
  <si>
    <t>flex</t>
  </si>
  <si>
    <t>N/A</t>
  </si>
  <si>
    <t>ABS</t>
  </si>
  <si>
    <t>Connector-Molding</t>
  </si>
  <si>
    <t>Bottom Grip-Molding_1 shot</t>
  </si>
  <si>
    <t>Bottom Grip-Molding_2 shot</t>
  </si>
  <si>
    <t>Top  Grip-Molding_1 shot</t>
  </si>
  <si>
    <t>Top  Grip-Molding_2 shot</t>
  </si>
  <si>
    <t>NORYL</t>
  </si>
  <si>
    <t>LOGO Base-Molding</t>
  </si>
  <si>
    <t>100T</t>
  </si>
  <si>
    <t>Ejector-Molding</t>
  </si>
  <si>
    <t>Die Cast Body-Die cast_P part</t>
  </si>
  <si>
    <t>Press bottom/Top Grip and LOGO Base with handle</t>
  </si>
  <si>
    <t>Assembly connector, Ejctor, Spring, Label and button with Handle</t>
  </si>
  <si>
    <t>Inspection and packing</t>
  </si>
  <si>
    <t>200T- 2 shot</t>
  </si>
  <si>
    <t>300T_2shot</t>
  </si>
  <si>
    <t>POM</t>
  </si>
  <si>
    <t>Button -Molding_1 shot</t>
  </si>
  <si>
    <t>Button -Molding_2 shot</t>
  </si>
  <si>
    <t>Logo-P part</t>
  </si>
  <si>
    <t>Sping-P part</t>
  </si>
  <si>
    <t xml:space="preserve"> ABS LG Chem HI121H, Black 7C </t>
  </si>
  <si>
    <t>Sabic NORYL GFN1 Black 7C</t>
  </si>
  <si>
    <t>TPE</t>
  </si>
  <si>
    <t>TPE GLS OM 9-801N Black 7C</t>
  </si>
  <si>
    <t>TPE GLS OM1040X-1 Black 7C</t>
  </si>
  <si>
    <t>POM Tystron 4520 Black 7C</t>
  </si>
  <si>
    <t>PL2.5 Handle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</si>
</sst>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7" formatCode="&quot;$&quot;#,##0.00_);\(&quot;$&quot;#,##0.00\)"/>
    <numFmt numFmtId="44" formatCode="_(&quot;$&quot;* #,##0.00_);_(&quot;$&quot;* \(#,##0.00\);_(&quot;$&quot;* &quot;-&quot;??_);_(@_)"/>
    <numFmt numFmtId="164" formatCode="mmmm\ d\,\ yyyy"/>
    <numFmt numFmtId="165" formatCode="&quot;$&quot;#,##0.00"/>
    <numFmt numFmtId="166" formatCode="&quot;$&quot;#,##0.000"/>
    <numFmt numFmtId="167" formatCode="\$#,##0.000;[Red]\$#,##0.000"/>
    <numFmt numFmtId="168" formatCode="\$#,##0.0000;[Red]\$#,##0.0000"/>
    <numFmt numFmtId="169" formatCode="0.0"/>
    <numFmt numFmtId="170" formatCode="\$#,##0.000_);[Red]\(\$#,##0.000\)"/>
    <numFmt numFmtId="171" formatCode="\$#,##0.00;[Red]\$#,##0.00"/>
    <numFmt numFmtId="172" formatCode="0\ &quot;seconds&quot;"/>
    <numFmt numFmtId="173" formatCode="&quot;$&quot;#,##0.0000"/>
    <numFmt numFmtId="17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i/>
      <sz val="11"/>
      <color indexed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Dashed">
        <color auto="1"/>
      </bottom>
      <diagonal/>
    </border>
    <border>
      <left style="medium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0" fillId="0" borderId="0"/>
    <xf numFmtId="44" fontId="10" fillId="0" borderId="0" applyFont="0" applyFill="0" applyBorder="0" applyAlignment="0" applyProtection="0"/>
    <xf numFmtId="0" fontId="20" fillId="0" borderId="0"/>
  </cellStyleXfs>
  <cellXfs count="207">
    <xf numFmtId="0" fontId="0" fillId="0" borderId="0" xfId="0"/>
    <xf numFmtId="167" fontId="11" fillId="0" borderId="23" xfId="5" applyNumberFormat="1" applyFont="1" applyFill="1" applyBorder="1" applyAlignment="1" applyProtection="1">
      <alignment horizontal="center"/>
      <protection locked="0"/>
    </xf>
    <xf numFmtId="167" fontId="11" fillId="0" borderId="19" xfId="5" applyNumberFormat="1" applyFont="1" applyFill="1" applyBorder="1" applyAlignment="1" applyProtection="1">
      <alignment horizontal="center"/>
      <protection locked="0"/>
    </xf>
    <xf numFmtId="167" fontId="11" fillId="0" borderId="30" xfId="5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5" fillId="2" borderId="4" xfId="0" applyFont="1" applyFill="1" applyBorder="1" applyAlignment="1" applyProtection="1">
      <alignment horizontal="left" vertical="top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5" fillId="2" borderId="6" xfId="0" applyFont="1" applyFill="1" applyBorder="1" applyAlignment="1" applyProtection="1">
      <alignment horizontal="left" vertical="top"/>
    </xf>
    <xf numFmtId="0" fontId="5" fillId="2" borderId="7" xfId="0" applyFont="1" applyFill="1" applyBorder="1" applyAlignment="1" applyProtection="1">
      <alignment horizontal="left" vertical="center" wrapText="1"/>
    </xf>
    <xf numFmtId="0" fontId="5" fillId="2" borderId="8" xfId="0" applyFont="1" applyFill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left" vertical="top"/>
    </xf>
    <xf numFmtId="0" fontId="5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 wrapText="1"/>
    </xf>
    <xf numFmtId="0" fontId="7" fillId="0" borderId="10" xfId="3" applyFont="1" applyFill="1" applyBorder="1" applyAlignment="1" applyProtection="1">
      <alignment vertical="center"/>
    </xf>
    <xf numFmtId="0" fontId="7" fillId="0" borderId="11" xfId="3" applyFont="1" applyFill="1" applyBorder="1" applyAlignment="1" applyProtection="1">
      <alignment vertical="center"/>
    </xf>
    <xf numFmtId="0" fontId="7" fillId="0" borderId="11" xfId="3" applyFont="1" applyFill="1" applyBorder="1" applyAlignment="1" applyProtection="1">
      <alignment horizontal="left" vertical="center"/>
    </xf>
    <xf numFmtId="0" fontId="1" fillId="0" borderId="0" xfId="3" applyFont="1" applyAlignment="1" applyProtection="1">
      <alignment vertical="center"/>
    </xf>
    <xf numFmtId="0" fontId="1" fillId="0" borderId="0" xfId="3" applyFont="1" applyBorder="1" applyAlignment="1" applyProtection="1">
      <alignment vertical="center"/>
    </xf>
    <xf numFmtId="0" fontId="7" fillId="0" borderId="14" xfId="3" applyFont="1" applyFill="1" applyBorder="1" applyAlignment="1" applyProtection="1">
      <alignment vertical="center"/>
    </xf>
    <xf numFmtId="0" fontId="7" fillId="0" borderId="15" xfId="3" applyFont="1" applyFill="1" applyBorder="1" applyAlignment="1" applyProtection="1">
      <alignment vertical="center"/>
    </xf>
    <xf numFmtId="0" fontId="7" fillId="0" borderId="15" xfId="3" applyFont="1" applyFill="1" applyBorder="1" applyAlignment="1" applyProtection="1">
      <alignment horizontal="left" vertical="center"/>
    </xf>
    <xf numFmtId="0" fontId="8" fillId="0" borderId="0" xfId="3" applyFont="1" applyAlignment="1" applyProtection="1">
      <alignment vertical="center"/>
    </xf>
    <xf numFmtId="0" fontId="3" fillId="0" borderId="0" xfId="3" applyFont="1" applyBorder="1" applyAlignment="1" applyProtection="1">
      <alignment vertical="center"/>
    </xf>
    <xf numFmtId="0" fontId="8" fillId="0" borderId="0" xfId="3" applyFont="1" applyBorder="1" applyAlignment="1" applyProtection="1">
      <alignment vertical="center"/>
    </xf>
    <xf numFmtId="0" fontId="7" fillId="0" borderId="18" xfId="3" applyFont="1" applyFill="1" applyBorder="1" applyAlignment="1" applyProtection="1">
      <alignment vertical="center"/>
    </xf>
    <xf numFmtId="0" fontId="7" fillId="0" borderId="19" xfId="3" applyFont="1" applyFill="1" applyBorder="1" applyAlignment="1" applyProtection="1">
      <alignment vertical="center"/>
    </xf>
    <xf numFmtId="0" fontId="7" fillId="0" borderId="19" xfId="3" applyFont="1" applyFill="1" applyBorder="1" applyAlignment="1" applyProtection="1">
      <alignment horizontal="left" vertical="center"/>
    </xf>
    <xf numFmtId="0" fontId="7" fillId="0" borderId="0" xfId="3" applyFont="1" applyAlignment="1" applyProtection="1">
      <alignment vertical="center"/>
    </xf>
    <xf numFmtId="0" fontId="7" fillId="0" borderId="0" xfId="3" applyFont="1" applyBorder="1" applyAlignment="1" applyProtection="1">
      <alignment vertical="center"/>
    </xf>
    <xf numFmtId="0" fontId="3" fillId="0" borderId="0" xfId="3" applyFont="1" applyFill="1" applyBorder="1" applyAlignment="1" applyProtection="1">
      <alignment horizontal="center" vertical="center" wrapText="1" readingOrder="1"/>
    </xf>
    <xf numFmtId="0" fontId="7" fillId="0" borderId="0" xfId="3" applyFont="1" applyFill="1" applyBorder="1" applyAlignment="1" applyProtection="1">
      <alignment vertical="center"/>
    </xf>
    <xf numFmtId="0" fontId="9" fillId="0" borderId="0" xfId="3" applyFont="1" applyFill="1" applyBorder="1" applyAlignment="1" applyProtection="1">
      <alignment horizontal="left" vertical="center"/>
    </xf>
    <xf numFmtId="0" fontId="7" fillId="0" borderId="0" xfId="3" applyFont="1" applyFill="1" applyBorder="1" applyAlignment="1" applyProtection="1">
      <alignment horizontal="left" vertical="center"/>
    </xf>
    <xf numFmtId="164" fontId="9" fillId="0" borderId="0" xfId="3" applyNumberFormat="1" applyFont="1" applyFill="1" applyBorder="1" applyAlignment="1" applyProtection="1">
      <alignment horizontal="left" vertical="center"/>
    </xf>
    <xf numFmtId="0" fontId="7" fillId="0" borderId="0" xfId="3" applyFont="1" applyFill="1" applyAlignment="1" applyProtection="1">
      <alignment vertical="center"/>
    </xf>
    <xf numFmtId="0" fontId="3" fillId="0" borderId="0" xfId="3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 readingOrder="1"/>
    </xf>
    <xf numFmtId="0" fontId="9" fillId="0" borderId="0" xfId="4" applyFont="1" applyAlignment="1" applyProtection="1">
      <alignment horizontal="center"/>
    </xf>
    <xf numFmtId="0" fontId="0" fillId="0" borderId="0" xfId="0" applyFont="1" applyProtection="1"/>
    <xf numFmtId="0" fontId="1" fillId="0" borderId="0" xfId="0" applyFont="1" applyFill="1" applyBorder="1" applyAlignment="1" applyProtection="1">
      <alignment vertical="center"/>
    </xf>
    <xf numFmtId="0" fontId="7" fillId="0" borderId="21" xfId="0" applyFont="1" applyFill="1" applyBorder="1" applyAlignment="1" applyProtection="1">
      <alignment vertical="center"/>
    </xf>
    <xf numFmtId="0" fontId="7" fillId="0" borderId="22" xfId="0" applyFont="1" applyFill="1" applyBorder="1" applyAlignment="1" applyProtection="1">
      <alignment vertical="center"/>
    </xf>
    <xf numFmtId="0" fontId="7" fillId="0" borderId="23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 wrapText="1" readingOrder="1"/>
    </xf>
    <xf numFmtId="0" fontId="7" fillId="0" borderId="0" xfId="0" applyFont="1" applyFill="1" applyBorder="1" applyAlignment="1" applyProtection="1">
      <alignment vertical="center"/>
    </xf>
    <xf numFmtId="3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4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Font="1" applyFill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vertical="center"/>
    </xf>
    <xf numFmtId="0" fontId="9" fillId="0" borderId="0" xfId="4" applyFont="1" applyFill="1" applyBorder="1" applyAlignment="1" applyProtection="1">
      <alignment horizontal="center" vertical="center"/>
    </xf>
    <xf numFmtId="0" fontId="1" fillId="0" borderId="0" xfId="3" applyFont="1" applyFill="1" applyBorder="1" applyAlignment="1" applyProtection="1">
      <alignment horizontal="center" vertical="center" wrapText="1"/>
    </xf>
    <xf numFmtId="0" fontId="9" fillId="0" borderId="0" xfId="3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vertical="center"/>
    </xf>
    <xf numFmtId="166" fontId="9" fillId="0" borderId="15" xfId="1" applyNumberFormat="1" applyFont="1" applyFill="1" applyBorder="1" applyAlignment="1" applyProtection="1">
      <alignment horizontal="center" vertical="center"/>
    </xf>
    <xf numFmtId="166" fontId="9" fillId="0" borderId="29" xfId="1" applyNumberFormat="1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 wrapText="1" readingOrder="1"/>
    </xf>
    <xf numFmtId="0" fontId="3" fillId="0" borderId="31" xfId="0" applyFont="1" applyFill="1" applyBorder="1" applyAlignment="1" applyProtection="1">
      <alignment horizontal="center" vertical="center" wrapText="1" readingOrder="1"/>
    </xf>
    <xf numFmtId="0" fontId="7" fillId="0" borderId="32" xfId="0" applyFont="1" applyFill="1" applyBorder="1" applyAlignment="1" applyProtection="1">
      <alignment horizontal="left" vertical="center"/>
    </xf>
    <xf numFmtId="0" fontId="9" fillId="0" borderId="32" xfId="0" applyFont="1" applyFill="1" applyBorder="1" applyAlignment="1" applyProtection="1">
      <alignment horizontal="left" vertical="center"/>
    </xf>
    <xf numFmtId="0" fontId="7" fillId="2" borderId="10" xfId="4" applyFont="1" applyFill="1" applyBorder="1" applyAlignment="1" applyProtection="1">
      <alignment horizontal="center" vertical="center" wrapText="1"/>
    </xf>
    <xf numFmtId="0" fontId="7" fillId="2" borderId="11" xfId="4" applyFont="1" applyFill="1" applyBorder="1" applyAlignment="1" applyProtection="1">
      <alignment horizontal="center" vertical="center" wrapText="1"/>
    </xf>
    <xf numFmtId="165" fontId="7" fillId="2" borderId="11" xfId="4" applyNumberFormat="1" applyFont="1" applyFill="1" applyBorder="1" applyAlignment="1" applyProtection="1">
      <alignment horizontal="center" vertical="center" wrapText="1"/>
    </xf>
    <xf numFmtId="0" fontId="12" fillId="0" borderId="11" xfId="4" applyFont="1" applyFill="1" applyBorder="1" applyAlignment="1" applyProtection="1">
      <alignment horizontal="center" vertical="center" wrapText="1"/>
    </xf>
    <xf numFmtId="0" fontId="12" fillId="2" borderId="11" xfId="4" applyFont="1" applyFill="1" applyBorder="1" applyAlignment="1" applyProtection="1">
      <alignment horizontal="center" vertical="center" wrapText="1"/>
    </xf>
    <xf numFmtId="10" fontId="12" fillId="2" borderId="11" xfId="4" applyNumberFormat="1" applyFont="1" applyFill="1" applyBorder="1" applyAlignment="1" applyProtection="1">
      <alignment horizontal="center" vertical="center" wrapText="1"/>
    </xf>
    <xf numFmtId="1" fontId="12" fillId="2" borderId="11" xfId="4" applyNumberFormat="1" applyFont="1" applyFill="1" applyBorder="1" applyAlignment="1" applyProtection="1">
      <alignment horizontal="center" vertical="center" wrapText="1"/>
    </xf>
    <xf numFmtId="165" fontId="7" fillId="2" borderId="12" xfId="4" applyNumberFormat="1" applyFont="1" applyFill="1" applyBorder="1" applyAlignment="1" applyProtection="1">
      <alignment horizontal="center" vertical="center" wrapText="1"/>
    </xf>
    <xf numFmtId="0" fontId="9" fillId="0" borderId="14" xfId="4" applyFont="1" applyBorder="1" applyAlignment="1" applyProtection="1">
      <alignment horizontal="center"/>
    </xf>
    <xf numFmtId="0" fontId="9" fillId="0" borderId="15" xfId="4" applyFont="1" applyBorder="1" applyProtection="1"/>
    <xf numFmtId="168" fontId="9" fillId="0" borderId="15" xfId="4" applyNumberFormat="1" applyFont="1" applyBorder="1" applyAlignment="1" applyProtection="1">
      <alignment horizontal="center"/>
    </xf>
    <xf numFmtId="168" fontId="7" fillId="0" borderId="15" xfId="5" applyNumberFormat="1" applyFont="1" applyBorder="1" applyAlignment="1" applyProtection="1">
      <alignment horizontal="center"/>
    </xf>
    <xf numFmtId="0" fontId="9" fillId="0" borderId="15" xfId="4" applyFont="1" applyBorder="1" applyAlignment="1" applyProtection="1">
      <alignment horizontal="center"/>
    </xf>
    <xf numFmtId="1" fontId="7" fillId="0" borderId="15" xfId="4" applyNumberFormat="1" applyFont="1" applyBorder="1" applyAlignment="1" applyProtection="1">
      <alignment horizontal="center"/>
    </xf>
    <xf numFmtId="0" fontId="9" fillId="0" borderId="16" xfId="4" applyFont="1" applyBorder="1" applyProtection="1"/>
    <xf numFmtId="165" fontId="9" fillId="0" borderId="15" xfId="4" applyNumberFormat="1" applyFont="1" applyBorder="1" applyAlignment="1" applyProtection="1">
      <alignment horizontal="center"/>
    </xf>
    <xf numFmtId="166" fontId="9" fillId="0" borderId="15" xfId="4" applyNumberFormat="1" applyFont="1" applyBorder="1" applyAlignment="1" applyProtection="1">
      <alignment horizontal="center"/>
    </xf>
    <xf numFmtId="166" fontId="9" fillId="0" borderId="16" xfId="4" applyNumberFormat="1" applyFont="1" applyBorder="1" applyAlignment="1" applyProtection="1">
      <alignment horizontal="center"/>
    </xf>
    <xf numFmtId="0" fontId="7" fillId="0" borderId="15" xfId="4" applyFont="1" applyBorder="1" applyProtection="1"/>
    <xf numFmtId="1" fontId="7" fillId="0" borderId="15" xfId="4" applyNumberFormat="1" applyFont="1" applyBorder="1" applyProtection="1"/>
    <xf numFmtId="0" fontId="7" fillId="0" borderId="16" xfId="4" applyFont="1" applyBorder="1" applyProtection="1"/>
    <xf numFmtId="0" fontId="0" fillId="0" borderId="15" xfId="0" applyBorder="1" applyProtection="1"/>
    <xf numFmtId="0" fontId="7" fillId="0" borderId="36" xfId="4" applyFont="1" applyFill="1" applyBorder="1" applyProtection="1"/>
    <xf numFmtId="0" fontId="7" fillId="0" borderId="37" xfId="4" applyFont="1" applyFill="1" applyBorder="1" applyProtection="1"/>
    <xf numFmtId="167" fontId="7" fillId="0" borderId="37" xfId="4" applyNumberFormat="1" applyFont="1" applyFill="1" applyBorder="1" applyAlignment="1" applyProtection="1">
      <alignment horizontal="center"/>
    </xf>
    <xf numFmtId="0" fontId="7" fillId="0" borderId="37" xfId="4" applyFont="1" applyBorder="1" applyAlignment="1" applyProtection="1">
      <alignment horizontal="center"/>
    </xf>
    <xf numFmtId="0" fontId="7" fillId="0" borderId="37" xfId="4" applyFont="1" applyBorder="1" applyProtection="1"/>
    <xf numFmtId="1" fontId="7" fillId="0" borderId="37" xfId="4" applyNumberFormat="1" applyFont="1" applyBorder="1" applyProtection="1"/>
    <xf numFmtId="0" fontId="7" fillId="0" borderId="38" xfId="4" applyFont="1" applyBorder="1" applyProtection="1"/>
    <xf numFmtId="0" fontId="7" fillId="0" borderId="14" xfId="4" applyFont="1" applyFill="1" applyBorder="1" applyProtection="1"/>
    <xf numFmtId="0" fontId="7" fillId="0" borderId="15" xfId="4" applyFont="1" applyFill="1" applyBorder="1" applyProtection="1"/>
    <xf numFmtId="165" fontId="9" fillId="0" borderId="39" xfId="4" applyNumberFormat="1" applyFont="1" applyBorder="1" applyAlignment="1" applyProtection="1">
      <alignment horizontal="center"/>
    </xf>
    <xf numFmtId="0" fontId="0" fillId="0" borderId="16" xfId="0" applyBorder="1" applyProtection="1"/>
    <xf numFmtId="0" fontId="7" fillId="0" borderId="14" xfId="4" applyFont="1" applyFill="1" applyBorder="1" applyAlignment="1" applyProtection="1">
      <alignment horizontal="left" indent="1"/>
    </xf>
    <xf numFmtId="171" fontId="9" fillId="0" borderId="39" xfId="4" applyNumberFormat="1" applyFont="1" applyBorder="1" applyAlignment="1" applyProtection="1">
      <alignment horizontal="center"/>
    </xf>
    <xf numFmtId="0" fontId="0" fillId="0" borderId="14" xfId="0" applyFont="1" applyBorder="1" applyProtection="1"/>
    <xf numFmtId="0" fontId="0" fillId="0" borderId="15" xfId="0" applyFont="1" applyBorder="1" applyProtection="1"/>
    <xf numFmtId="0" fontId="0" fillId="0" borderId="16" xfId="0" applyFont="1" applyBorder="1" applyProtection="1"/>
    <xf numFmtId="0" fontId="0" fillId="0" borderId="19" xfId="0" applyBorder="1" applyProtection="1"/>
    <xf numFmtId="0" fontId="0" fillId="0" borderId="20" xfId="0" applyBorder="1" applyProtection="1"/>
    <xf numFmtId="0" fontId="7" fillId="0" borderId="0" xfId="4" applyFont="1" applyFill="1" applyBorder="1" applyProtection="1"/>
    <xf numFmtId="0" fontId="4" fillId="2" borderId="1" xfId="0" applyFont="1" applyFill="1" applyBorder="1" applyAlignment="1" applyProtection="1">
      <alignment vertical="center"/>
    </xf>
    <xf numFmtId="0" fontId="2" fillId="4" borderId="11" xfId="3" applyFont="1" applyFill="1" applyBorder="1" applyAlignment="1" applyProtection="1">
      <alignment horizontal="left" vertical="center"/>
      <protection locked="0"/>
    </xf>
    <xf numFmtId="0" fontId="2" fillId="4" borderId="15" xfId="3" applyFont="1" applyFill="1" applyBorder="1" applyAlignment="1" applyProtection="1">
      <alignment horizontal="left" vertical="center"/>
      <protection locked="0"/>
    </xf>
    <xf numFmtId="0" fontId="2" fillId="4" borderId="19" xfId="3" applyFont="1" applyFill="1" applyBorder="1" applyAlignment="1" applyProtection="1">
      <alignment horizontal="left" vertical="center"/>
      <protection locked="0"/>
    </xf>
    <xf numFmtId="0" fontId="2" fillId="4" borderId="12" xfId="3" applyFont="1" applyFill="1" applyBorder="1" applyAlignment="1" applyProtection="1">
      <alignment horizontal="left" vertical="center"/>
      <protection locked="0"/>
    </xf>
    <xf numFmtId="0" fontId="2" fillId="4" borderId="16" xfId="3" applyFont="1" applyFill="1" applyBorder="1" applyAlignment="1" applyProtection="1">
      <alignment horizontal="left" vertical="center"/>
      <protection locked="0"/>
    </xf>
    <xf numFmtId="49" fontId="2" fillId="4" borderId="20" xfId="3" applyNumberFormat="1" applyFont="1" applyFill="1" applyBorder="1" applyAlignment="1" applyProtection="1">
      <alignment horizontal="left" vertical="center"/>
      <protection locked="0"/>
    </xf>
    <xf numFmtId="0" fontId="2" fillId="4" borderId="11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2" fillId="4" borderId="24" xfId="0" applyFont="1" applyFill="1" applyBorder="1" applyAlignment="1" applyProtection="1">
      <alignment horizontal="center" vertical="center" wrapText="1"/>
      <protection locked="0"/>
    </xf>
    <xf numFmtId="0" fontId="2" fillId="4" borderId="11" xfId="0" applyFont="1" applyFill="1" applyBorder="1" applyAlignment="1" applyProtection="1">
      <alignment horizontal="center" vertical="center" wrapText="1"/>
      <protection locked="0"/>
    </xf>
    <xf numFmtId="0" fontId="2" fillId="4" borderId="25" xfId="0" applyFont="1" applyFill="1" applyBorder="1" applyAlignment="1" applyProtection="1">
      <alignment horizontal="center" vertical="center" wrapText="1"/>
      <protection locked="0"/>
    </xf>
    <xf numFmtId="0" fontId="2" fillId="4" borderId="26" xfId="0" applyFont="1" applyFill="1" applyBorder="1" applyAlignment="1" applyProtection="1">
      <alignment horizontal="center"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2" fillId="4" borderId="28" xfId="0" applyFont="1" applyFill="1" applyBorder="1" applyAlignment="1" applyProtection="1">
      <alignment horizontal="center" vertical="center"/>
      <protection locked="0"/>
    </xf>
    <xf numFmtId="165" fontId="2" fillId="4" borderId="27" xfId="0" applyNumberFormat="1" applyFont="1" applyFill="1" applyBorder="1" applyAlignment="1" applyProtection="1">
      <alignment horizontal="center" vertical="center"/>
      <protection locked="0"/>
    </xf>
    <xf numFmtId="165" fontId="2" fillId="4" borderId="28" xfId="0" applyNumberFormat="1" applyFont="1" applyFill="1" applyBorder="1" applyAlignment="1" applyProtection="1">
      <alignment horizontal="center" vertical="center"/>
      <protection locked="0"/>
    </xf>
    <xf numFmtId="0" fontId="2" fillId="4" borderId="29" xfId="0" applyFont="1" applyFill="1" applyBorder="1" applyAlignment="1" applyProtection="1">
      <alignment horizontal="center" vertical="center"/>
      <protection locked="0"/>
    </xf>
    <xf numFmtId="0" fontId="2" fillId="4" borderId="15" xfId="3" applyFont="1" applyFill="1" applyBorder="1" applyAlignment="1" applyProtection="1">
      <alignment horizontal="left" vertical="center" wrapText="1"/>
      <protection locked="0"/>
    </xf>
    <xf numFmtId="0" fontId="2" fillId="4" borderId="15" xfId="4" applyFont="1" applyFill="1" applyBorder="1" applyAlignment="1" applyProtection="1">
      <alignment horizontal="left" vertical="center"/>
      <protection locked="0"/>
    </xf>
    <xf numFmtId="0" fontId="18" fillId="0" borderId="14" xfId="4" applyFont="1" applyFill="1" applyBorder="1" applyProtection="1"/>
    <xf numFmtId="0" fontId="19" fillId="0" borderId="15" xfId="0" applyFont="1" applyBorder="1" applyProtection="1"/>
    <xf numFmtId="0" fontId="18" fillId="0" borderId="18" xfId="4" applyFont="1" applyFill="1" applyBorder="1" applyProtection="1"/>
    <xf numFmtId="0" fontId="19" fillId="0" borderId="19" xfId="0" applyFont="1" applyBorder="1" applyProtection="1"/>
    <xf numFmtId="172" fontId="18" fillId="5" borderId="15" xfId="4" applyNumberFormat="1" applyFont="1" applyFill="1" applyBorder="1" applyAlignment="1" applyProtection="1">
      <alignment horizontal="center"/>
    </xf>
    <xf numFmtId="9" fontId="18" fillId="5" borderId="19" xfId="4" applyNumberFormat="1" applyFont="1" applyFill="1" applyBorder="1" applyAlignment="1" applyProtection="1">
      <alignment horizontal="center"/>
    </xf>
    <xf numFmtId="16" fontId="2" fillId="4" borderId="19" xfId="3" applyNumberFormat="1" applyFont="1" applyFill="1" applyBorder="1" applyAlignment="1" applyProtection="1">
      <alignment horizontal="left" vertical="center"/>
      <protection locked="0"/>
    </xf>
    <xf numFmtId="3" fontId="2" fillId="3" borderId="19" xfId="0" applyNumberFormat="1" applyFont="1" applyFill="1" applyBorder="1" applyAlignment="1" applyProtection="1">
      <alignment horizontal="center" vertical="center"/>
      <protection locked="0"/>
    </xf>
    <xf numFmtId="0" fontId="2" fillId="3" borderId="12" xfId="3" applyFont="1" applyFill="1" applyBorder="1" applyAlignment="1" applyProtection="1">
      <alignment horizontal="center" vertical="center"/>
      <protection locked="0"/>
    </xf>
    <xf numFmtId="0" fontId="2" fillId="3" borderId="16" xfId="3" applyFont="1" applyFill="1" applyBorder="1" applyAlignment="1" applyProtection="1">
      <alignment horizontal="center" vertical="center"/>
      <protection locked="0"/>
    </xf>
    <xf numFmtId="0" fontId="2" fillId="3" borderId="20" xfId="3" applyFont="1" applyFill="1" applyBorder="1" applyAlignment="1" applyProtection="1">
      <alignment horizontal="center" vertical="center"/>
      <protection locked="0"/>
    </xf>
    <xf numFmtId="173" fontId="2" fillId="4" borderId="26" xfId="0" applyNumberFormat="1" applyFont="1" applyFill="1" applyBorder="1" applyAlignment="1" applyProtection="1">
      <alignment horizontal="center" vertical="center"/>
      <protection locked="0"/>
    </xf>
    <xf numFmtId="173" fontId="2" fillId="4" borderId="27" xfId="0" applyNumberFormat="1" applyFont="1" applyFill="1" applyBorder="1" applyAlignment="1" applyProtection="1">
      <alignment horizontal="center" vertical="center"/>
      <protection locked="0"/>
    </xf>
    <xf numFmtId="0" fontId="9" fillId="0" borderId="14" xfId="4" applyFont="1" applyBorder="1" applyAlignment="1" applyProtection="1">
      <alignment horizontal="center" vertical="center"/>
    </xf>
    <xf numFmtId="168" fontId="9" fillId="0" borderId="15" xfId="4" applyNumberFormat="1" applyFont="1" applyBorder="1" applyAlignment="1" applyProtection="1">
      <alignment horizontal="center" vertical="center"/>
    </xf>
    <xf numFmtId="168" fontId="13" fillId="4" borderId="15" xfId="4" applyNumberFormat="1" applyFont="1" applyFill="1" applyBorder="1" applyAlignment="1" applyProtection="1">
      <alignment horizontal="center" vertical="center"/>
      <protection locked="0"/>
    </xf>
    <xf numFmtId="165" fontId="9" fillId="0" borderId="15" xfId="4" applyNumberFormat="1" applyFont="1" applyBorder="1" applyAlignment="1" applyProtection="1">
      <alignment horizontal="center" vertical="center"/>
    </xf>
    <xf numFmtId="169" fontId="2" fillId="4" borderId="15" xfId="4" applyNumberFormat="1" applyFont="1" applyFill="1" applyBorder="1" applyAlignment="1" applyProtection="1">
      <alignment horizontal="center" vertical="center"/>
      <protection locked="0"/>
    </xf>
    <xf numFmtId="10" fontId="13" fillId="4" borderId="15" xfId="4" applyNumberFormat="1" applyFont="1" applyFill="1" applyBorder="1" applyAlignment="1" applyProtection="1">
      <alignment horizontal="center" vertical="center"/>
      <protection locked="0"/>
    </xf>
    <xf numFmtId="1" fontId="11" fillId="0" borderId="15" xfId="4" applyNumberFormat="1" applyFont="1" applyBorder="1" applyAlignment="1" applyProtection="1">
      <alignment horizontal="center" vertical="center"/>
    </xf>
    <xf numFmtId="166" fontId="9" fillId="0" borderId="15" xfId="4" applyNumberFormat="1" applyFont="1" applyBorder="1" applyAlignment="1" applyProtection="1">
      <alignment horizontal="center" vertical="center"/>
    </xf>
    <xf numFmtId="166" fontId="9" fillId="0" borderId="16" xfId="4" applyNumberFormat="1" applyFont="1" applyBorder="1" applyAlignment="1" applyProtection="1">
      <alignment horizontal="center" vertical="center"/>
    </xf>
    <xf numFmtId="0" fontId="0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174" fontId="13" fillId="4" borderId="15" xfId="4" applyNumberFormat="1" applyFont="1" applyFill="1" applyBorder="1" applyAlignment="1" applyProtection="1">
      <alignment horizontal="center" vertical="center"/>
      <protection locked="0"/>
    </xf>
    <xf numFmtId="169" fontId="13" fillId="4" borderId="15" xfId="4" applyNumberFormat="1" applyFont="1" applyFill="1" applyBorder="1" applyAlignment="1" applyProtection="1">
      <alignment horizontal="center" vertical="center"/>
      <protection locked="0"/>
    </xf>
    <xf numFmtId="0" fontId="2" fillId="4" borderId="15" xfId="4" applyFont="1" applyFill="1" applyBorder="1" applyAlignment="1" applyProtection="1">
      <alignment horizontal="left" vertical="center" wrapText="1"/>
      <protection locked="0"/>
    </xf>
    <xf numFmtId="0" fontId="7" fillId="0" borderId="14" xfId="4" applyFont="1" applyBorder="1" applyAlignment="1" applyProtection="1">
      <alignment vertical="center"/>
    </xf>
    <xf numFmtId="0" fontId="9" fillId="0" borderId="15" xfId="4" applyFont="1" applyFill="1" applyBorder="1" applyAlignment="1" applyProtection="1">
      <alignment vertical="center"/>
    </xf>
    <xf numFmtId="173" fontId="9" fillId="0" borderId="15" xfId="4" applyNumberFormat="1" applyFont="1" applyBorder="1" applyAlignment="1" applyProtection="1">
      <alignment horizontal="center" vertical="center"/>
    </xf>
    <xf numFmtId="0" fontId="7" fillId="0" borderId="15" xfId="4" applyFont="1" applyBorder="1" applyAlignment="1" applyProtection="1">
      <alignment vertical="center"/>
    </xf>
    <xf numFmtId="7" fontId="9" fillId="0" borderId="15" xfId="4" applyNumberFormat="1" applyFont="1" applyBorder="1" applyAlignment="1" applyProtection="1">
      <alignment horizontal="center" vertical="center"/>
    </xf>
    <xf numFmtId="1" fontId="7" fillId="0" borderId="15" xfId="4" applyNumberFormat="1" applyFont="1" applyBorder="1" applyAlignment="1" applyProtection="1">
      <alignment vertical="center"/>
    </xf>
    <xf numFmtId="0" fontId="7" fillId="0" borderId="16" xfId="4" applyFont="1" applyBorder="1" applyAlignment="1" applyProtection="1">
      <alignment vertical="center"/>
    </xf>
    <xf numFmtId="0" fontId="9" fillId="0" borderId="15" xfId="4" applyFont="1" applyBorder="1" applyAlignment="1" applyProtection="1">
      <alignment horizontal="right" vertical="center"/>
    </xf>
    <xf numFmtId="170" fontId="13" fillId="4" borderId="15" xfId="4" applyNumberFormat="1" applyFont="1" applyFill="1" applyBorder="1" applyAlignment="1" applyProtection="1">
      <alignment horizontal="center" vertical="center"/>
      <protection locked="0"/>
    </xf>
    <xf numFmtId="0" fontId="9" fillId="0" borderId="15" xfId="4" applyFont="1" applyBorder="1" applyAlignment="1" applyProtection="1">
      <alignment vertical="center"/>
    </xf>
    <xf numFmtId="0" fontId="7" fillId="0" borderId="15" xfId="4" applyFont="1" applyBorder="1" applyAlignment="1" applyProtection="1">
      <alignment horizontal="center" vertical="center"/>
    </xf>
    <xf numFmtId="1" fontId="8" fillId="0" borderId="15" xfId="4" applyNumberFormat="1" applyFont="1" applyFill="1" applyBorder="1" applyAlignment="1" applyProtection="1">
      <alignment horizontal="center" vertical="center"/>
    </xf>
    <xf numFmtId="0" fontId="9" fillId="0" borderId="16" xfId="4" applyFont="1" applyBorder="1" applyAlignment="1" applyProtection="1">
      <alignment vertical="center"/>
    </xf>
    <xf numFmtId="10" fontId="13" fillId="4" borderId="15" xfId="2" applyNumberFormat="1" applyFont="1" applyFill="1" applyBorder="1" applyAlignment="1" applyProtection="1">
      <alignment horizontal="center" vertical="center"/>
      <protection locked="0"/>
    </xf>
    <xf numFmtId="171" fontId="9" fillId="0" borderId="15" xfId="4" applyNumberFormat="1" applyFont="1" applyBorder="1" applyAlignment="1" applyProtection="1">
      <alignment horizontal="center" vertical="center"/>
    </xf>
    <xf numFmtId="1" fontId="9" fillId="0" borderId="27" xfId="4" applyNumberFormat="1" applyFont="1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49" fontId="14" fillId="4" borderId="15" xfId="4" applyNumberFormat="1" applyFont="1" applyFill="1" applyBorder="1" applyAlignment="1" applyProtection="1">
      <alignment horizontal="left" vertical="center"/>
      <protection locked="0"/>
    </xf>
    <xf numFmtId="49" fontId="14" fillId="0" borderId="15" xfId="4" applyNumberFormat="1" applyFont="1" applyFill="1" applyBorder="1" applyAlignment="1" applyProtection="1">
      <alignment horizontal="left" vertical="center"/>
    </xf>
    <xf numFmtId="1" fontId="9" fillId="0" borderId="15" xfId="4" applyNumberFormat="1" applyFont="1" applyBorder="1" applyAlignment="1" applyProtection="1">
      <alignment vertical="center"/>
    </xf>
    <xf numFmtId="0" fontId="18" fillId="0" borderId="33" xfId="4" applyFont="1" applyFill="1" applyBorder="1" applyAlignment="1" applyProtection="1">
      <alignment vertical="center"/>
    </xf>
    <xf numFmtId="0" fontId="18" fillId="0" borderId="34" xfId="4" applyFont="1" applyFill="1" applyBorder="1" applyAlignment="1" applyProtection="1">
      <alignment vertical="center"/>
    </xf>
    <xf numFmtId="0" fontId="18" fillId="0" borderId="34" xfId="4" applyFont="1" applyBorder="1" applyAlignment="1" applyProtection="1">
      <alignment horizontal="center" vertical="center"/>
    </xf>
    <xf numFmtId="0" fontId="18" fillId="0" borderId="34" xfId="4" applyFont="1" applyBorder="1" applyAlignment="1" applyProtection="1">
      <alignment vertical="center"/>
    </xf>
    <xf numFmtId="1" fontId="18" fillId="0" borderId="34" xfId="4" applyNumberFormat="1" applyFont="1" applyBorder="1" applyAlignment="1" applyProtection="1">
      <alignment vertical="center"/>
    </xf>
    <xf numFmtId="0" fontId="18" fillId="0" borderId="35" xfId="4" applyFont="1" applyBorder="1" applyAlignment="1" applyProtection="1">
      <alignment vertical="center"/>
    </xf>
    <xf numFmtId="0" fontId="19" fillId="0" borderId="0" xfId="0" applyFont="1" applyAlignment="1" applyProtection="1">
      <alignment vertical="center"/>
    </xf>
    <xf numFmtId="168" fontId="18" fillId="6" borderId="34" xfId="4" applyNumberFormat="1" applyFont="1" applyFill="1" applyBorder="1" applyAlignment="1" applyProtection="1">
      <alignment horizontal="center" vertical="center"/>
    </xf>
    <xf numFmtId="168" fontId="11" fillId="0" borderId="23" xfId="5" applyNumberFormat="1" applyFont="1" applyFill="1" applyBorder="1" applyAlignment="1" applyProtection="1">
      <alignment horizontal="center"/>
      <protection locked="0"/>
    </xf>
    <xf numFmtId="9" fontId="13" fillId="0" borderId="15" xfId="2" applyNumberFormat="1" applyFont="1" applyFill="1" applyBorder="1" applyAlignment="1" applyProtection="1">
      <alignment horizontal="center" vertical="center"/>
      <protection locked="0"/>
    </xf>
    <xf numFmtId="173" fontId="2" fillId="0" borderId="27" xfId="0" applyNumberFormat="1" applyFont="1" applyFill="1" applyBorder="1" applyAlignment="1" applyProtection="1">
      <alignment horizontal="center" vertical="center"/>
      <protection locked="0"/>
    </xf>
    <xf numFmtId="0" fontId="3" fillId="2" borderId="9" xfId="3" applyFont="1" applyFill="1" applyBorder="1" applyAlignment="1" applyProtection="1">
      <alignment horizontal="center" vertical="center" wrapText="1" readingOrder="1"/>
    </xf>
    <xf numFmtId="0" fontId="3" fillId="2" borderId="13" xfId="3" applyFont="1" applyFill="1" applyBorder="1" applyAlignment="1" applyProtection="1">
      <alignment horizontal="center" vertical="center" wrapText="1" readingOrder="1"/>
    </xf>
    <xf numFmtId="0" fontId="3" fillId="2" borderId="17" xfId="3" applyFont="1" applyFill="1" applyBorder="1" applyAlignment="1" applyProtection="1">
      <alignment horizontal="center" vertical="center" wrapText="1" readingOrder="1"/>
    </xf>
    <xf numFmtId="0" fontId="3" fillId="2" borderId="9" xfId="0" applyFont="1" applyFill="1" applyBorder="1" applyAlignment="1" applyProtection="1">
      <alignment horizontal="center" vertical="center" wrapText="1" readingOrder="1"/>
    </xf>
    <xf numFmtId="0" fontId="3" fillId="2" borderId="13" xfId="0" applyFont="1" applyFill="1" applyBorder="1" applyAlignment="1" applyProtection="1">
      <alignment horizontal="center" vertical="center" wrapText="1" readingOrder="1"/>
    </xf>
    <xf numFmtId="0" fontId="3" fillId="2" borderId="17" xfId="0" applyFont="1" applyFill="1" applyBorder="1" applyAlignment="1" applyProtection="1">
      <alignment horizontal="center" vertical="center" wrapText="1" readingOrder="1"/>
    </xf>
    <xf numFmtId="49" fontId="15" fillId="4" borderId="1" xfId="0" applyNumberFormat="1" applyFont="1" applyFill="1" applyBorder="1" applyAlignment="1" applyProtection="1">
      <alignment horizontal="left" vertical="top"/>
      <protection locked="0"/>
    </xf>
    <xf numFmtId="49" fontId="15" fillId="4" borderId="2" xfId="0" applyNumberFormat="1" applyFont="1" applyFill="1" applyBorder="1" applyAlignment="1" applyProtection="1">
      <alignment horizontal="left" vertical="top"/>
      <protection locked="0"/>
    </xf>
    <xf numFmtId="49" fontId="15" fillId="4" borderId="3" xfId="0" applyNumberFormat="1" applyFont="1" applyFill="1" applyBorder="1" applyAlignment="1" applyProtection="1">
      <alignment horizontal="left" vertical="top"/>
      <protection locked="0"/>
    </xf>
    <xf numFmtId="49" fontId="15" fillId="4" borderId="4" xfId="0" applyNumberFormat="1" applyFont="1" applyFill="1" applyBorder="1" applyAlignment="1" applyProtection="1">
      <alignment horizontal="left" vertical="top"/>
      <protection locked="0"/>
    </xf>
    <xf numFmtId="49" fontId="15" fillId="4" borderId="0" xfId="0" applyNumberFormat="1" applyFont="1" applyFill="1" applyBorder="1" applyAlignment="1" applyProtection="1">
      <alignment horizontal="left" vertical="top"/>
      <protection locked="0"/>
    </xf>
    <xf numFmtId="49" fontId="15" fillId="4" borderId="5" xfId="0" applyNumberFormat="1" applyFont="1" applyFill="1" applyBorder="1" applyAlignment="1" applyProtection="1">
      <alignment horizontal="left" vertical="top"/>
      <protection locked="0"/>
    </xf>
    <xf numFmtId="49" fontId="15" fillId="4" borderId="6" xfId="0" applyNumberFormat="1" applyFont="1" applyFill="1" applyBorder="1" applyAlignment="1" applyProtection="1">
      <alignment horizontal="left" vertical="top"/>
      <protection locked="0"/>
    </xf>
    <xf numFmtId="49" fontId="15" fillId="4" borderId="7" xfId="0" applyNumberFormat="1" applyFont="1" applyFill="1" applyBorder="1" applyAlignment="1" applyProtection="1">
      <alignment horizontal="left" vertical="top"/>
      <protection locked="0"/>
    </xf>
    <xf numFmtId="49" fontId="15" fillId="4" borderId="8" xfId="0" applyNumberFormat="1" applyFont="1" applyFill="1" applyBorder="1" applyAlignment="1" applyProtection="1">
      <alignment horizontal="left" vertical="top"/>
      <protection locked="0"/>
    </xf>
  </cellXfs>
  <cellStyles count="7">
    <cellStyle name="Currency" xfId="1" builtinId="4"/>
    <cellStyle name="Normal" xfId="0" builtinId="0"/>
    <cellStyle name="Normal 2 2" xfId="3"/>
    <cellStyle name="Normal_BUC M84-Keyboard-02_01_07-check.xls 2" xfId="4"/>
    <cellStyle name="Percent" xfId="2" builtinId="5"/>
    <cellStyle name="Style 1" xfId="6"/>
    <cellStyle name="貨幣_GP_PP RFQ_818-0511-17_K20 CTO Frame_1103 2" xfId="5"/>
  </cellStyles>
  <dxfs count="0"/>
  <tableStyles count="0" defaultTableStyle="TableStyleMedium2" defaultPivotStyle="PivotStyleLight16"/>
  <colors>
    <mruColors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1255143</xdr:colOff>
      <xdr:row>1</xdr:row>
      <xdr:rowOff>89647</xdr:rowOff>
    </xdr:from>
    <xdr:to>
      <xdr:col>9</xdr:col>
      <xdr:colOff>935690</xdr:colOff>
      <xdr:row>2</xdr:row>
      <xdr:rowOff>145676</xdr:rowOff>
    </xdr:to>
    <xdr:pic>
      <xdr:nvPicPr>
        <xdr:cNvPr id="2" name="Picture 1" descr="C:\Users\SKoren\Pictures\Harrys_Logo_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2068" y="222997"/>
          <a:ext cx="1328373" cy="341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D1:Y76"/>
  <sheetViews>
    <sheetView showGridLines="0" tabSelected="1" view="pageBreakPreview" topLeftCell="C1" zoomScale="70" zoomScaleNormal="80" zoomScaleSheetLayoutView="70" zoomScalePageLayoutView="80" workbookViewId="0">
      <selection activeCell="G60" sqref="G60:G61"/>
    </sheetView>
  </sheetViews>
  <sheetFormatPr baseColWidth="10" defaultColWidth="10.5" defaultRowHeight="14" x14ac:dyDescent="0"/>
  <cols>
    <col min="1" max="2" width="10.5" style="4"/>
    <col min="3" max="3" width="1.83203125" style="4" customWidth="1"/>
    <col min="4" max="4" width="21.83203125" style="4" customWidth="1"/>
    <col min="5" max="5" width="34.5" style="4" customWidth="1"/>
    <col min="6" max="6" width="20.1640625" style="4" customWidth="1"/>
    <col min="7" max="7" width="25.83203125" style="4" customWidth="1"/>
    <col min="8" max="8" width="22.5" style="4" customWidth="1"/>
    <col min="9" max="9" width="24.6640625" style="4" customWidth="1"/>
    <col min="10" max="10" width="24" style="4" customWidth="1"/>
    <col min="11" max="12" width="20.1640625" style="4" customWidth="1"/>
    <col min="13" max="13" width="23.83203125" style="4" customWidth="1"/>
    <col min="14" max="16" width="20.1640625" style="4" customWidth="1"/>
    <col min="17" max="17" width="1.83203125" style="4" customWidth="1"/>
    <col min="18" max="23" width="10.5" style="4" customWidth="1"/>
    <col min="24" max="16384" width="10.5" style="4"/>
  </cols>
  <sheetData>
    <row r="1" spans="4:24" ht="10.5" customHeight="1" thickBot="1"/>
    <row r="2" spans="4:24" s="7" customFormat="1" ht="22.5" customHeight="1">
      <c r="D2" s="114" t="s">
        <v>59</v>
      </c>
      <c r="E2" s="5"/>
      <c r="F2" s="5"/>
      <c r="G2" s="5"/>
      <c r="H2" s="5"/>
      <c r="I2" s="5"/>
      <c r="J2" s="6"/>
      <c r="O2" s="8"/>
      <c r="P2" s="9"/>
      <c r="Q2" s="8"/>
      <c r="R2" s="8"/>
      <c r="S2" s="8"/>
      <c r="T2" s="8"/>
    </row>
    <row r="3" spans="4:24" s="13" customFormat="1" ht="14.25" customHeight="1">
      <c r="D3" s="10" t="s">
        <v>60</v>
      </c>
      <c r="E3" s="11"/>
      <c r="F3" s="11"/>
      <c r="G3" s="11"/>
      <c r="H3" s="11"/>
      <c r="I3" s="11"/>
      <c r="J3" s="12"/>
      <c r="O3" s="14"/>
      <c r="P3" s="15"/>
      <c r="Q3" s="14"/>
      <c r="R3" s="14"/>
      <c r="S3" s="14"/>
      <c r="T3" s="14"/>
    </row>
    <row r="4" spans="4:24" s="13" customFormat="1" ht="14.25" customHeight="1">
      <c r="D4" s="10" t="s">
        <v>0</v>
      </c>
      <c r="E4" s="11"/>
      <c r="F4" s="11"/>
      <c r="G4" s="11"/>
      <c r="H4" s="11"/>
      <c r="I4" s="11"/>
      <c r="J4" s="12"/>
      <c r="O4" s="14"/>
      <c r="P4" s="15"/>
      <c r="Q4" s="14"/>
      <c r="R4" s="14"/>
      <c r="S4" s="14"/>
      <c r="T4" s="14"/>
    </row>
    <row r="5" spans="4:24" s="13" customFormat="1" ht="14.25" customHeight="1" thickBot="1">
      <c r="D5" s="16" t="s">
        <v>1</v>
      </c>
      <c r="E5" s="17"/>
      <c r="F5" s="17"/>
      <c r="G5" s="17"/>
      <c r="H5" s="17"/>
      <c r="I5" s="17"/>
      <c r="J5" s="18"/>
      <c r="O5" s="14"/>
      <c r="P5" s="19"/>
      <c r="Q5" s="14"/>
      <c r="R5" s="14"/>
      <c r="S5" s="14"/>
      <c r="T5" s="14"/>
    </row>
    <row r="6" spans="4:24" s="22" customFormat="1" ht="14.25" customHeight="1" thickBot="1">
      <c r="D6" s="20"/>
      <c r="E6" s="21"/>
      <c r="F6" s="21"/>
      <c r="G6" s="21"/>
      <c r="H6" s="21"/>
      <c r="I6" s="21"/>
      <c r="J6" s="21"/>
      <c r="P6" s="23"/>
    </row>
    <row r="7" spans="4:24" s="27" customFormat="1" ht="14.25" customHeight="1">
      <c r="D7" s="192" t="s">
        <v>2</v>
      </c>
      <c r="E7" s="24" t="s">
        <v>3</v>
      </c>
      <c r="F7" s="115" t="s">
        <v>61</v>
      </c>
      <c r="G7" s="25" t="s">
        <v>4</v>
      </c>
      <c r="H7" s="115"/>
      <c r="I7" s="26" t="s">
        <v>5</v>
      </c>
      <c r="J7" s="118"/>
      <c r="S7" s="28"/>
      <c r="T7" s="28"/>
      <c r="U7" s="28"/>
      <c r="V7" s="28"/>
      <c r="W7" s="28"/>
      <c r="X7" s="28"/>
    </row>
    <row r="8" spans="4:24" s="32" customFormat="1" ht="14.25" customHeight="1">
      <c r="D8" s="193"/>
      <c r="E8" s="29" t="s">
        <v>6</v>
      </c>
      <c r="F8" s="116"/>
      <c r="G8" s="30" t="s">
        <v>7</v>
      </c>
      <c r="H8" s="116"/>
      <c r="I8" s="31" t="s">
        <v>8</v>
      </c>
      <c r="J8" s="119"/>
      <c r="S8" s="33"/>
      <c r="T8" s="33"/>
      <c r="U8" s="33"/>
      <c r="V8" s="33"/>
      <c r="W8" s="33"/>
      <c r="X8" s="34"/>
    </row>
    <row r="9" spans="4:24" s="38" customFormat="1" ht="14.25" customHeight="1" thickBot="1">
      <c r="D9" s="194"/>
      <c r="E9" s="35" t="s">
        <v>9</v>
      </c>
      <c r="F9" s="117"/>
      <c r="G9" s="36" t="s">
        <v>10</v>
      </c>
      <c r="H9" s="140">
        <f ca="1">TODAY()</f>
        <v>42719</v>
      </c>
      <c r="I9" s="37" t="s">
        <v>11</v>
      </c>
      <c r="J9" s="120"/>
      <c r="S9" s="33"/>
      <c r="T9" s="33"/>
      <c r="U9" s="33"/>
      <c r="V9" s="33"/>
      <c r="W9" s="33"/>
      <c r="X9" s="39"/>
    </row>
    <row r="10" spans="4:24" s="45" customFormat="1" ht="14.25" customHeight="1">
      <c r="D10" s="40"/>
      <c r="E10" s="41"/>
      <c r="F10" s="42"/>
      <c r="G10" s="41"/>
      <c r="H10" s="42"/>
      <c r="I10" s="43"/>
      <c r="J10" s="44"/>
      <c r="S10" s="46"/>
      <c r="T10" s="46"/>
      <c r="U10" s="46"/>
      <c r="V10" s="46"/>
      <c r="W10" s="46"/>
      <c r="X10" s="41"/>
    </row>
    <row r="11" spans="4:24" s="50" customFormat="1" ht="9" customHeight="1" thickBot="1">
      <c r="D11" s="4"/>
      <c r="E11" s="47"/>
      <c r="F11" s="48"/>
      <c r="G11" s="48"/>
      <c r="H11" s="48"/>
      <c r="I11" s="48"/>
      <c r="J11" s="49"/>
      <c r="K11" s="49"/>
      <c r="L11" s="49"/>
      <c r="M11" s="49"/>
      <c r="N11" s="49"/>
      <c r="O11" s="49"/>
      <c r="P11" s="49"/>
      <c r="Q11" s="49"/>
      <c r="R11" s="49"/>
    </row>
    <row r="12" spans="4:24" ht="15" customHeight="1" thickBot="1">
      <c r="D12" s="195" t="s">
        <v>12</v>
      </c>
      <c r="E12" s="51" t="s">
        <v>13</v>
      </c>
      <c r="F12" s="121" t="s">
        <v>62</v>
      </c>
      <c r="G12" s="25" t="s">
        <v>14</v>
      </c>
      <c r="H12" s="142">
        <v>10</v>
      </c>
      <c r="I12" s="43"/>
      <c r="K12" s="49"/>
      <c r="L12" s="49"/>
      <c r="M12" s="49"/>
      <c r="N12" s="49"/>
      <c r="O12" s="49"/>
      <c r="P12" s="49"/>
      <c r="Q12" s="49"/>
      <c r="R12" s="49"/>
    </row>
    <row r="13" spans="4:24">
      <c r="D13" s="196"/>
      <c r="E13" s="52" t="s">
        <v>15</v>
      </c>
      <c r="F13" s="121" t="s">
        <v>90</v>
      </c>
      <c r="G13" s="30" t="s">
        <v>16</v>
      </c>
      <c r="H13" s="143">
        <v>2</v>
      </c>
      <c r="K13" s="49"/>
      <c r="L13" s="49"/>
      <c r="M13" s="49"/>
      <c r="N13" s="49"/>
      <c r="O13" s="49"/>
      <c r="P13" s="49"/>
      <c r="Q13" s="49"/>
      <c r="R13" s="49"/>
    </row>
    <row r="14" spans="4:24" ht="15" thickBot="1">
      <c r="D14" s="197"/>
      <c r="E14" s="53" t="s">
        <v>17</v>
      </c>
      <c r="F14" s="141">
        <f>ROUNDUP(3600/J70*20*K71,-2)</f>
        <v>800</v>
      </c>
      <c r="G14" s="36" t="s">
        <v>18</v>
      </c>
      <c r="H14" s="144">
        <f>26*12</f>
        <v>312</v>
      </c>
      <c r="K14" s="49"/>
      <c r="L14" s="49"/>
      <c r="M14" s="49"/>
      <c r="N14" s="49"/>
      <c r="O14" s="49"/>
      <c r="P14" s="49"/>
      <c r="Q14" s="49"/>
      <c r="R14" s="49"/>
    </row>
    <row r="15" spans="4:24" s="59" customFormat="1" ht="15" thickBot="1">
      <c r="D15" s="54"/>
      <c r="E15" s="55"/>
      <c r="F15" s="56"/>
      <c r="G15" s="57"/>
      <c r="H15" s="40"/>
      <c r="I15" s="41"/>
      <c r="J15" s="42"/>
      <c r="K15" s="58"/>
      <c r="L15" s="58"/>
      <c r="M15" s="58"/>
      <c r="N15" s="58"/>
      <c r="O15" s="58"/>
      <c r="P15" s="58"/>
      <c r="Q15" s="58"/>
      <c r="R15" s="58"/>
    </row>
    <row r="16" spans="4:24" s="66" customFormat="1" ht="29" hidden="1" thickBot="1">
      <c r="D16" s="60"/>
      <c r="E16" s="61"/>
      <c r="F16" s="56" t="str">
        <f>F18&amp;"/"&amp;F19&amp;"/"&amp;TEXT(F20,"$#,###.000")&amp;"/"&amp;TEXT(F22,"$#,###.000")</f>
        <v xml:space="preserve"> ABS LG Chem HI121H, Black 7C /ABS/$1.957/$.008</v>
      </c>
      <c r="G16" s="62" t="str">
        <f t="shared" ref="G16:P16" si="0">G18&amp;"/"&amp;G19&amp;"/"&amp;TEXT(G20,"$#,###.000")&amp;"/"&amp;TEXT(G22,"$#,###.000")</f>
        <v>TPE GLS OM1040X-1 Black 7C/TPE/$12.941/$.011</v>
      </c>
      <c r="H16" s="63" t="str">
        <f t="shared" si="0"/>
        <v>Sabic NORYL GFN1 Black 7C/NORYL/$10.511/$.017</v>
      </c>
      <c r="I16" s="64" t="str">
        <f t="shared" si="0"/>
        <v>TPE GLS OM 9-801N Black 7C/TPE/$10.772/$.033</v>
      </c>
      <c r="J16" s="64" t="str">
        <f t="shared" si="0"/>
        <v>POM Tystron 4520 Black 7C/POM/$3.491/$.005</v>
      </c>
      <c r="K16" s="65" t="str">
        <f t="shared" si="0"/>
        <v>//$.000/$.000</v>
      </c>
      <c r="L16" s="65" t="str">
        <f t="shared" si="0"/>
        <v>//$.000/$.000</v>
      </c>
      <c r="M16" s="65" t="str">
        <f t="shared" si="0"/>
        <v>//$.000/$.000</v>
      </c>
      <c r="N16" s="65" t="str">
        <f t="shared" si="0"/>
        <v>//$.000/$.000</v>
      </c>
      <c r="O16" s="65" t="str">
        <f t="shared" si="0"/>
        <v>//$.000/$.000</v>
      </c>
      <c r="P16" s="65" t="str">
        <f t="shared" si="0"/>
        <v>//$.000/$.000</v>
      </c>
    </row>
    <row r="17" spans="4:25" s="66" customFormat="1" ht="15" hidden="1" thickBot="1">
      <c r="D17" s="60"/>
      <c r="E17" s="61"/>
      <c r="F17" s="56">
        <f>IF(F18="","",1)</f>
        <v>1</v>
      </c>
      <c r="G17" s="62">
        <f t="shared" ref="G17:P17" si="1">IF(G18="","",1)</f>
        <v>1</v>
      </c>
      <c r="H17" s="63">
        <f t="shared" si="1"/>
        <v>1</v>
      </c>
      <c r="I17" s="64">
        <f t="shared" si="1"/>
        <v>1</v>
      </c>
      <c r="J17" s="64">
        <f t="shared" si="1"/>
        <v>1</v>
      </c>
      <c r="K17" s="65" t="str">
        <f t="shared" si="1"/>
        <v/>
      </c>
      <c r="L17" s="65" t="str">
        <f t="shared" si="1"/>
        <v/>
      </c>
      <c r="M17" s="65" t="str">
        <f t="shared" si="1"/>
        <v/>
      </c>
      <c r="N17" s="65" t="str">
        <f t="shared" si="1"/>
        <v/>
      </c>
      <c r="O17" s="65" t="str">
        <f t="shared" si="1"/>
        <v/>
      </c>
      <c r="P17" s="65" t="str">
        <f t="shared" si="1"/>
        <v/>
      </c>
    </row>
    <row r="18" spans="4:25" ht="28">
      <c r="D18" s="195" t="s">
        <v>19</v>
      </c>
      <c r="E18" s="51" t="s">
        <v>20</v>
      </c>
      <c r="F18" s="123" t="s">
        <v>84</v>
      </c>
      <c r="G18" s="123" t="s">
        <v>88</v>
      </c>
      <c r="H18" s="123" t="s">
        <v>85</v>
      </c>
      <c r="I18" s="123" t="s">
        <v>87</v>
      </c>
      <c r="J18" s="123" t="s">
        <v>89</v>
      </c>
      <c r="K18" s="124"/>
      <c r="L18" s="124"/>
      <c r="M18" s="124"/>
      <c r="N18" s="124"/>
      <c r="O18" s="124"/>
      <c r="P18" s="125"/>
      <c r="Q18" s="49"/>
      <c r="R18" s="49"/>
      <c r="S18" s="49"/>
      <c r="T18" s="49"/>
    </row>
    <row r="19" spans="4:25">
      <c r="D19" s="196"/>
      <c r="E19" s="52" t="s">
        <v>21</v>
      </c>
      <c r="F19" s="126" t="s">
        <v>63</v>
      </c>
      <c r="G19" s="127" t="s">
        <v>86</v>
      </c>
      <c r="H19" s="127" t="s">
        <v>69</v>
      </c>
      <c r="I19" s="127" t="s">
        <v>86</v>
      </c>
      <c r="J19" s="127" t="s">
        <v>79</v>
      </c>
      <c r="K19" s="127"/>
      <c r="L19" s="127"/>
      <c r="M19" s="127"/>
      <c r="N19" s="127"/>
      <c r="O19" s="127"/>
      <c r="P19" s="128"/>
      <c r="Q19" s="49"/>
      <c r="R19" s="49"/>
      <c r="S19" s="49"/>
      <c r="T19" s="49"/>
    </row>
    <row r="20" spans="4:25">
      <c r="D20" s="196"/>
      <c r="E20" s="52" t="s">
        <v>22</v>
      </c>
      <c r="F20" s="145">
        <v>1.9570000000000001</v>
      </c>
      <c r="G20" s="191">
        <v>12.940667435210278</v>
      </c>
      <c r="H20" s="191">
        <v>10.510999999999999</v>
      </c>
      <c r="I20" s="191">
        <v>10.771607803212913</v>
      </c>
      <c r="J20" s="191">
        <v>3.4908642821852589</v>
      </c>
      <c r="K20" s="146"/>
      <c r="L20" s="129"/>
      <c r="M20" s="129"/>
      <c r="N20" s="129"/>
      <c r="O20" s="129"/>
      <c r="P20" s="130"/>
      <c r="Q20" s="49"/>
      <c r="R20" s="49"/>
      <c r="S20" s="49"/>
      <c r="T20" s="49"/>
    </row>
    <row r="21" spans="4:25">
      <c r="D21" s="196"/>
      <c r="E21" s="52" t="s">
        <v>23</v>
      </c>
      <c r="F21" s="122">
        <v>4.1849999999999995E-3</v>
      </c>
      <c r="G21" s="122">
        <v>8.4999999999999995E-4</v>
      </c>
      <c r="H21" s="122">
        <f>1.6/1000</f>
        <v>1.6000000000000001E-3</v>
      </c>
      <c r="I21" s="122">
        <v>3.0999999999999995E-3</v>
      </c>
      <c r="J21" s="127">
        <v>1.2999999999999999E-3</v>
      </c>
      <c r="K21" s="122"/>
      <c r="L21" s="127"/>
      <c r="M21" s="122"/>
      <c r="N21" s="127"/>
      <c r="O21" s="127"/>
      <c r="P21" s="128"/>
      <c r="Q21" s="49"/>
      <c r="R21" s="49"/>
      <c r="S21" s="49"/>
      <c r="T21" s="49"/>
    </row>
    <row r="22" spans="4:25">
      <c r="D22" s="196"/>
      <c r="E22" s="52" t="s">
        <v>24</v>
      </c>
      <c r="F22" s="67">
        <f t="shared" ref="F22:M22" si="2">F20*F21</f>
        <v>8.190045E-3</v>
      </c>
      <c r="G22" s="67">
        <f t="shared" si="2"/>
        <v>1.0999567319928736E-2</v>
      </c>
      <c r="H22" s="67">
        <f t="shared" ref="H22" si="3">H20*H21</f>
        <v>1.6817599999999999E-2</v>
      </c>
      <c r="I22" s="67">
        <f t="shared" si="2"/>
        <v>3.3391984189960026E-2</v>
      </c>
      <c r="J22" s="67">
        <f t="shared" ref="J22" si="4">J20*J21</f>
        <v>4.5381235668408362E-3</v>
      </c>
      <c r="K22" s="67">
        <f t="shared" si="2"/>
        <v>0</v>
      </c>
      <c r="L22" s="67">
        <f t="shared" si="2"/>
        <v>0</v>
      </c>
      <c r="M22" s="67">
        <f t="shared" si="2"/>
        <v>0</v>
      </c>
      <c r="N22" s="67">
        <f>N20*N21</f>
        <v>0</v>
      </c>
      <c r="O22" s="67">
        <f>O20*O21</f>
        <v>0</v>
      </c>
      <c r="P22" s="68">
        <f>P20*P21</f>
        <v>0</v>
      </c>
      <c r="Q22" s="49"/>
      <c r="R22" s="49"/>
      <c r="S22" s="49"/>
      <c r="T22" s="49"/>
    </row>
    <row r="23" spans="4:25">
      <c r="D23" s="196"/>
      <c r="E23" s="52" t="s">
        <v>25</v>
      </c>
      <c r="F23" s="126">
        <v>1</v>
      </c>
      <c r="G23" s="126">
        <v>1</v>
      </c>
      <c r="H23" s="126">
        <v>1</v>
      </c>
      <c r="I23" s="126">
        <v>1</v>
      </c>
      <c r="J23" s="126">
        <v>1</v>
      </c>
      <c r="K23" s="122"/>
      <c r="L23" s="122"/>
      <c r="M23" s="122"/>
      <c r="N23" s="122"/>
      <c r="O23" s="122"/>
      <c r="P23" s="131"/>
      <c r="Q23" s="49"/>
      <c r="R23" s="49"/>
      <c r="S23" s="49"/>
      <c r="T23" s="49"/>
    </row>
    <row r="24" spans="4:25" ht="15" thickBot="1">
      <c r="D24" s="197"/>
      <c r="E24" s="53" t="s">
        <v>26</v>
      </c>
      <c r="F24" s="189">
        <f t="shared" ref="F24:P24" si="5">(F22*F23)</f>
        <v>8.190045E-3</v>
      </c>
      <c r="G24" s="189">
        <f t="shared" si="5"/>
        <v>1.0999567319928736E-2</v>
      </c>
      <c r="H24" s="189">
        <f t="shared" si="5"/>
        <v>1.6817599999999999E-2</v>
      </c>
      <c r="I24" s="189">
        <f t="shared" si="5"/>
        <v>3.3391984189960026E-2</v>
      </c>
      <c r="J24" s="189">
        <f t="shared" si="5"/>
        <v>4.5381235668408362E-3</v>
      </c>
      <c r="K24" s="189">
        <f t="shared" si="5"/>
        <v>0</v>
      </c>
      <c r="L24" s="189">
        <f t="shared" si="5"/>
        <v>0</v>
      </c>
      <c r="M24" s="189">
        <f t="shared" si="5"/>
        <v>0</v>
      </c>
      <c r="N24" s="1">
        <f t="shared" si="5"/>
        <v>0</v>
      </c>
      <c r="O24" s="2">
        <f t="shared" si="5"/>
        <v>0</v>
      </c>
      <c r="P24" s="3">
        <f t="shared" si="5"/>
        <v>0</v>
      </c>
      <c r="Q24" s="49"/>
      <c r="R24" s="49"/>
      <c r="S24" s="49"/>
      <c r="T24" s="49"/>
      <c r="U24" s="49"/>
      <c r="V24" s="49"/>
      <c r="W24" s="49"/>
      <c r="X24" s="49"/>
      <c r="Y24" s="49"/>
    </row>
    <row r="25" spans="4:25" s="50" customFormat="1" ht="14.25" customHeight="1" thickBot="1">
      <c r="D25" s="69"/>
      <c r="E25" s="70"/>
      <c r="F25" s="71"/>
      <c r="G25" s="71"/>
      <c r="H25" s="71"/>
      <c r="I25" s="72"/>
      <c r="J25" s="72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</row>
    <row r="26" spans="4:25" ht="28">
      <c r="D26" s="73" t="s">
        <v>27</v>
      </c>
      <c r="E26" s="74" t="s">
        <v>28</v>
      </c>
      <c r="F26" s="75" t="s">
        <v>29</v>
      </c>
      <c r="G26" s="75" t="s">
        <v>30</v>
      </c>
      <c r="H26" s="75" t="s">
        <v>31</v>
      </c>
      <c r="I26" s="76" t="s">
        <v>32</v>
      </c>
      <c r="J26" s="77" t="s">
        <v>33</v>
      </c>
      <c r="K26" s="78" t="s">
        <v>34</v>
      </c>
      <c r="L26" s="79" t="s">
        <v>35</v>
      </c>
      <c r="M26" s="76" t="s">
        <v>36</v>
      </c>
      <c r="N26" s="75" t="s">
        <v>37</v>
      </c>
      <c r="O26" s="75" t="s">
        <v>38</v>
      </c>
      <c r="P26" s="80" t="s">
        <v>39</v>
      </c>
      <c r="Q26" s="49"/>
      <c r="R26" s="49"/>
    </row>
    <row r="27" spans="4:25">
      <c r="D27" s="81">
        <v>0</v>
      </c>
      <c r="E27" s="82"/>
      <c r="F27" s="83">
        <f>G27+H27</f>
        <v>7.3937320076729596E-2</v>
      </c>
      <c r="G27" s="84">
        <f>SUM(F24:N24)</f>
        <v>7.3937320076729596E-2</v>
      </c>
      <c r="H27" s="85">
        <v>0</v>
      </c>
      <c r="I27" s="82"/>
      <c r="J27" s="82"/>
      <c r="K27" s="82"/>
      <c r="L27" s="86" t="s">
        <v>40</v>
      </c>
      <c r="M27" s="82"/>
      <c r="N27" s="82"/>
      <c r="O27" s="82"/>
      <c r="P27" s="87"/>
      <c r="Q27" s="49"/>
      <c r="R27" s="49"/>
    </row>
    <row r="28" spans="4:25" s="157" customFormat="1">
      <c r="D28" s="147">
        <v>1</v>
      </c>
      <c r="E28" s="116" t="s">
        <v>70</v>
      </c>
      <c r="F28" s="148">
        <f t="shared" ref="F28:F56" si="6">F27+G28+H28</f>
        <v>9.1155031716451826E-2</v>
      </c>
      <c r="G28" s="149">
        <v>3.47E-3</v>
      </c>
      <c r="H28" s="150">
        <f t="shared" ref="H28:H56" si="7">SUM(N28:P28)</f>
        <v>1.3747711639722228E-2</v>
      </c>
      <c r="I28" s="132" t="s">
        <v>71</v>
      </c>
      <c r="J28" s="151">
        <f>22/8</f>
        <v>2.75</v>
      </c>
      <c r="K28" s="152">
        <v>0.98</v>
      </c>
      <c r="L28" s="153">
        <f t="shared" ref="L28:L55" si="8">(1-K28)*L29+L29</f>
        <v>1139.972701716626</v>
      </c>
      <c r="M28" s="158">
        <v>15.746265546337071</v>
      </c>
      <c r="N28" s="154">
        <f t="shared" ref="N28:N56" si="9">(M28/3600)*J28</f>
        <v>1.2028397292340818E-2</v>
      </c>
      <c r="O28" s="154">
        <f t="shared" ref="O28:O56" si="10">(1-K28)*N28</f>
        <v>2.4056794584681658E-4</v>
      </c>
      <c r="P28" s="155">
        <f t="shared" ref="P28:P56" si="11">(1-K28)*F27</f>
        <v>1.4787464015345933E-3</v>
      </c>
      <c r="Q28" s="156"/>
      <c r="R28" s="156"/>
    </row>
    <row r="29" spans="4:25" s="157" customFormat="1">
      <c r="D29" s="147">
        <v>2</v>
      </c>
      <c r="E29" s="132" t="s">
        <v>67</v>
      </c>
      <c r="F29" s="148">
        <f t="shared" si="6"/>
        <v>0.11427854336909009</v>
      </c>
      <c r="G29" s="149">
        <v>4.0000000000000001E-3</v>
      </c>
      <c r="H29" s="150">
        <f t="shared" si="7"/>
        <v>1.9123511652638262E-2</v>
      </c>
      <c r="I29" s="132" t="s">
        <v>77</v>
      </c>
      <c r="J29" s="151">
        <f>34/8</f>
        <v>4.25</v>
      </c>
      <c r="K29" s="152">
        <v>0.95</v>
      </c>
      <c r="L29" s="153">
        <f t="shared" si="8"/>
        <v>1117.6202958006138</v>
      </c>
      <c r="M29" s="158">
        <v>11.750529129531968</v>
      </c>
      <c r="N29" s="154">
        <f t="shared" si="9"/>
        <v>1.3872152444586351E-2</v>
      </c>
      <c r="O29" s="154">
        <f t="shared" si="10"/>
        <v>6.9360762222931815E-4</v>
      </c>
      <c r="P29" s="155">
        <f t="shared" si="11"/>
        <v>4.5577515858225949E-3</v>
      </c>
      <c r="Q29" s="156"/>
      <c r="R29" s="156"/>
    </row>
    <row r="30" spans="4:25" s="157" customFormat="1">
      <c r="D30" s="147">
        <v>3</v>
      </c>
      <c r="E30" s="132" t="s">
        <v>68</v>
      </c>
      <c r="F30" s="148">
        <f t="shared" si="6"/>
        <v>0.13855823060436026</v>
      </c>
      <c r="G30" s="149">
        <v>4.0000000000000001E-3</v>
      </c>
      <c r="H30" s="150">
        <f t="shared" si="7"/>
        <v>2.0279687235270176E-2</v>
      </c>
      <c r="I30" s="132" t="s">
        <v>77</v>
      </c>
      <c r="J30" s="151">
        <f>34/8</f>
        <v>4.25</v>
      </c>
      <c r="K30" s="152">
        <v>0.95</v>
      </c>
      <c r="L30" s="153">
        <f t="shared" si="8"/>
        <v>1064.4002817148703</v>
      </c>
      <c r="M30" s="158">
        <v>11.750529129531968</v>
      </c>
      <c r="N30" s="154">
        <f t="shared" si="9"/>
        <v>1.3872152444586351E-2</v>
      </c>
      <c r="O30" s="154">
        <f t="shared" si="10"/>
        <v>6.9360762222931815E-4</v>
      </c>
      <c r="P30" s="155">
        <f t="shared" si="11"/>
        <v>5.7139271684545096E-3</v>
      </c>
      <c r="Q30" s="156"/>
      <c r="R30" s="156"/>
    </row>
    <row r="31" spans="4:25" s="157" customFormat="1">
      <c r="D31" s="147">
        <v>4</v>
      </c>
      <c r="E31" s="116" t="s">
        <v>65</v>
      </c>
      <c r="F31" s="148">
        <f t="shared" si="6"/>
        <v>0.16461978314659209</v>
      </c>
      <c r="G31" s="149">
        <v>3.3999999999999998E-3</v>
      </c>
      <c r="H31" s="150">
        <f t="shared" si="7"/>
        <v>2.2661552542231844E-2</v>
      </c>
      <c r="I31" s="132" t="s">
        <v>78</v>
      </c>
      <c r="J31" s="151">
        <f t="shared" ref="J31:J34" si="12">34/8</f>
        <v>4.25</v>
      </c>
      <c r="K31" s="152">
        <v>0.95</v>
      </c>
      <c r="L31" s="153">
        <f t="shared" si="8"/>
        <v>1013.7145540141621</v>
      </c>
      <c r="M31" s="158">
        <v>12.692685186162411</v>
      </c>
      <c r="N31" s="154">
        <f t="shared" si="9"/>
        <v>1.4984420011441736E-2</v>
      </c>
      <c r="O31" s="154">
        <f t="shared" si="10"/>
        <v>7.4922100057208752E-4</v>
      </c>
      <c r="P31" s="155">
        <f t="shared" si="11"/>
        <v>6.9279115302180189E-3</v>
      </c>
      <c r="Q31" s="156"/>
      <c r="R31" s="156"/>
    </row>
    <row r="32" spans="4:25" s="157" customFormat="1">
      <c r="D32" s="147">
        <v>5</v>
      </c>
      <c r="E32" s="116" t="s">
        <v>66</v>
      </c>
      <c r="F32" s="148">
        <f t="shared" si="6"/>
        <v>0.19198441331593552</v>
      </c>
      <c r="G32" s="149">
        <v>3.3999999999999998E-3</v>
      </c>
      <c r="H32" s="150">
        <f t="shared" si="7"/>
        <v>2.3964630169343436E-2</v>
      </c>
      <c r="I32" s="132" t="s">
        <v>78</v>
      </c>
      <c r="J32" s="151">
        <f t="shared" si="12"/>
        <v>4.25</v>
      </c>
      <c r="K32" s="152">
        <v>0.95</v>
      </c>
      <c r="L32" s="153">
        <f t="shared" si="8"/>
        <v>965.44243239444006</v>
      </c>
      <c r="M32" s="158">
        <v>12.692685186162411</v>
      </c>
      <c r="N32" s="154">
        <f t="shared" si="9"/>
        <v>1.4984420011441736E-2</v>
      </c>
      <c r="O32" s="154">
        <f t="shared" si="10"/>
        <v>7.4922100057208752E-4</v>
      </c>
      <c r="P32" s="155">
        <f t="shared" si="11"/>
        <v>8.2309891573296122E-3</v>
      </c>
      <c r="Q32" s="156"/>
      <c r="R32" s="156"/>
    </row>
    <row r="33" spans="4:18" s="157" customFormat="1">
      <c r="D33" s="147">
        <v>6</v>
      </c>
      <c r="E33" s="116" t="s">
        <v>80</v>
      </c>
      <c r="F33" s="148">
        <f t="shared" si="6"/>
        <v>0.21694939404854796</v>
      </c>
      <c r="G33" s="149">
        <v>8.0000000000000004E-4</v>
      </c>
      <c r="H33" s="150">
        <f t="shared" si="7"/>
        <v>2.4164980732612452E-2</v>
      </c>
      <c r="I33" s="132" t="s">
        <v>77</v>
      </c>
      <c r="J33" s="151">
        <f t="shared" si="12"/>
        <v>4.25</v>
      </c>
      <c r="K33" s="152">
        <v>0.95</v>
      </c>
      <c r="L33" s="153">
        <f t="shared" si="8"/>
        <v>919.46898323280004</v>
      </c>
      <c r="M33" s="158">
        <v>11.750529129531968</v>
      </c>
      <c r="N33" s="154">
        <f t="shared" si="9"/>
        <v>1.3872152444586351E-2</v>
      </c>
      <c r="O33" s="154">
        <f t="shared" si="10"/>
        <v>6.9360762222931815E-4</v>
      </c>
      <c r="P33" s="155">
        <f t="shared" si="11"/>
        <v>9.5992206657967843E-3</v>
      </c>
      <c r="Q33" s="156"/>
      <c r="R33" s="156"/>
    </row>
    <row r="34" spans="4:18" s="157" customFormat="1">
      <c r="D34" s="147">
        <v>7</v>
      </c>
      <c r="E34" s="116" t="s">
        <v>81</v>
      </c>
      <c r="F34" s="148">
        <f t="shared" si="6"/>
        <v>0.24316262381779102</v>
      </c>
      <c r="G34" s="149">
        <v>8.0000000000000004E-4</v>
      </c>
      <c r="H34" s="150">
        <f t="shared" si="7"/>
        <v>2.5413229769243074E-2</v>
      </c>
      <c r="I34" s="132" t="s">
        <v>77</v>
      </c>
      <c r="J34" s="151">
        <f t="shared" si="12"/>
        <v>4.25</v>
      </c>
      <c r="K34" s="152">
        <v>0.95</v>
      </c>
      <c r="L34" s="153">
        <f t="shared" si="8"/>
        <v>875.68474593600001</v>
      </c>
      <c r="M34" s="158">
        <v>11.750529129531968</v>
      </c>
      <c r="N34" s="154">
        <f t="shared" si="9"/>
        <v>1.3872152444586351E-2</v>
      </c>
      <c r="O34" s="154">
        <f t="shared" si="10"/>
        <v>6.9360762222931815E-4</v>
      </c>
      <c r="P34" s="155">
        <f t="shared" si="11"/>
        <v>1.0847469702427408E-2</v>
      </c>
      <c r="Q34" s="156"/>
      <c r="R34" s="156"/>
    </row>
    <row r="35" spans="4:18" s="157" customFormat="1">
      <c r="D35" s="147">
        <v>8</v>
      </c>
      <c r="E35" s="116" t="s">
        <v>72</v>
      </c>
      <c r="F35" s="148">
        <f t="shared" si="6"/>
        <v>0.2603948415323345</v>
      </c>
      <c r="G35" s="149">
        <v>1E-4</v>
      </c>
      <c r="H35" s="150">
        <f t="shared" si="7"/>
        <v>1.7132217714543457E-2</v>
      </c>
      <c r="I35" s="133" t="s">
        <v>71</v>
      </c>
      <c r="J35" s="151">
        <f>22/8</f>
        <v>2.75</v>
      </c>
      <c r="K35" s="152">
        <v>0.98</v>
      </c>
      <c r="L35" s="153">
        <f t="shared" si="8"/>
        <v>833.98547231999999</v>
      </c>
      <c r="M35" s="158">
        <v>15.746265546337071</v>
      </c>
      <c r="N35" s="154">
        <f t="shared" si="9"/>
        <v>1.2028397292340818E-2</v>
      </c>
      <c r="O35" s="154">
        <f t="shared" si="10"/>
        <v>2.4056794584681658E-4</v>
      </c>
      <c r="P35" s="155">
        <f t="shared" si="11"/>
        <v>4.8632524763558248E-3</v>
      </c>
      <c r="Q35" s="156"/>
      <c r="R35" s="156"/>
    </row>
    <row r="36" spans="4:18" s="157" customFormat="1">
      <c r="D36" s="147">
        <v>9</v>
      </c>
      <c r="E36" s="116" t="s">
        <v>64</v>
      </c>
      <c r="F36" s="148">
        <f t="shared" si="6"/>
        <v>0.27887170360116881</v>
      </c>
      <c r="G36" s="149">
        <v>1E-3</v>
      </c>
      <c r="H36" s="150">
        <f t="shared" si="7"/>
        <v>1.747686206883433E-2</v>
      </c>
      <c r="I36" s="133" t="s">
        <v>71</v>
      </c>
      <c r="J36" s="151">
        <f>22/8</f>
        <v>2.75</v>
      </c>
      <c r="K36" s="152">
        <v>0.98</v>
      </c>
      <c r="L36" s="153">
        <f t="shared" si="8"/>
        <v>817.63281599999993</v>
      </c>
      <c r="M36" s="158">
        <v>15.746265546337071</v>
      </c>
      <c r="N36" s="154">
        <f t="shared" si="9"/>
        <v>1.2028397292340818E-2</v>
      </c>
      <c r="O36" s="154">
        <f t="shared" si="10"/>
        <v>2.4056794584681658E-4</v>
      </c>
      <c r="P36" s="155">
        <f t="shared" si="11"/>
        <v>5.2078968306466947E-3</v>
      </c>
      <c r="Q36" s="156"/>
      <c r="R36" s="156"/>
    </row>
    <row r="37" spans="4:18" s="157" customFormat="1" ht="28">
      <c r="D37" s="147">
        <v>10</v>
      </c>
      <c r="E37" s="132" t="s">
        <v>58</v>
      </c>
      <c r="F37" s="148">
        <f t="shared" si="6"/>
        <v>0.29878757616883717</v>
      </c>
      <c r="G37" s="149">
        <v>0</v>
      </c>
      <c r="H37" s="150">
        <f t="shared" si="7"/>
        <v>1.9915872567668358E-2</v>
      </c>
      <c r="I37" s="132" t="s">
        <v>74</v>
      </c>
      <c r="J37" s="151">
        <v>12</v>
      </c>
      <c r="K37" s="152">
        <v>0.999</v>
      </c>
      <c r="L37" s="153">
        <f t="shared" si="8"/>
        <v>801.60079999999994</v>
      </c>
      <c r="M37" s="158">
        <v>5.8852150441759798</v>
      </c>
      <c r="N37" s="154">
        <f t="shared" si="9"/>
        <v>1.96173834805866E-2</v>
      </c>
      <c r="O37" s="154">
        <f t="shared" si="10"/>
        <v>1.9617383480586619E-5</v>
      </c>
      <c r="P37" s="155">
        <f t="shared" si="11"/>
        <v>2.7887170360116906E-4</v>
      </c>
      <c r="Q37" s="156"/>
      <c r="R37" s="156"/>
    </row>
    <row r="38" spans="4:18" s="157" customFormat="1" ht="42">
      <c r="D38" s="147">
        <v>11</v>
      </c>
      <c r="E38" s="132" t="s">
        <v>58</v>
      </c>
      <c r="F38" s="148">
        <f t="shared" si="6"/>
        <v>0.31872336460907319</v>
      </c>
      <c r="G38" s="149">
        <v>0</v>
      </c>
      <c r="H38" s="150">
        <f t="shared" si="7"/>
        <v>1.9935788440236024E-2</v>
      </c>
      <c r="I38" s="132" t="s">
        <v>75</v>
      </c>
      <c r="J38" s="151">
        <v>12</v>
      </c>
      <c r="K38" s="152">
        <v>0.999</v>
      </c>
      <c r="L38" s="153">
        <f>(1-K38)*L40+L40</f>
        <v>800.8</v>
      </c>
      <c r="M38" s="158">
        <v>5.8852150441759798</v>
      </c>
      <c r="N38" s="154">
        <f t="shared" si="9"/>
        <v>1.96173834805866E-2</v>
      </c>
      <c r="O38" s="154">
        <f t="shared" si="10"/>
        <v>1.9617383480586619E-5</v>
      </c>
      <c r="P38" s="155">
        <f t="shared" si="11"/>
        <v>2.9878757616883742E-4</v>
      </c>
      <c r="Q38" s="156"/>
      <c r="R38" s="156"/>
    </row>
    <row r="39" spans="4:18" s="157" customFormat="1">
      <c r="D39" s="147">
        <v>12</v>
      </c>
      <c r="E39" s="132" t="s">
        <v>58</v>
      </c>
      <c r="F39" s="148">
        <f t="shared" si="6"/>
        <v>0.33867908883774944</v>
      </c>
      <c r="G39" s="149">
        <v>0</v>
      </c>
      <c r="H39" s="150">
        <f t="shared" si="7"/>
        <v>1.995572422867626E-2</v>
      </c>
      <c r="I39" s="132" t="s">
        <v>76</v>
      </c>
      <c r="J39" s="151">
        <v>12</v>
      </c>
      <c r="K39" s="152">
        <v>0.999</v>
      </c>
      <c r="L39" s="153">
        <f>(1-K39)*L41+L41</f>
        <v>800.8</v>
      </c>
      <c r="M39" s="158">
        <v>5.8852150441759798</v>
      </c>
      <c r="N39" s="154">
        <f t="shared" si="9"/>
        <v>1.96173834805866E-2</v>
      </c>
      <c r="O39" s="154">
        <f t="shared" si="10"/>
        <v>1.9617383480586619E-5</v>
      </c>
      <c r="P39" s="155">
        <f t="shared" si="11"/>
        <v>3.1872336460907349E-4</v>
      </c>
      <c r="Q39" s="156"/>
      <c r="R39" s="156"/>
    </row>
    <row r="40" spans="4:18" s="157" customFormat="1">
      <c r="D40" s="147">
        <v>13</v>
      </c>
      <c r="E40" s="133" t="s">
        <v>73</v>
      </c>
      <c r="F40" s="148">
        <f t="shared" si="6"/>
        <v>0.93457908883774943</v>
      </c>
      <c r="G40" s="149">
        <v>0.59589999999999999</v>
      </c>
      <c r="H40" s="150">
        <f t="shared" si="7"/>
        <v>0</v>
      </c>
      <c r="I40" s="132"/>
      <c r="J40" s="151"/>
      <c r="K40" s="152">
        <v>1</v>
      </c>
      <c r="L40" s="153">
        <f t="shared" si="8"/>
        <v>800</v>
      </c>
      <c r="M40" s="159">
        <v>0</v>
      </c>
      <c r="N40" s="154">
        <f t="shared" si="9"/>
        <v>0</v>
      </c>
      <c r="O40" s="154">
        <f t="shared" si="10"/>
        <v>0</v>
      </c>
      <c r="P40" s="155">
        <f>(1-K40)*F38</f>
        <v>0</v>
      </c>
      <c r="Q40" s="156"/>
      <c r="R40" s="156"/>
    </row>
    <row r="41" spans="4:18" s="157" customFormat="1">
      <c r="D41" s="147">
        <v>14</v>
      </c>
      <c r="E41" s="132" t="s">
        <v>82</v>
      </c>
      <c r="F41" s="148">
        <f t="shared" si="6"/>
        <v>0.95957908883774945</v>
      </c>
      <c r="G41" s="149">
        <v>2.5000000000000001E-2</v>
      </c>
      <c r="H41" s="150">
        <f t="shared" si="7"/>
        <v>0</v>
      </c>
      <c r="I41" s="132"/>
      <c r="J41" s="151"/>
      <c r="K41" s="152">
        <v>1</v>
      </c>
      <c r="L41" s="153">
        <f t="shared" si="8"/>
        <v>800</v>
      </c>
      <c r="M41" s="159">
        <v>0</v>
      </c>
      <c r="N41" s="154">
        <f t="shared" si="9"/>
        <v>0</v>
      </c>
      <c r="O41" s="154">
        <f t="shared" si="10"/>
        <v>0</v>
      </c>
      <c r="P41" s="155">
        <f t="shared" si="11"/>
        <v>0</v>
      </c>
      <c r="Q41" s="156"/>
      <c r="R41" s="156"/>
    </row>
    <row r="42" spans="4:18" s="157" customFormat="1">
      <c r="D42" s="147">
        <v>15</v>
      </c>
      <c r="E42" s="132" t="s">
        <v>83</v>
      </c>
      <c r="F42" s="148">
        <f t="shared" si="6"/>
        <v>0.96277908883774943</v>
      </c>
      <c r="G42" s="149">
        <v>3.2000000000000002E-3</v>
      </c>
      <c r="H42" s="150">
        <f t="shared" si="7"/>
        <v>0</v>
      </c>
      <c r="I42" s="132"/>
      <c r="J42" s="151"/>
      <c r="K42" s="152">
        <v>1</v>
      </c>
      <c r="L42" s="153">
        <f t="shared" si="8"/>
        <v>800</v>
      </c>
      <c r="M42" s="159">
        <v>0</v>
      </c>
      <c r="N42" s="154">
        <f t="shared" si="9"/>
        <v>0</v>
      </c>
      <c r="O42" s="154">
        <f t="shared" si="10"/>
        <v>0</v>
      </c>
      <c r="P42" s="155">
        <f t="shared" si="11"/>
        <v>0</v>
      </c>
      <c r="Q42" s="156"/>
      <c r="R42" s="156"/>
    </row>
    <row r="43" spans="4:18" s="157" customFormat="1" hidden="1">
      <c r="D43" s="147">
        <v>16</v>
      </c>
      <c r="E43" s="132"/>
      <c r="F43" s="148">
        <f t="shared" si="6"/>
        <v>0.96277908883774943</v>
      </c>
      <c r="G43" s="149">
        <v>0</v>
      </c>
      <c r="H43" s="150">
        <f t="shared" si="7"/>
        <v>0</v>
      </c>
      <c r="I43" s="132"/>
      <c r="J43" s="151"/>
      <c r="K43" s="152">
        <v>1</v>
      </c>
      <c r="L43" s="153">
        <f t="shared" si="8"/>
        <v>800</v>
      </c>
      <c r="M43" s="159">
        <v>0</v>
      </c>
      <c r="N43" s="154">
        <f t="shared" si="9"/>
        <v>0</v>
      </c>
      <c r="O43" s="154">
        <f t="shared" si="10"/>
        <v>0</v>
      </c>
      <c r="P43" s="155">
        <f t="shared" si="11"/>
        <v>0</v>
      </c>
      <c r="Q43" s="156"/>
      <c r="R43" s="156"/>
    </row>
    <row r="44" spans="4:18" s="157" customFormat="1" hidden="1">
      <c r="D44" s="147">
        <v>17</v>
      </c>
      <c r="E44" s="132"/>
      <c r="F44" s="148">
        <f t="shared" si="6"/>
        <v>0.96277908883774943</v>
      </c>
      <c r="G44" s="149">
        <v>0</v>
      </c>
      <c r="H44" s="150">
        <f t="shared" si="7"/>
        <v>0</v>
      </c>
      <c r="I44" s="133"/>
      <c r="J44" s="151"/>
      <c r="K44" s="152">
        <v>1</v>
      </c>
      <c r="L44" s="153">
        <f>(1-K44)*L45+L45</f>
        <v>800</v>
      </c>
      <c r="M44" s="159">
        <v>0</v>
      </c>
      <c r="N44" s="154">
        <f t="shared" si="9"/>
        <v>0</v>
      </c>
      <c r="O44" s="154">
        <f t="shared" si="10"/>
        <v>0</v>
      </c>
      <c r="P44" s="155">
        <f t="shared" si="11"/>
        <v>0</v>
      </c>
      <c r="Q44" s="156"/>
      <c r="R44" s="156"/>
    </row>
    <row r="45" spans="4:18" s="157" customFormat="1" hidden="1">
      <c r="D45" s="147">
        <v>18</v>
      </c>
      <c r="E45" s="116"/>
      <c r="F45" s="148">
        <f t="shared" si="6"/>
        <v>0.96277908883774943</v>
      </c>
      <c r="G45" s="149">
        <v>0</v>
      </c>
      <c r="H45" s="150">
        <f t="shared" si="7"/>
        <v>0</v>
      </c>
      <c r="I45" s="133"/>
      <c r="J45" s="151"/>
      <c r="K45" s="152">
        <v>1</v>
      </c>
      <c r="L45" s="153">
        <f t="shared" si="8"/>
        <v>800</v>
      </c>
      <c r="M45" s="159">
        <v>0</v>
      </c>
      <c r="N45" s="154">
        <f t="shared" si="9"/>
        <v>0</v>
      </c>
      <c r="O45" s="154">
        <f t="shared" si="10"/>
        <v>0</v>
      </c>
      <c r="P45" s="155">
        <f t="shared" si="11"/>
        <v>0</v>
      </c>
      <c r="Q45" s="156"/>
      <c r="R45" s="156"/>
    </row>
    <row r="46" spans="4:18" s="157" customFormat="1" hidden="1">
      <c r="D46" s="147">
        <v>19</v>
      </c>
      <c r="E46" s="160"/>
      <c r="F46" s="148">
        <f t="shared" si="6"/>
        <v>0.96277908883774943</v>
      </c>
      <c r="G46" s="149">
        <v>0</v>
      </c>
      <c r="H46" s="150">
        <f t="shared" si="7"/>
        <v>0</v>
      </c>
      <c r="I46" s="133"/>
      <c r="J46" s="151"/>
      <c r="K46" s="152">
        <v>1</v>
      </c>
      <c r="L46" s="153">
        <f t="shared" si="8"/>
        <v>800</v>
      </c>
      <c r="M46" s="159">
        <v>0</v>
      </c>
      <c r="N46" s="154">
        <f t="shared" si="9"/>
        <v>0</v>
      </c>
      <c r="O46" s="154">
        <f t="shared" si="10"/>
        <v>0</v>
      </c>
      <c r="P46" s="155">
        <f t="shared" si="11"/>
        <v>0</v>
      </c>
      <c r="Q46" s="156"/>
      <c r="R46" s="156"/>
    </row>
    <row r="47" spans="4:18" s="157" customFormat="1" hidden="1">
      <c r="D47" s="147">
        <v>20</v>
      </c>
      <c r="E47" s="133"/>
      <c r="F47" s="148">
        <f t="shared" si="6"/>
        <v>0.96277908883774943</v>
      </c>
      <c r="G47" s="149">
        <v>0</v>
      </c>
      <c r="H47" s="150">
        <f t="shared" si="7"/>
        <v>0</v>
      </c>
      <c r="I47" s="133"/>
      <c r="J47" s="151"/>
      <c r="K47" s="152">
        <v>1</v>
      </c>
      <c r="L47" s="153">
        <f t="shared" si="8"/>
        <v>800</v>
      </c>
      <c r="M47" s="159">
        <v>0</v>
      </c>
      <c r="N47" s="154">
        <f t="shared" si="9"/>
        <v>0</v>
      </c>
      <c r="O47" s="154">
        <f t="shared" si="10"/>
        <v>0</v>
      </c>
      <c r="P47" s="155">
        <f t="shared" si="11"/>
        <v>0</v>
      </c>
      <c r="Q47" s="156"/>
      <c r="R47" s="156"/>
    </row>
    <row r="48" spans="4:18" s="157" customFormat="1" hidden="1">
      <c r="D48" s="147">
        <v>21</v>
      </c>
      <c r="E48" s="133"/>
      <c r="F48" s="148">
        <f t="shared" si="6"/>
        <v>0.96277908883774943</v>
      </c>
      <c r="G48" s="149">
        <v>0</v>
      </c>
      <c r="H48" s="150">
        <f t="shared" si="7"/>
        <v>0</v>
      </c>
      <c r="I48" s="133"/>
      <c r="J48" s="151"/>
      <c r="K48" s="152">
        <v>1</v>
      </c>
      <c r="L48" s="153">
        <f t="shared" si="8"/>
        <v>800</v>
      </c>
      <c r="M48" s="159">
        <v>0</v>
      </c>
      <c r="N48" s="154">
        <f t="shared" si="9"/>
        <v>0</v>
      </c>
      <c r="O48" s="154">
        <f t="shared" si="10"/>
        <v>0</v>
      </c>
      <c r="P48" s="155">
        <f t="shared" si="11"/>
        <v>0</v>
      </c>
      <c r="Q48" s="156"/>
      <c r="R48" s="156"/>
    </row>
    <row r="49" spans="4:18" s="157" customFormat="1" hidden="1">
      <c r="D49" s="147">
        <v>22</v>
      </c>
      <c r="E49" s="133"/>
      <c r="F49" s="148">
        <f t="shared" si="6"/>
        <v>0.96277908883774943</v>
      </c>
      <c r="G49" s="149">
        <v>0</v>
      </c>
      <c r="H49" s="150">
        <f t="shared" si="7"/>
        <v>0</v>
      </c>
      <c r="I49" s="133"/>
      <c r="J49" s="151"/>
      <c r="K49" s="152">
        <v>1</v>
      </c>
      <c r="L49" s="153">
        <f t="shared" si="8"/>
        <v>800</v>
      </c>
      <c r="M49" s="159">
        <v>0</v>
      </c>
      <c r="N49" s="154">
        <f t="shared" si="9"/>
        <v>0</v>
      </c>
      <c r="O49" s="154">
        <f t="shared" si="10"/>
        <v>0</v>
      </c>
      <c r="P49" s="155">
        <f t="shared" si="11"/>
        <v>0</v>
      </c>
      <c r="Q49" s="156"/>
      <c r="R49" s="156"/>
    </row>
    <row r="50" spans="4:18" s="157" customFormat="1" hidden="1">
      <c r="D50" s="147">
        <v>23</v>
      </c>
      <c r="E50" s="133"/>
      <c r="F50" s="148">
        <f t="shared" si="6"/>
        <v>0.96277908883774943</v>
      </c>
      <c r="G50" s="149">
        <v>0</v>
      </c>
      <c r="H50" s="150">
        <f t="shared" si="7"/>
        <v>0</v>
      </c>
      <c r="I50" s="133"/>
      <c r="J50" s="151"/>
      <c r="K50" s="152">
        <v>1</v>
      </c>
      <c r="L50" s="153">
        <f t="shared" si="8"/>
        <v>800</v>
      </c>
      <c r="M50" s="159">
        <v>0</v>
      </c>
      <c r="N50" s="154">
        <f t="shared" si="9"/>
        <v>0</v>
      </c>
      <c r="O50" s="154">
        <f t="shared" si="10"/>
        <v>0</v>
      </c>
      <c r="P50" s="155">
        <f t="shared" si="11"/>
        <v>0</v>
      </c>
      <c r="Q50" s="156"/>
      <c r="R50" s="156"/>
    </row>
    <row r="51" spans="4:18" s="157" customFormat="1" hidden="1">
      <c r="D51" s="147">
        <v>24</v>
      </c>
      <c r="E51" s="133"/>
      <c r="F51" s="148">
        <f t="shared" si="6"/>
        <v>0.96277908883774943</v>
      </c>
      <c r="G51" s="149">
        <v>0</v>
      </c>
      <c r="H51" s="150">
        <f t="shared" si="7"/>
        <v>0</v>
      </c>
      <c r="I51" s="133"/>
      <c r="J51" s="151"/>
      <c r="K51" s="152">
        <v>1</v>
      </c>
      <c r="L51" s="153">
        <f t="shared" si="8"/>
        <v>800</v>
      </c>
      <c r="M51" s="159">
        <v>0</v>
      </c>
      <c r="N51" s="154">
        <f t="shared" si="9"/>
        <v>0</v>
      </c>
      <c r="O51" s="154">
        <f t="shared" si="10"/>
        <v>0</v>
      </c>
      <c r="P51" s="155">
        <f t="shared" si="11"/>
        <v>0</v>
      </c>
      <c r="Q51" s="156"/>
      <c r="R51" s="156"/>
    </row>
    <row r="52" spans="4:18" s="157" customFormat="1" hidden="1">
      <c r="D52" s="147">
        <v>25</v>
      </c>
      <c r="E52" s="116"/>
      <c r="F52" s="148">
        <f t="shared" si="6"/>
        <v>0.96277908883774943</v>
      </c>
      <c r="G52" s="149">
        <v>0</v>
      </c>
      <c r="H52" s="150">
        <f t="shared" si="7"/>
        <v>0</v>
      </c>
      <c r="I52" s="133"/>
      <c r="J52" s="151"/>
      <c r="K52" s="152">
        <v>1</v>
      </c>
      <c r="L52" s="153">
        <f t="shared" si="8"/>
        <v>800</v>
      </c>
      <c r="M52" s="159">
        <v>0</v>
      </c>
      <c r="N52" s="154">
        <f t="shared" si="9"/>
        <v>0</v>
      </c>
      <c r="O52" s="154">
        <f t="shared" si="10"/>
        <v>0</v>
      </c>
      <c r="P52" s="155">
        <f t="shared" si="11"/>
        <v>0</v>
      </c>
      <c r="Q52" s="156"/>
      <c r="R52" s="156"/>
    </row>
    <row r="53" spans="4:18" s="157" customFormat="1" hidden="1">
      <c r="D53" s="147">
        <v>26</v>
      </c>
      <c r="E53" s="116"/>
      <c r="F53" s="148">
        <f t="shared" si="6"/>
        <v>0.96277908883774943</v>
      </c>
      <c r="G53" s="149">
        <v>0</v>
      </c>
      <c r="H53" s="150">
        <f t="shared" si="7"/>
        <v>0</v>
      </c>
      <c r="I53" s="133"/>
      <c r="J53" s="151"/>
      <c r="K53" s="152">
        <v>1</v>
      </c>
      <c r="L53" s="153">
        <f t="shared" si="8"/>
        <v>800</v>
      </c>
      <c r="M53" s="159">
        <v>0</v>
      </c>
      <c r="N53" s="154">
        <f t="shared" si="9"/>
        <v>0</v>
      </c>
      <c r="O53" s="154">
        <f t="shared" si="10"/>
        <v>0</v>
      </c>
      <c r="P53" s="155">
        <f t="shared" si="11"/>
        <v>0</v>
      </c>
      <c r="Q53" s="156"/>
      <c r="R53" s="156"/>
    </row>
    <row r="54" spans="4:18" s="157" customFormat="1" hidden="1">
      <c r="D54" s="147">
        <v>27</v>
      </c>
      <c r="E54" s="116"/>
      <c r="F54" s="148">
        <f t="shared" si="6"/>
        <v>0.96277908883774943</v>
      </c>
      <c r="G54" s="149">
        <v>0</v>
      </c>
      <c r="H54" s="150">
        <f t="shared" si="7"/>
        <v>0</v>
      </c>
      <c r="I54" s="133"/>
      <c r="J54" s="151"/>
      <c r="K54" s="152">
        <v>1</v>
      </c>
      <c r="L54" s="153">
        <f t="shared" si="8"/>
        <v>800</v>
      </c>
      <c r="M54" s="159">
        <v>0</v>
      </c>
      <c r="N54" s="154">
        <f t="shared" si="9"/>
        <v>0</v>
      </c>
      <c r="O54" s="154">
        <f t="shared" si="10"/>
        <v>0</v>
      </c>
      <c r="P54" s="155">
        <f t="shared" si="11"/>
        <v>0</v>
      </c>
      <c r="Q54" s="156"/>
      <c r="R54" s="156"/>
    </row>
    <row r="55" spans="4:18" s="157" customFormat="1">
      <c r="D55" s="161" t="s">
        <v>41</v>
      </c>
      <c r="E55" s="162"/>
      <c r="F55" s="148">
        <f>F54+G55+H55</f>
        <v>0.96277908883774943</v>
      </c>
      <c r="G55" s="149">
        <v>0</v>
      </c>
      <c r="H55" s="150">
        <f t="shared" si="7"/>
        <v>0</v>
      </c>
      <c r="I55" s="150">
        <f>SUM(G55:H55)</f>
        <v>0</v>
      </c>
      <c r="J55" s="151"/>
      <c r="K55" s="152">
        <v>1</v>
      </c>
      <c r="L55" s="153">
        <f t="shared" si="8"/>
        <v>800</v>
      </c>
      <c r="M55" s="159">
        <v>0</v>
      </c>
      <c r="N55" s="154">
        <f t="shared" si="9"/>
        <v>0</v>
      </c>
      <c r="O55" s="154">
        <f t="shared" si="10"/>
        <v>0</v>
      </c>
      <c r="P55" s="155">
        <f>(1-K55)*F54</f>
        <v>0</v>
      </c>
      <c r="Q55" s="156"/>
      <c r="R55" s="156"/>
    </row>
    <row r="56" spans="4:18" s="157" customFormat="1">
      <c r="D56" s="161" t="s">
        <v>42</v>
      </c>
      <c r="E56" s="162"/>
      <c r="F56" s="148">
        <f t="shared" si="6"/>
        <v>0.99205012263255443</v>
      </c>
      <c r="G56" s="149">
        <v>2.9271033794805008E-2</v>
      </c>
      <c r="H56" s="150">
        <f t="shared" si="7"/>
        <v>0</v>
      </c>
      <c r="I56" s="163">
        <f>SUM(G56:H56)</f>
        <v>2.9271033794805008E-2</v>
      </c>
      <c r="J56" s="151"/>
      <c r="K56" s="152">
        <v>1</v>
      </c>
      <c r="L56" s="153">
        <f>(1-K56)*L58+L58</f>
        <v>800</v>
      </c>
      <c r="M56" s="159">
        <v>0</v>
      </c>
      <c r="N56" s="154">
        <f t="shared" si="9"/>
        <v>0</v>
      </c>
      <c r="O56" s="154">
        <f t="shared" si="10"/>
        <v>0</v>
      </c>
      <c r="P56" s="155">
        <f t="shared" si="11"/>
        <v>0</v>
      </c>
      <c r="Q56" s="156"/>
      <c r="R56" s="156"/>
    </row>
    <row r="57" spans="4:18" s="157" customFormat="1">
      <c r="D57" s="161" t="s">
        <v>43</v>
      </c>
      <c r="E57" s="164"/>
      <c r="F57" s="148">
        <f>F56</f>
        <v>0.99205012263255443</v>
      </c>
      <c r="G57" s="148">
        <f>SUM(G27:G56)</f>
        <v>0.74827835387153463</v>
      </c>
      <c r="H57" s="165">
        <f>SUM(H27:H56)</f>
        <v>0.24377176876101989</v>
      </c>
      <c r="I57" s="164"/>
      <c r="J57" s="164"/>
      <c r="K57" s="164"/>
      <c r="L57" s="166"/>
      <c r="M57" s="164"/>
      <c r="N57" s="164"/>
      <c r="O57" s="164"/>
      <c r="P57" s="167"/>
      <c r="Q57" s="156"/>
      <c r="R57" s="156"/>
    </row>
    <row r="58" spans="4:18" s="157" customFormat="1">
      <c r="D58" s="161" t="s">
        <v>44</v>
      </c>
      <c r="E58" s="168"/>
      <c r="F58" s="148">
        <f>F57+H58</f>
        <v>0.99205012263255443</v>
      </c>
      <c r="G58" s="148"/>
      <c r="H58" s="169">
        <v>0</v>
      </c>
      <c r="I58" s="170"/>
      <c r="J58" s="170"/>
      <c r="K58" s="171" t="s">
        <v>45</v>
      </c>
      <c r="L58" s="172">
        <f>F14</f>
        <v>800</v>
      </c>
      <c r="M58" s="170"/>
      <c r="N58" s="170"/>
      <c r="O58" s="170"/>
      <c r="P58" s="173"/>
      <c r="Q58" s="156"/>
      <c r="R58" s="156"/>
    </row>
    <row r="59" spans="4:18" s="157" customFormat="1">
      <c r="D59" s="161" t="s">
        <v>46</v>
      </c>
      <c r="E59" s="174">
        <v>4.1200000000000001E-2</v>
      </c>
      <c r="F59" s="148">
        <f>F58+H59</f>
        <v>1.0329225876850157</v>
      </c>
      <c r="G59" s="148"/>
      <c r="H59" s="175">
        <f>F56*E59</f>
        <v>4.087246505246124E-2</v>
      </c>
      <c r="I59" s="170"/>
      <c r="J59" s="170"/>
      <c r="K59" s="170"/>
      <c r="L59" s="176"/>
      <c r="M59" s="170"/>
      <c r="N59" s="170"/>
      <c r="O59" s="170"/>
      <c r="P59" s="173"/>
      <c r="Q59" s="156"/>
      <c r="R59" s="156"/>
    </row>
    <row r="60" spans="4:18" s="157" customFormat="1">
      <c r="D60" s="161" t="s">
        <v>47</v>
      </c>
      <c r="E60" s="190">
        <v>0.05</v>
      </c>
      <c r="F60" s="148">
        <f>F59+H60</f>
        <v>1.0825250938166433</v>
      </c>
      <c r="G60" s="148"/>
      <c r="H60" s="175">
        <f>F57*E60</f>
        <v>4.9602506131627727E-2</v>
      </c>
      <c r="I60" s="164"/>
      <c r="J60" s="177"/>
      <c r="K60" s="177"/>
      <c r="L60" s="166"/>
      <c r="M60" s="170"/>
      <c r="N60" s="170"/>
      <c r="O60" s="170"/>
      <c r="P60" s="173"/>
      <c r="Q60" s="156"/>
      <c r="R60" s="156"/>
    </row>
    <row r="61" spans="4:18" s="157" customFormat="1">
      <c r="D61" s="161" t="s">
        <v>48</v>
      </c>
      <c r="E61" s="178" t="s">
        <v>49</v>
      </c>
      <c r="F61" s="148">
        <f>F60+H61</f>
        <v>1.0825250938166433</v>
      </c>
      <c r="G61" s="148"/>
      <c r="H61" s="169">
        <v>0</v>
      </c>
      <c r="I61" s="179"/>
      <c r="J61" s="170"/>
      <c r="K61" s="170"/>
      <c r="L61" s="180"/>
      <c r="M61" s="170"/>
      <c r="N61" s="170"/>
      <c r="O61" s="170"/>
      <c r="P61" s="173"/>
      <c r="Q61" s="156"/>
      <c r="R61" s="156"/>
    </row>
    <row r="62" spans="4:18" s="187" customFormat="1" ht="21" thickBot="1">
      <c r="D62" s="181" t="s">
        <v>50</v>
      </c>
      <c r="E62" s="182"/>
      <c r="F62" s="188">
        <f>F61</f>
        <v>1.0825250938166433</v>
      </c>
      <c r="G62" s="183"/>
      <c r="H62" s="183"/>
      <c r="I62" s="184"/>
      <c r="J62" s="184"/>
      <c r="K62" s="184"/>
      <c r="L62" s="185"/>
      <c r="M62" s="184"/>
      <c r="N62" s="184"/>
      <c r="O62" s="184"/>
      <c r="P62" s="186"/>
    </row>
    <row r="63" spans="4:18" ht="5.25" customHeight="1">
      <c r="D63" s="95"/>
      <c r="E63" s="96"/>
      <c r="F63" s="97"/>
      <c r="G63" s="98"/>
      <c r="H63" s="98"/>
      <c r="I63" s="99"/>
      <c r="J63" s="99"/>
      <c r="K63" s="99"/>
      <c r="L63" s="100"/>
      <c r="M63" s="99"/>
      <c r="N63" s="99"/>
      <c r="O63" s="99"/>
      <c r="P63" s="101"/>
      <c r="Q63" s="49"/>
      <c r="R63" s="49"/>
    </row>
    <row r="64" spans="4:18">
      <c r="D64" s="102" t="s">
        <v>51</v>
      </c>
      <c r="E64" s="103"/>
      <c r="F64" s="104">
        <f>SUM(H27:H56)</f>
        <v>0.24377176876101989</v>
      </c>
      <c r="G64" s="85"/>
      <c r="H64" s="94"/>
      <c r="I64" s="91"/>
      <c r="J64" s="91"/>
      <c r="K64" s="91"/>
      <c r="L64" s="92"/>
      <c r="M64" s="91"/>
      <c r="N64" s="94"/>
      <c r="O64" s="94"/>
      <c r="P64" s="105"/>
      <c r="Q64" s="49"/>
      <c r="R64" s="49"/>
    </row>
    <row r="65" spans="4:18">
      <c r="D65" s="106" t="s">
        <v>52</v>
      </c>
      <c r="E65" s="103"/>
      <c r="F65" s="104">
        <f>SUM(N28:N56)</f>
        <v>0.18039479212001114</v>
      </c>
      <c r="G65" s="85"/>
      <c r="H65" s="94"/>
      <c r="I65" s="91"/>
      <c r="J65" s="91"/>
      <c r="K65" s="91"/>
      <c r="L65" s="92"/>
      <c r="M65" s="91"/>
      <c r="N65" s="89"/>
      <c r="O65" s="89"/>
      <c r="P65" s="90"/>
      <c r="Q65" s="49"/>
      <c r="R65" s="49"/>
    </row>
    <row r="66" spans="4:18">
      <c r="D66" s="106" t="s">
        <v>53</v>
      </c>
      <c r="E66" s="103"/>
      <c r="F66" s="104">
        <f>SUM(O28:O56)</f>
        <v>5.0534284780436563E-3</v>
      </c>
      <c r="G66" s="85"/>
      <c r="H66" s="94"/>
      <c r="I66" s="91"/>
      <c r="J66" s="91"/>
      <c r="K66" s="91"/>
      <c r="L66" s="92"/>
      <c r="M66" s="91"/>
      <c r="N66" s="89"/>
      <c r="O66" s="89"/>
      <c r="P66" s="90"/>
      <c r="Q66" s="49"/>
      <c r="R66" s="49"/>
    </row>
    <row r="67" spans="4:18">
      <c r="D67" s="106" t="s">
        <v>54</v>
      </c>
      <c r="E67" s="103"/>
      <c r="F67" s="104">
        <f>SUM(P28:P56)</f>
        <v>5.8323548162965116E-2</v>
      </c>
      <c r="G67" s="85"/>
      <c r="H67" s="94"/>
      <c r="I67" s="91"/>
      <c r="J67" s="91"/>
      <c r="K67" s="91"/>
      <c r="L67" s="92"/>
      <c r="M67" s="91"/>
      <c r="N67" s="89"/>
      <c r="O67" s="89"/>
      <c r="P67" s="90"/>
      <c r="Q67" s="49"/>
      <c r="R67" s="49"/>
    </row>
    <row r="68" spans="4:18">
      <c r="D68" s="102" t="s">
        <v>55</v>
      </c>
      <c r="E68" s="103"/>
      <c r="F68" s="107">
        <f>SUM(G27:G56)</f>
        <v>0.74827835387153463</v>
      </c>
      <c r="G68" s="94"/>
      <c r="H68" s="88"/>
      <c r="I68" s="91"/>
      <c r="J68" s="91"/>
      <c r="K68" s="91"/>
      <c r="L68" s="92"/>
      <c r="M68" s="91"/>
      <c r="N68" s="91"/>
      <c r="O68" s="91"/>
      <c r="P68" s="93"/>
      <c r="Q68" s="49"/>
      <c r="R68" s="49"/>
    </row>
    <row r="69" spans="4:18" ht="5.25" customHeight="1">
      <c r="D69" s="108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10"/>
      <c r="Q69" s="49"/>
      <c r="R69" s="49"/>
    </row>
    <row r="70" spans="4:18" ht="20">
      <c r="D70" s="134" t="s">
        <v>56</v>
      </c>
      <c r="E70" s="135"/>
      <c r="F70" s="135"/>
      <c r="G70" s="135"/>
      <c r="H70" s="135"/>
      <c r="I70" s="135"/>
      <c r="J70" s="138">
        <f>SUM(J28:J56)</f>
        <v>69.75</v>
      </c>
      <c r="K70" s="135"/>
      <c r="L70" s="94"/>
      <c r="M70" s="94"/>
      <c r="N70" s="94"/>
      <c r="O70" s="94"/>
      <c r="P70" s="105"/>
    </row>
    <row r="71" spans="4:18" ht="21" thickBot="1">
      <c r="D71" s="136" t="s">
        <v>34</v>
      </c>
      <c r="E71" s="137"/>
      <c r="F71" s="137"/>
      <c r="G71" s="137"/>
      <c r="H71" s="137"/>
      <c r="I71" s="137"/>
      <c r="J71" s="137"/>
      <c r="K71" s="139">
        <f>PRODUCT(K28:K56)</f>
        <v>0.68978909379691877</v>
      </c>
      <c r="L71" s="111"/>
      <c r="M71" s="111"/>
      <c r="N71" s="111"/>
      <c r="O71" s="111"/>
      <c r="P71" s="112"/>
    </row>
    <row r="73" spans="4:18" ht="15" thickBot="1">
      <c r="D73" s="113" t="s">
        <v>57</v>
      </c>
    </row>
    <row r="74" spans="4:18">
      <c r="D74" s="198"/>
      <c r="E74" s="199"/>
      <c r="F74" s="199"/>
      <c r="G74" s="199"/>
      <c r="H74" s="200"/>
    </row>
    <row r="75" spans="4:18">
      <c r="D75" s="201"/>
      <c r="E75" s="202"/>
      <c r="F75" s="202"/>
      <c r="G75" s="202"/>
      <c r="H75" s="203"/>
    </row>
    <row r="76" spans="4:18" ht="15" thickBot="1">
      <c r="D76" s="204"/>
      <c r="E76" s="205"/>
      <c r="F76" s="205"/>
      <c r="G76" s="205"/>
      <c r="H76" s="206"/>
    </row>
  </sheetData>
  <mergeCells count="4">
    <mergeCell ref="D7:D9"/>
    <mergeCell ref="D12:D14"/>
    <mergeCell ref="D18:D24"/>
    <mergeCell ref="D74:H76"/>
  </mergeCells>
  <dataValidations count="9">
    <dataValidation type="decimal" allowBlank="1" showInputMessage="1" showErrorMessage="1" errorTitle="Invalid entry" error="Must be between 0-100%" sqref="E59:E60">
      <formula1>0</formula1>
      <formula2>1</formula2>
    </dataValidation>
    <dataValidation type="decimal" operator="greaterThanOrEqual" allowBlank="1" showInputMessage="1" showErrorMessage="1" errorTitle="Invalid entry" error="Must be greater than or equal to $0" sqref="F24:N24 H61 H58 G28:G56">
      <formula1>0</formula1>
    </dataValidation>
    <dataValidation type="decimal" operator="greaterThanOrEqual" allowBlank="1" showInputMessage="1" showErrorMessage="1" errorTitle="Invalid entry" error="Material cost / Kg must be greater than $0" sqref="M21 G21 F20:P20 I21">
      <formula1>0</formula1>
    </dataValidation>
    <dataValidation type="decimal" operator="greaterThanOrEqual" allowBlank="1" showInputMessage="1" showErrorMessage="1" errorTitle="Invalid entry" error="Kg Material / Component must be greater than 0" sqref="F21 J21:L21 N21:P21 H21">
      <formula1>0</formula1>
    </dataValidation>
    <dataValidation type="decimal" operator="greaterThanOrEqual" allowBlank="1" showInputMessage="1" showErrorMessage="1" errorTitle="Invalid entry" error="Components / Part must be greater than 0" sqref="F23:P23">
      <formula1>0</formula1>
    </dataValidation>
    <dataValidation type="decimal" operator="greaterThanOrEqual" allowBlank="1" showInputMessage="1" showErrorMessage="1" errorTitle="Invalid entry" error="Cycle time must be greater than 0 seconds_x000a_" sqref="J28:J56">
      <formula1>0</formula1>
    </dataValidation>
    <dataValidation type="decimal" operator="greaterThanOrEqual" allowBlank="1" showInputMessage="1" showErrorMessage="1" errorTitle="Invalid entry" error="Total Rate $/hr must be greater than $0" sqref="M28:M56">
      <formula1>0</formula1>
    </dataValidation>
    <dataValidation type="decimal" allowBlank="1" showInputMessage="1" showErrorMessage="1" errorTitle="Invalid entry" error="Yield must be between 0-100%" sqref="K28:K56">
      <formula1>0</formula1>
      <formula2>1</formula2>
    </dataValidation>
    <dataValidation type="decimal" operator="greaterThan" allowBlank="1" showInputMessage="1" showErrorMessage="1" errorTitle="Invalid format" error="Must enter number only" sqref="H12:H14 F14">
      <formula1>0</formula1>
    </dataValidation>
  </dataValidations>
  <pageMargins left="0.7" right="0.7" top="0.75" bottom="0.75" header="0.3" footer="0.3"/>
  <pageSetup scale="32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 Global Inc.</dc:creator>
  <cp:lastModifiedBy>Rodney Manzo</cp:lastModifiedBy>
  <dcterms:created xsi:type="dcterms:W3CDTF">2015-06-25T13:05:46Z</dcterms:created>
  <dcterms:modified xsi:type="dcterms:W3CDTF">2016-12-15T15:25:28Z</dcterms:modified>
</cp:coreProperties>
</file>