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10" windowWidth="15360" windowHeight="7935"/>
  </bookViews>
  <sheets>
    <sheet name="Truman Handle" sheetId="5" r:id="rId1"/>
  </sheets>
  <calcPr calcId="145621"/>
</workbook>
</file>

<file path=xl/calcChain.xml><?xml version="1.0" encoding="utf-8"?>
<calcChain xmlns="http://schemas.openxmlformats.org/spreadsheetml/2006/main">
  <c r="H20" i="5" l="1"/>
  <c r="H17" i="5"/>
  <c r="J9" i="5" l="1"/>
  <c r="F49" i="5" l="1"/>
  <c r="I48" i="5" l="1"/>
  <c r="L43" i="5"/>
  <c r="L42" i="5"/>
  <c r="M42" i="5" s="1"/>
  <c r="L41" i="5"/>
  <c r="L40" i="5"/>
  <c r="M40" i="5" s="1"/>
  <c r="L39" i="5"/>
  <c r="L38" i="5"/>
  <c r="M38" i="5" s="1"/>
  <c r="L37" i="5"/>
  <c r="L36" i="5"/>
  <c r="M36" i="5" s="1"/>
  <c r="L35" i="5"/>
  <c r="L34" i="5"/>
  <c r="M34" i="5" s="1"/>
  <c r="L33" i="5"/>
  <c r="L32" i="5"/>
  <c r="M32" i="5" s="1"/>
  <c r="L31" i="5"/>
  <c r="L30" i="5"/>
  <c r="M30" i="5" s="1"/>
  <c r="L29" i="5"/>
  <c r="L28" i="5"/>
  <c r="M28" i="5" s="1"/>
  <c r="L27" i="5"/>
  <c r="L26" i="5"/>
  <c r="M26" i="5" s="1"/>
  <c r="L25" i="5"/>
  <c r="L24" i="5"/>
  <c r="L23" i="5"/>
  <c r="L22" i="5"/>
  <c r="H21" i="5"/>
  <c r="L21" i="5" s="1"/>
  <c r="L20" i="5"/>
  <c r="L19" i="5"/>
  <c r="H18" i="5"/>
  <c r="L18" i="5" s="1"/>
  <c r="L17" i="5"/>
  <c r="L16" i="5"/>
  <c r="J12" i="5"/>
  <c r="I12" i="5"/>
  <c r="H12" i="5"/>
  <c r="N21" i="5" s="1"/>
  <c r="G12" i="5"/>
  <c r="N16" i="5" s="1"/>
  <c r="F12" i="5"/>
  <c r="N18" i="5" s="1"/>
  <c r="E12" i="5"/>
  <c r="D12" i="5"/>
  <c r="J45" i="5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N19" i="5" l="1"/>
  <c r="M18" i="5"/>
  <c r="F18" i="5" s="1"/>
  <c r="N22" i="5"/>
  <c r="N24" i="5"/>
  <c r="N20" i="5"/>
  <c r="M24" i="5"/>
  <c r="M25" i="5"/>
  <c r="M21" i="5"/>
  <c r="F21" i="5" s="1"/>
  <c r="M27" i="5"/>
  <c r="M29" i="5"/>
  <c r="M31" i="5"/>
  <c r="M33" i="5"/>
  <c r="M35" i="5"/>
  <c r="M37" i="5"/>
  <c r="M39" i="5"/>
  <c r="M23" i="5"/>
  <c r="M43" i="5"/>
  <c r="N23" i="5"/>
  <c r="N25" i="5"/>
  <c r="M41" i="5"/>
  <c r="E15" i="5"/>
  <c r="M17" i="5"/>
  <c r="M20" i="5"/>
  <c r="M16" i="5"/>
  <c r="F16" i="5" s="1"/>
  <c r="N17" i="5"/>
  <c r="M19" i="5"/>
  <c r="M22" i="5"/>
  <c r="F22" i="5" s="1"/>
  <c r="F19" i="5" l="1"/>
  <c r="F25" i="5"/>
  <c r="F17" i="5"/>
  <c r="F20" i="5"/>
  <c r="F23" i="5"/>
  <c r="D15" i="5"/>
  <c r="D16" i="5" s="1"/>
  <c r="E44" i="5"/>
  <c r="F24" i="5"/>
  <c r="D17" i="5" l="1"/>
  <c r="D18" i="5" s="1"/>
  <c r="D19" i="5" s="1"/>
  <c r="D20" i="5" s="1"/>
  <c r="D21" i="5" s="1"/>
  <c r="D22" i="5" s="1"/>
  <c r="D23" i="5" s="1"/>
  <c r="D24" i="5" s="1"/>
  <c r="D25" i="5" s="1"/>
  <c r="N26" i="5" s="1"/>
  <c r="F26" i="5" s="1"/>
  <c r="D26" i="5" l="1"/>
  <c r="N27" i="5" l="1"/>
  <c r="F27" i="5" s="1"/>
  <c r="D27" i="5" s="1"/>
  <c r="N28" i="5" l="1"/>
  <c r="F28" i="5" s="1"/>
  <c r="D28" i="5" s="1"/>
  <c r="N29" i="5" l="1"/>
  <c r="F29" i="5" s="1"/>
  <c r="D29" i="5" s="1"/>
  <c r="N30" i="5" l="1"/>
  <c r="F30" i="5" s="1"/>
  <c r="D30" i="5" s="1"/>
  <c r="N31" i="5" l="1"/>
  <c r="F31" i="5" s="1"/>
  <c r="D31" i="5" s="1"/>
  <c r="N32" i="5" l="1"/>
  <c r="F32" i="5" s="1"/>
  <c r="D32" i="5" s="1"/>
  <c r="N33" i="5" l="1"/>
  <c r="F33" i="5" s="1"/>
  <c r="D33" i="5" s="1"/>
  <c r="N34" i="5" l="1"/>
  <c r="F34" i="5" s="1"/>
  <c r="D34" i="5" s="1"/>
  <c r="N35" i="5" l="1"/>
  <c r="F35" i="5" s="1"/>
  <c r="D35" i="5" s="1"/>
  <c r="N36" i="5" l="1"/>
  <c r="F36" i="5" s="1"/>
  <c r="D36" i="5" s="1"/>
  <c r="N37" i="5" l="1"/>
  <c r="F37" i="5" s="1"/>
  <c r="D37" i="5" s="1"/>
  <c r="N38" i="5" l="1"/>
  <c r="F38" i="5" s="1"/>
  <c r="D38" i="5" s="1"/>
  <c r="N39" i="5" l="1"/>
  <c r="F39" i="5" s="1"/>
  <c r="D39" i="5" s="1"/>
  <c r="N40" i="5" l="1"/>
  <c r="F40" i="5" s="1"/>
  <c r="D40" i="5" s="1"/>
  <c r="N41" i="5" l="1"/>
  <c r="F41" i="5" s="1"/>
  <c r="D41" i="5" s="1"/>
  <c r="N42" i="5" l="1"/>
  <c r="F42" i="5" s="1"/>
  <c r="D42" i="5" s="1"/>
  <c r="N43" i="5" l="1"/>
  <c r="F43" i="5" s="1"/>
  <c r="F44" i="5" s="1"/>
  <c r="D43" i="5" l="1"/>
  <c r="D44" i="5" s="1"/>
  <c r="F46" i="5" l="1"/>
  <c r="F47" i="5"/>
  <c r="F48" i="5"/>
  <c r="D45" i="5"/>
  <c r="D46" i="5" l="1"/>
  <c r="D47" i="5" s="1"/>
  <c r="D48" i="5" s="1"/>
  <c r="D49" i="5" s="1"/>
  <c r="D50" i="5" s="1"/>
</calcChain>
</file>

<file path=xl/comments1.xml><?xml version="1.0" encoding="utf-8"?>
<comments xmlns="http://schemas.openxmlformats.org/spreadsheetml/2006/main">
  <authors>
    <author>Li,GuoQing</author>
  </authors>
  <commentLis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Price include 2% freight cost &amp; custom clearance cost as incoterm is FOB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<sst xmlns="http://schemas.openxmlformats.org/spreadsheetml/2006/main" count="65" uniqueCount="61">
  <si>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</si>
  <si>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</si>
  <si>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</si>
  <si>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</si>
  <si>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</si>
  <si>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</si>
  <si>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</si>
  <si>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</si>
  <si>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</si>
  <si>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</si>
  <si>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</si>
  <si>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</si>
  <si>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</si>
  <si>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</si>
  <si>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</si>
  <si>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</si>
  <si>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</si>
  <si>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</si>
  <si>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</si>
  <si>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</si>
  <si>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</si>
  <si>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</si>
  <si>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</si>
  <si>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</si>
  <si>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</si>
  <si>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</si>
  <si>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</si>
  <si>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</si>
  <si>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</si>
  <si>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</si>
  <si>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</si>
  <si>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</si>
  <si>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</si>
  <si>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End Cap</t>
  </si>
  <si>
    <t>Modified Truman handle</t>
    <phoneticPr fontId="4" type="noConversion"/>
  </si>
  <si>
    <t>Pusher</t>
    <phoneticPr fontId="4" type="noConversion"/>
  </si>
  <si>
    <t>Razro Cartridge</t>
    <phoneticPr fontId="4" type="noConversion"/>
  </si>
  <si>
    <t>Match Box</t>
    <phoneticPr fontId="4" type="noConversion"/>
  </si>
  <si>
    <t>Handle Connector</t>
  </si>
  <si>
    <t>Zinc Alloy Core</t>
    <phoneticPr fontId="4" type="noConversion"/>
  </si>
  <si>
    <t>Assembly</t>
    <phoneticPr fontId="4" type="noConversion"/>
  </si>
  <si>
    <t>Assemble Cartridge</t>
    <phoneticPr fontId="4" type="noConversion"/>
  </si>
  <si>
    <t>Assemble Pusher to handle</t>
    <phoneticPr fontId="4" type="noConversion"/>
  </si>
  <si>
    <t>Put handle assembly to match box</t>
    <phoneticPr fontId="4" type="noConversion"/>
  </si>
  <si>
    <t>150TV</t>
  </si>
  <si>
    <t>75T</t>
  </si>
  <si>
    <t>150TD</t>
  </si>
  <si>
    <t>Visual inspection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</si>
  <si>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</si>
  <si>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</si>
  <si>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</si>
  <si>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</si>
  <si>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Put Zinc Alloy Core into mould</t>
    <phoneticPr fontId="4" type="noConversion"/>
  </si>
  <si>
    <t>Assembly</t>
    <phoneticPr fontId="4" type="noConversion"/>
  </si>
  <si>
    <t>Insert molding for Handle connector</t>
    <phoneticPr fontId="4" type="noConversion"/>
  </si>
  <si>
    <t>Molding End Cap</t>
    <phoneticPr fontId="4" type="noConversion"/>
  </si>
  <si>
    <t>Assemble End Cap to Handle connector</t>
    <phoneticPr fontId="4" type="noConversion"/>
  </si>
  <si>
    <t>Assembly</t>
    <phoneticPr fontId="4" type="noConversion"/>
  </si>
  <si>
    <t>Overmolding Handle</t>
    <phoneticPr fontId="4" type="noConversion"/>
  </si>
  <si>
    <t>Molding Pusher</t>
    <phoneticPr fontId="4" type="noConversion"/>
  </si>
  <si>
    <t>Other (Consigned mat'l hanlding cost 3%)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</si>
</sst>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0.0%"/>
    <numFmt numFmtId="184" formatCode="\$#,##0.00;[Red]\$#,##0.00"/>
    <numFmt numFmtId="185" formatCode="_-&quot;$&quot;* #,##0_-;\-&quot;$&quot;* #,##0_-;_-&quot;$&quot;* &quot;-&quot;_-;_-@_-"/>
    <numFmt numFmtId="186" formatCode="_-* #,##0_-;\-* #,##0_-;_-* &quot;-&quot;_-;_-@_-"/>
    <numFmt numFmtId="187" formatCode="_-&quot;$&quot;* #,##0.00_-;\-&quot;$&quot;* #,##0.00_-;_-&quot;$&quot;* &quot;-&quot;??_-;_-@_-"/>
    <numFmt numFmtId="188" formatCode="_-* #,##0.00_-;\-* #,##0.00_-;_-* &quot;-&quot;??_-;_-@_-"/>
    <numFmt numFmtId="189" formatCode="_(&quot;$&quot;* #,##0_);_(&quot;$&quot;* \(#,##0\);_(&quot;$&quot;* &quot;-&quot;_);_(@_)"/>
    <numFmt numFmtId="190" formatCode="0.000000000"/>
    <numFmt numFmtId="191" formatCode="_(* #,##0.0_);_(* \(#,##0.0\);_(* &quot;-&quot;??_);_(@_)"/>
    <numFmt numFmtId="192" formatCode="_-* #,##0.0_-;\-* #,##0.0_-;_-* &quot;-&quot;??_-;_-@_-"/>
    <numFmt numFmtId="193" formatCode="_(&quot;$&quot;* #,##0.0_);_(&quot;$&quot;* \(#,##0.0\);_(&quot;$&quot;* &quot;-&quot;??_);_(@_)"/>
    <numFmt numFmtId="194" formatCode="\-0"/>
    <numFmt numFmtId="195" formatCode="\$#,##0.000;[Red]\$#,##0.000"/>
    <numFmt numFmtId="196" formatCode="0.000"/>
    <numFmt numFmtId="197" formatCode="0.0000"/>
    <numFmt numFmtId="198" formatCode="0.00_);[Red]\(0.00\)"/>
  </numFmts>
  <fonts count="5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theme="0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5" fillId="0" borderId="0"/>
    <xf numFmtId="189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7" fontId="7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89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90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91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86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3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17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78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78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79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78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80" fontId="44" fillId="3" borderId="1" xfId="2" applyNumberFormat="1" applyFont="1" applyFill="1" applyBorder="1" applyAlignment="1" applyProtection="1">
      <alignment horizontal="center"/>
      <protection locked="0"/>
    </xf>
    <xf numFmtId="181" fontId="37" fillId="0" borderId="1" xfId="2" applyNumberFormat="1" applyFont="1" applyBorder="1" applyAlignment="1">
      <alignment horizontal="center"/>
    </xf>
    <xf numFmtId="181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76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84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79" fontId="37" fillId="0" borderId="18" xfId="2" applyNumberFormat="1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80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95" fontId="36" fillId="3" borderId="16" xfId="0" applyNumberFormat="1" applyFont="1" applyFill="1" applyBorder="1" applyAlignment="1" applyProtection="1">
      <alignment horizontal="center" vertical="center"/>
      <protection locked="0"/>
    </xf>
    <xf numFmtId="195" fontId="39" fillId="0" borderId="33" xfId="3" applyNumberFormat="1" applyFont="1" applyFill="1" applyBorder="1" applyAlignment="1" applyProtection="1">
      <alignment horizontal="center"/>
    </xf>
    <xf numFmtId="196" fontId="36" fillId="3" borderId="1" xfId="0" applyNumberFormat="1" applyFont="1" applyFill="1" applyBorder="1" applyAlignment="1" applyProtection="1">
      <alignment horizontal="center" vertical="center"/>
      <protection locked="0"/>
    </xf>
    <xf numFmtId="195" fontId="39" fillId="0" borderId="30" xfId="3" applyNumberFormat="1" applyFont="1" applyFill="1" applyBorder="1" applyAlignment="1" applyProtection="1">
      <alignment horizontal="center"/>
    </xf>
    <xf numFmtId="179" fontId="37" fillId="3" borderId="1" xfId="2" applyNumberFormat="1" applyFont="1" applyFill="1" applyBorder="1" applyAlignment="1" applyProtection="1">
      <alignment horizontal="center"/>
      <protection locked="0"/>
    </xf>
    <xf numFmtId="179" fontId="46" fillId="0" borderId="2" xfId="2" applyNumberFormat="1" applyFont="1" applyFill="1" applyBorder="1" applyAlignment="1">
      <alignment horizontal="center"/>
    </xf>
    <xf numFmtId="179" fontId="36" fillId="0" borderId="1" xfId="3" applyNumberFormat="1" applyFont="1" applyBorder="1" applyAlignment="1">
      <alignment horizontal="center"/>
    </xf>
    <xf numFmtId="179" fontId="36" fillId="0" borderId="0" xfId="2" applyNumberFormat="1" applyFont="1" applyAlignment="1">
      <alignment horizontal="center"/>
    </xf>
    <xf numFmtId="182" fontId="37" fillId="3" borderId="1" xfId="2" applyNumberFormat="1" applyFont="1" applyFill="1" applyBorder="1" applyAlignment="1" applyProtection="1">
      <alignment horizontal="center"/>
      <protection locked="0"/>
    </xf>
    <xf numFmtId="178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9" fontId="38" fillId="0" borderId="0" xfId="1" applyFont="1"/>
    <xf numFmtId="10" fontId="44" fillId="3" borderId="1" xfId="1" applyNumberFormat="1" applyFont="1" applyFill="1" applyBorder="1" applyAlignment="1" applyProtection="1">
      <alignment horizontal="center"/>
      <protection locked="0"/>
    </xf>
    <xf numFmtId="184" fontId="37" fillId="0" borderId="18" xfId="2" applyNumberFormat="1" applyFont="1" applyBorder="1" applyAlignment="1">
      <alignment horizontal="center"/>
    </xf>
    <xf numFmtId="184" fontId="38" fillId="0" borderId="0" xfId="0" applyNumberFormat="1" applyFont="1"/>
    <xf numFmtId="10" fontId="38" fillId="0" borderId="0" xfId="0" applyNumberFormat="1" applyFont="1"/>
    <xf numFmtId="183" fontId="41" fillId="0" borderId="0" xfId="0" applyNumberFormat="1" applyFont="1"/>
    <xf numFmtId="195" fontId="38" fillId="0" borderId="0" xfId="0" applyNumberFormat="1" applyFont="1"/>
    <xf numFmtId="179" fontId="38" fillId="0" borderId="0" xfId="0" applyNumberFormat="1" applyFont="1"/>
    <xf numFmtId="197" fontId="38" fillId="0" borderId="0" xfId="0" applyNumberFormat="1" applyFont="1"/>
    <xf numFmtId="198" fontId="38" fillId="0" borderId="0" xfId="0" applyNumberFormat="1" applyFont="1"/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9"/>
  <sheetViews>
    <sheetView tabSelected="1" topLeftCell="A7" zoomScale="90" zoomScaleNormal="90" workbookViewId="0">
      <pane xSplit="6" ySplit="9" topLeftCell="G43" activePane="bottomRight" state="frozen"/>
      <selection activeCell="A7" sqref="A7"/>
      <selection pane="topRight" activeCell="G7" sqref="G7"/>
      <selection pane="bottomLeft" activeCell="A16" sqref="A16"/>
      <selection pane="bottomRight" activeCell="B55" sqref="B55"/>
    </sheetView>
  </sheetViews>
  <sheetFormatPr defaultColWidth="10.375" defaultRowHeight="15"/>
  <cols>
    <col min="1" max="1" width="1.875" style="2" customWidth="1"/>
    <col min="2" max="2" width="21.875" style="2" customWidth="1"/>
    <col min="3" max="3" width="25.625" style="2" customWidth="1"/>
    <col min="4" max="10" width="14.5" style="2" customWidth="1"/>
    <col min="11" max="14" width="10.625" style="2" customWidth="1"/>
    <col min="15" max="15" width="1.875" style="2" customWidth="1"/>
    <col min="16" max="16" width="10.375" style="2" hidden="1" customWidth="1"/>
    <col min="17" max="21" width="10.375" style="2" customWidth="1"/>
    <col min="22" max="16384" width="10.375" style="2"/>
  </cols>
  <sheetData>
    <row r="1" spans="2:21" s="6" customFormat="1" ht="22.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P1" s="7"/>
      <c r="Q1" s="8"/>
      <c r="R1" s="7"/>
      <c r="S1" s="7"/>
      <c r="T1" s="7"/>
      <c r="U1" s="7"/>
    </row>
    <row r="2" spans="2:21" s="6" customFormat="1" ht="37.5" customHeight="1" thickBot="1">
      <c r="B2" s="111" t="s">
        <v>25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7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14" t="s">
        <v>24</v>
      </c>
      <c r="C4" s="72" t="s">
        <v>14</v>
      </c>
      <c r="D4" s="78" t="s">
        <v>31</v>
      </c>
      <c r="E4" s="74"/>
      <c r="F4" s="74"/>
      <c r="G4" s="74"/>
      <c r="H4" s="74"/>
      <c r="I4" s="75"/>
      <c r="J4" s="75"/>
    </row>
    <row r="5" spans="2:21">
      <c r="B5" s="115"/>
      <c r="C5" s="73" t="s">
        <v>28</v>
      </c>
      <c r="D5" s="79"/>
      <c r="E5" s="74"/>
      <c r="F5" s="74"/>
      <c r="G5" s="74"/>
      <c r="H5" s="74"/>
      <c r="I5" s="75"/>
      <c r="J5" s="75"/>
    </row>
    <row r="6" spans="2:21">
      <c r="B6" s="115"/>
      <c r="C6" s="73" t="s">
        <v>16</v>
      </c>
      <c r="D6" s="79" t="s">
        <v>34</v>
      </c>
      <c r="E6" s="74"/>
      <c r="F6" s="74"/>
      <c r="G6" s="74"/>
      <c r="H6" s="74"/>
      <c r="I6" s="75"/>
      <c r="J6" s="75"/>
    </row>
    <row r="7" spans="2:21" ht="15.75" thickBot="1">
      <c r="B7" s="115"/>
      <c r="C7" s="73" t="s">
        <v>29</v>
      </c>
      <c r="D7" s="80"/>
      <c r="E7" s="81"/>
      <c r="F7" s="82"/>
      <c r="G7" s="83"/>
      <c r="H7" s="83"/>
      <c r="I7" s="84"/>
      <c r="J7" s="84"/>
    </row>
    <row r="8" spans="2:21">
      <c r="B8" s="115"/>
      <c r="C8" s="73" t="s">
        <v>30</v>
      </c>
      <c r="D8" s="3" t="s">
        <v>38</v>
      </c>
      <c r="E8" s="76" t="s">
        <v>32</v>
      </c>
      <c r="F8" s="76" t="s">
        <v>33</v>
      </c>
      <c r="G8" s="76" t="s">
        <v>39</v>
      </c>
      <c r="H8" s="76" t="s">
        <v>35</v>
      </c>
      <c r="I8" s="76" t="s">
        <v>36</v>
      </c>
      <c r="J8" s="78" t="s">
        <v>37</v>
      </c>
    </row>
    <row r="9" spans="2:21">
      <c r="B9" s="115"/>
      <c r="C9" s="73" t="s">
        <v>17</v>
      </c>
      <c r="D9" s="88">
        <v>7.6999999999999999E-2</v>
      </c>
      <c r="E9" s="88">
        <v>0.12</v>
      </c>
      <c r="F9" s="88">
        <v>0.01</v>
      </c>
      <c r="G9" s="88">
        <v>0.17</v>
      </c>
      <c r="H9" s="88">
        <v>8.0000000000000002E-3</v>
      </c>
      <c r="I9" s="88">
        <v>0</v>
      </c>
      <c r="J9" s="86">
        <f>0.226*1.02</f>
        <v>0.23052</v>
      </c>
      <c r="K9" s="104"/>
    </row>
    <row r="10" spans="2:21">
      <c r="B10" s="115"/>
      <c r="C10" s="73" t="s">
        <v>15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85">
        <v>1</v>
      </c>
    </row>
    <row r="11" spans="2:21">
      <c r="B11" s="115"/>
      <c r="C11" s="73" t="s">
        <v>18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85">
        <v>1</v>
      </c>
    </row>
    <row r="12" spans="2:21" ht="15.75" thickBot="1">
      <c r="B12" s="116"/>
      <c r="C12" s="12" t="s">
        <v>0</v>
      </c>
      <c r="D12" s="89">
        <f>(D9*D10)/D11</f>
        <v>7.6999999999999999E-2</v>
      </c>
      <c r="E12" s="89">
        <f>(E9*E10)/E11</f>
        <v>0.12</v>
      </c>
      <c r="F12" s="89">
        <f t="shared" ref="F12:J12" si="0">(F9*F10)/F11</f>
        <v>0.01</v>
      </c>
      <c r="G12" s="89">
        <f t="shared" si="0"/>
        <v>0.17</v>
      </c>
      <c r="H12" s="89">
        <f t="shared" si="0"/>
        <v>8.0000000000000002E-3</v>
      </c>
      <c r="I12" s="89">
        <f t="shared" si="0"/>
        <v>0</v>
      </c>
      <c r="J12" s="87">
        <f t="shared" si="0"/>
        <v>0.23052</v>
      </c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5">
      <c r="B14" s="17"/>
      <c r="C14" s="18" t="s">
        <v>50</v>
      </c>
      <c r="D14" s="19" t="s">
        <v>19</v>
      </c>
      <c r="E14" s="19" t="s">
        <v>20</v>
      </c>
      <c r="F14" s="19" t="s">
        <v>21</v>
      </c>
      <c r="G14" s="20" t="s">
        <v>1</v>
      </c>
      <c r="H14" s="20" t="s">
        <v>22</v>
      </c>
      <c r="I14" s="21" t="s">
        <v>2</v>
      </c>
      <c r="J14" s="22" t="s">
        <v>23</v>
      </c>
      <c r="K14" s="20" t="s">
        <v>3</v>
      </c>
      <c r="L14" s="19" t="s">
        <v>4</v>
      </c>
      <c r="M14" s="19" t="s">
        <v>5</v>
      </c>
      <c r="N14" s="23" t="s">
        <v>6</v>
      </c>
      <c r="P14" s="95" t="s">
        <v>51</v>
      </c>
    </row>
    <row r="15" spans="2:21">
      <c r="B15" s="24"/>
      <c r="C15" s="25"/>
      <c r="D15" s="26">
        <f>E15+F15</f>
        <v>0.61552000000000007</v>
      </c>
      <c r="E15" s="92">
        <f>SUM(D12:J12)</f>
        <v>0.61552000000000007</v>
      </c>
      <c r="F15" s="27">
        <v>0</v>
      </c>
      <c r="G15" s="25"/>
      <c r="H15" s="25"/>
      <c r="I15" s="25"/>
      <c r="J15" s="28" t="s">
        <v>7</v>
      </c>
      <c r="K15" s="25"/>
      <c r="L15" s="25"/>
      <c r="M15" s="25"/>
      <c r="N15" s="29"/>
      <c r="P15" s="96"/>
    </row>
    <row r="16" spans="2:21">
      <c r="B16" s="24">
        <v>1</v>
      </c>
      <c r="C16" s="4" t="s">
        <v>52</v>
      </c>
      <c r="D16" s="26">
        <f t="shared" ref="D16:D43" si="1">D15+E16+F16</f>
        <v>0.62467032679738566</v>
      </c>
      <c r="E16" s="90">
        <v>0</v>
      </c>
      <c r="F16" s="30">
        <f t="shared" ref="F16:F43" si="2">SUM(L16:N16)</f>
        <v>9.1503267973856214E-3</v>
      </c>
      <c r="G16" s="31" t="s">
        <v>53</v>
      </c>
      <c r="H16" s="71">
        <v>8</v>
      </c>
      <c r="I16" s="33">
        <v>1</v>
      </c>
      <c r="J16" s="34">
        <f t="shared" ref="J16:J42" si="3">(1-I16)*J17+J17</f>
        <v>0</v>
      </c>
      <c r="K16" s="35">
        <v>3.5</v>
      </c>
      <c r="L16" s="36">
        <f>(K16/P16/3600)*H16</f>
        <v>9.1503267973856214E-3</v>
      </c>
      <c r="M16" s="36">
        <f t="shared" ref="M16:M43" si="4">(1-I16)*L16</f>
        <v>0</v>
      </c>
      <c r="N16" s="37">
        <f>(1-I16)*SUM(D12,G12)</f>
        <v>0</v>
      </c>
      <c r="P16" s="97">
        <v>0.85</v>
      </c>
    </row>
    <row r="17" spans="2:16">
      <c r="B17" s="24">
        <v>2</v>
      </c>
      <c r="C17" s="4" t="s">
        <v>54</v>
      </c>
      <c r="D17" s="26">
        <f t="shared" si="1"/>
        <v>0.69041856209150332</v>
      </c>
      <c r="E17" s="90">
        <v>0</v>
      </c>
      <c r="F17" s="30">
        <f t="shared" si="2"/>
        <v>6.5748235294117663E-2</v>
      </c>
      <c r="G17" s="31" t="s">
        <v>44</v>
      </c>
      <c r="H17" s="71">
        <f>46/4</f>
        <v>11.5</v>
      </c>
      <c r="I17" s="33">
        <v>0.97</v>
      </c>
      <c r="J17" s="34">
        <f t="shared" si="3"/>
        <v>0</v>
      </c>
      <c r="K17" s="35">
        <v>15</v>
      </c>
      <c r="L17" s="36">
        <f t="shared" ref="L17:L43" si="5">(K17/P17/3600)*H17</f>
        <v>5.6372549019607844E-2</v>
      </c>
      <c r="M17" s="36">
        <f>(1-I17)*SUM(L16:L17)</f>
        <v>1.9656862745098059E-3</v>
      </c>
      <c r="N17" s="37">
        <f>(1-I17)*SUM(D12,G12)</f>
        <v>7.4100000000000069E-3</v>
      </c>
      <c r="P17" s="97">
        <v>0.85</v>
      </c>
    </row>
    <row r="18" spans="2:16">
      <c r="B18" s="24">
        <v>3</v>
      </c>
      <c r="C18" s="5" t="s">
        <v>55</v>
      </c>
      <c r="D18" s="26">
        <f t="shared" si="1"/>
        <v>0.70061856209150331</v>
      </c>
      <c r="E18" s="90">
        <v>0</v>
      </c>
      <c r="F18" s="30">
        <f t="shared" si="2"/>
        <v>1.0200000000000001E-2</v>
      </c>
      <c r="G18" s="31" t="s">
        <v>45</v>
      </c>
      <c r="H18" s="71">
        <f>24/8</f>
        <v>3</v>
      </c>
      <c r="I18" s="33">
        <v>0.98</v>
      </c>
      <c r="J18" s="34">
        <f t="shared" si="3"/>
        <v>0</v>
      </c>
      <c r="K18" s="35">
        <v>10</v>
      </c>
      <c r="L18" s="36">
        <f t="shared" si="5"/>
        <v>9.8039215686274508E-3</v>
      </c>
      <c r="M18" s="36">
        <f>(1-I18)*L18</f>
        <v>1.960784313725492E-4</v>
      </c>
      <c r="N18" s="37">
        <f>(1-I18)*F12</f>
        <v>2.0000000000000017E-4</v>
      </c>
      <c r="P18" s="97">
        <v>0.85</v>
      </c>
    </row>
    <row r="19" spans="2:16">
      <c r="B19" s="24">
        <v>4</v>
      </c>
      <c r="C19" s="4" t="s">
        <v>56</v>
      </c>
      <c r="D19" s="26">
        <f t="shared" si="1"/>
        <v>0.71433888888888897</v>
      </c>
      <c r="E19" s="90">
        <v>0</v>
      </c>
      <c r="F19" s="30">
        <f t="shared" si="2"/>
        <v>1.3720326797385624E-2</v>
      </c>
      <c r="G19" s="31" t="s">
        <v>57</v>
      </c>
      <c r="H19" s="71">
        <v>9</v>
      </c>
      <c r="I19" s="33">
        <v>0.99</v>
      </c>
      <c r="J19" s="34">
        <f>(1-I19)*J20+J20</f>
        <v>0</v>
      </c>
      <c r="K19" s="35">
        <v>3.5</v>
      </c>
      <c r="L19" s="36">
        <f t="shared" si="5"/>
        <v>1.0294117647058823E-2</v>
      </c>
      <c r="M19" s="36">
        <f>(1-I19)*SUM(L16:L19)</f>
        <v>8.5620915032679835E-4</v>
      </c>
      <c r="N19" s="37">
        <f>(1-I19)*SUM(D12,F12,G12)</f>
        <v>2.5700000000000024E-3</v>
      </c>
      <c r="P19" s="97">
        <v>0.85</v>
      </c>
    </row>
    <row r="20" spans="2:16">
      <c r="B20" s="24">
        <v>5</v>
      </c>
      <c r="C20" s="5" t="s">
        <v>58</v>
      </c>
      <c r="D20" s="26">
        <f>D19+E20+F20</f>
        <v>0.79666111111111126</v>
      </c>
      <c r="E20" s="90">
        <v>0</v>
      </c>
      <c r="F20" s="30">
        <f t="shared" si="2"/>
        <v>8.2322222222222255E-2</v>
      </c>
      <c r="G20" s="70" t="s">
        <v>44</v>
      </c>
      <c r="H20" s="71">
        <f>46/4</f>
        <v>11.5</v>
      </c>
      <c r="I20" s="33">
        <v>0.95</v>
      </c>
      <c r="J20" s="34">
        <f t="shared" si="3"/>
        <v>0</v>
      </c>
      <c r="K20" s="35">
        <v>15</v>
      </c>
      <c r="L20" s="36">
        <f t="shared" si="5"/>
        <v>5.6372549019607844E-2</v>
      </c>
      <c r="M20" s="36">
        <f>(1-I20)*SUM(L16:L20)</f>
        <v>7.0996732026143861E-3</v>
      </c>
      <c r="N20" s="37">
        <f>(1-I20)*SUM(D12:G12)</f>
        <v>1.8850000000000016E-2</v>
      </c>
      <c r="P20" s="97">
        <v>0.85</v>
      </c>
    </row>
    <row r="21" spans="2:16">
      <c r="B21" s="24">
        <v>6</v>
      </c>
      <c r="C21" s="4" t="s">
        <v>59</v>
      </c>
      <c r="D21" s="26">
        <f t="shared" si="1"/>
        <v>0.85075732026143802</v>
      </c>
      <c r="E21" s="90">
        <v>0</v>
      </c>
      <c r="F21" s="30">
        <f t="shared" si="2"/>
        <v>5.4096209150326799E-2</v>
      </c>
      <c r="G21" s="70" t="s">
        <v>46</v>
      </c>
      <c r="H21" s="71">
        <f>32/4</f>
        <v>8</v>
      </c>
      <c r="I21" s="33">
        <v>0.97</v>
      </c>
      <c r="J21" s="34">
        <f>(1-I21)*J22+J22</f>
        <v>0</v>
      </c>
      <c r="K21" s="35">
        <v>20</v>
      </c>
      <c r="L21" s="36">
        <f t="shared" si="5"/>
        <v>5.2287581699346407E-2</v>
      </c>
      <c r="M21" s="36">
        <f t="shared" si="4"/>
        <v>1.5686274509803936E-3</v>
      </c>
      <c r="N21" s="37">
        <f>(1-I21)*H12</f>
        <v>2.4000000000000022E-4</v>
      </c>
      <c r="P21" s="97">
        <v>0.85</v>
      </c>
    </row>
    <row r="22" spans="2:16">
      <c r="B22" s="24">
        <v>7</v>
      </c>
      <c r="C22" s="4" t="s">
        <v>42</v>
      </c>
      <c r="D22" s="26">
        <f>D21+E22+F22</f>
        <v>0.86394784313725503</v>
      </c>
      <c r="E22" s="90">
        <v>0</v>
      </c>
      <c r="F22" s="30">
        <f t="shared" si="2"/>
        <v>1.3190522875816995E-2</v>
      </c>
      <c r="G22" s="70" t="s">
        <v>40</v>
      </c>
      <c r="H22" s="71">
        <v>9</v>
      </c>
      <c r="I22" s="33">
        <v>0.995</v>
      </c>
      <c r="J22" s="34">
        <f t="shared" si="3"/>
        <v>0</v>
      </c>
      <c r="K22" s="35">
        <v>3.5</v>
      </c>
      <c r="L22" s="36">
        <f t="shared" si="5"/>
        <v>1.0294117647058823E-2</v>
      </c>
      <c r="M22" s="36">
        <f>(1-I22)*SUM(L16:L21)</f>
        <v>9.7140522875817099E-4</v>
      </c>
      <c r="N22" s="37">
        <f>(1-I22)*SUM(D12:H12)</f>
        <v>1.9250000000000018E-3</v>
      </c>
      <c r="P22" s="97">
        <v>0.85</v>
      </c>
    </row>
    <row r="23" spans="2:16">
      <c r="B23" s="24">
        <v>8</v>
      </c>
      <c r="C23" s="41" t="s">
        <v>41</v>
      </c>
      <c r="D23" s="26">
        <f t="shared" si="1"/>
        <v>0.87544169934640537</v>
      </c>
      <c r="E23" s="90">
        <v>0</v>
      </c>
      <c r="F23" s="30">
        <f t="shared" si="2"/>
        <v>1.1493856209150329E-2</v>
      </c>
      <c r="G23" s="70" t="s">
        <v>40</v>
      </c>
      <c r="H23" s="71">
        <v>9</v>
      </c>
      <c r="I23" s="33">
        <v>0.998</v>
      </c>
      <c r="J23" s="34">
        <f t="shared" si="3"/>
        <v>0</v>
      </c>
      <c r="K23" s="35">
        <v>3.5</v>
      </c>
      <c r="L23" s="36">
        <f t="shared" si="5"/>
        <v>1.0294117647058823E-2</v>
      </c>
      <c r="M23" s="36">
        <f>(1-I23)*SUM(L16:L23)</f>
        <v>4.297385620915037E-4</v>
      </c>
      <c r="N23" s="37">
        <f>(1-I23)*SUM(D12:I12)</f>
        <v>7.7000000000000072E-4</v>
      </c>
      <c r="P23" s="97">
        <v>0.85</v>
      </c>
    </row>
    <row r="24" spans="2:16">
      <c r="B24" s="24">
        <v>9</v>
      </c>
      <c r="C24" s="41" t="s">
        <v>47</v>
      </c>
      <c r="D24" s="26">
        <f t="shared" si="1"/>
        <v>0.88230444444444456</v>
      </c>
      <c r="E24" s="90">
        <v>0</v>
      </c>
      <c r="F24" s="30">
        <f t="shared" si="2"/>
        <v>6.8627450980392156E-3</v>
      </c>
      <c r="G24" s="70" t="s">
        <v>40</v>
      </c>
      <c r="H24" s="71">
        <v>6</v>
      </c>
      <c r="I24" s="33">
        <v>1</v>
      </c>
      <c r="J24" s="34">
        <f t="shared" si="3"/>
        <v>0</v>
      </c>
      <c r="K24" s="35">
        <v>3.5</v>
      </c>
      <c r="L24" s="36">
        <f t="shared" si="5"/>
        <v>6.8627450980392156E-3</v>
      </c>
      <c r="M24" s="36">
        <f>(1-I24)*SUM(L16:L24)</f>
        <v>0</v>
      </c>
      <c r="N24" s="37">
        <f>(1-I24)*SUM(D12:J12)</f>
        <v>0</v>
      </c>
      <c r="P24" s="97">
        <v>0.85</v>
      </c>
    </row>
    <row r="25" spans="2:16">
      <c r="B25" s="24">
        <v>10</v>
      </c>
      <c r="C25" s="41" t="s">
        <v>43</v>
      </c>
      <c r="D25" s="26">
        <f t="shared" si="1"/>
        <v>0.89259856209150334</v>
      </c>
      <c r="E25" s="90">
        <v>0</v>
      </c>
      <c r="F25" s="30">
        <f t="shared" si="2"/>
        <v>1.0294117647058823E-2</v>
      </c>
      <c r="G25" s="70" t="s">
        <v>40</v>
      </c>
      <c r="H25" s="71">
        <v>9</v>
      </c>
      <c r="I25" s="33">
        <v>1</v>
      </c>
      <c r="J25" s="34">
        <f t="shared" si="3"/>
        <v>0</v>
      </c>
      <c r="K25" s="35">
        <v>3.5</v>
      </c>
      <c r="L25" s="36">
        <f t="shared" si="5"/>
        <v>1.0294117647058823E-2</v>
      </c>
      <c r="M25" s="36">
        <f>(1-I25)*SUM(L16:L25)</f>
        <v>0</v>
      </c>
      <c r="N25" s="37">
        <f>(1-I25)*SUM(D12:J12)</f>
        <v>0</v>
      </c>
      <c r="P25" s="97">
        <v>0.85</v>
      </c>
    </row>
    <row r="26" spans="2:16">
      <c r="B26" s="24">
        <v>11</v>
      </c>
      <c r="C26" s="5"/>
      <c r="D26" s="26">
        <f t="shared" si="1"/>
        <v>0.89259856209150334</v>
      </c>
      <c r="E26" s="90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0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ref="N26:N43" si="6">(1-I26)*D25</f>
        <v>0</v>
      </c>
      <c r="P26" s="97">
        <v>1</v>
      </c>
    </row>
    <row r="27" spans="2:16">
      <c r="B27" s="24">
        <v>12</v>
      </c>
      <c r="C27" s="42"/>
      <c r="D27" s="26">
        <f t="shared" si="1"/>
        <v>0.89259856209150334</v>
      </c>
      <c r="E27" s="90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0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6"/>
        <v>0</v>
      </c>
      <c r="P27" s="97">
        <v>1</v>
      </c>
    </row>
    <row r="28" spans="2:16">
      <c r="B28" s="24">
        <v>13</v>
      </c>
      <c r="C28" s="4"/>
      <c r="D28" s="26">
        <f t="shared" si="1"/>
        <v>0.89259856209150334</v>
      </c>
      <c r="E28" s="90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0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6"/>
        <v>0</v>
      </c>
      <c r="P28" s="97">
        <v>1</v>
      </c>
    </row>
    <row r="29" spans="2:16">
      <c r="B29" s="24">
        <v>14</v>
      </c>
      <c r="C29" s="4"/>
      <c r="D29" s="26">
        <f t="shared" si="1"/>
        <v>0.89259856209150334</v>
      </c>
      <c r="E29" s="90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0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6"/>
        <v>0</v>
      </c>
      <c r="P29" s="97">
        <v>1</v>
      </c>
    </row>
    <row r="30" spans="2:16">
      <c r="B30" s="24">
        <v>15</v>
      </c>
      <c r="C30" s="5"/>
      <c r="D30" s="26">
        <f t="shared" si="1"/>
        <v>0.89259856209150334</v>
      </c>
      <c r="E30" s="90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0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6"/>
        <v>0</v>
      </c>
      <c r="P30" s="97">
        <v>1</v>
      </c>
    </row>
    <row r="31" spans="2:16">
      <c r="B31" s="24">
        <v>16</v>
      </c>
      <c r="C31" s="5"/>
      <c r="D31" s="26">
        <f t="shared" si="1"/>
        <v>0.89259856209150334</v>
      </c>
      <c r="E31" s="90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0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6"/>
        <v>0</v>
      </c>
      <c r="P31" s="97">
        <v>1</v>
      </c>
    </row>
    <row r="32" spans="2:16">
      <c r="B32" s="24">
        <v>17</v>
      </c>
      <c r="C32" s="4"/>
      <c r="D32" s="26">
        <f t="shared" si="1"/>
        <v>0.89259856209150334</v>
      </c>
      <c r="E32" s="90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0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6"/>
        <v>0</v>
      </c>
      <c r="P32" s="97">
        <v>1</v>
      </c>
    </row>
    <row r="33" spans="2:16">
      <c r="B33" s="24">
        <v>18</v>
      </c>
      <c r="C33" s="43"/>
      <c r="D33" s="26">
        <f t="shared" si="1"/>
        <v>0.89259856209150334</v>
      </c>
      <c r="E33" s="90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0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6"/>
        <v>0</v>
      </c>
      <c r="P33" s="97">
        <v>1</v>
      </c>
    </row>
    <row r="34" spans="2:16">
      <c r="B34" s="24">
        <v>19</v>
      </c>
      <c r="C34" s="42"/>
      <c r="D34" s="26">
        <f t="shared" si="1"/>
        <v>0.89259856209150334</v>
      </c>
      <c r="E34" s="90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0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6"/>
        <v>0</v>
      </c>
      <c r="P34" s="97">
        <v>1</v>
      </c>
    </row>
    <row r="35" spans="2:16">
      <c r="B35" s="24">
        <v>20</v>
      </c>
      <c r="C35" s="42"/>
      <c r="D35" s="26">
        <f t="shared" si="1"/>
        <v>0.89259856209150334</v>
      </c>
      <c r="E35" s="90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0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6"/>
        <v>0</v>
      </c>
      <c r="P35" s="97">
        <v>1</v>
      </c>
    </row>
    <row r="36" spans="2:16">
      <c r="B36" s="24">
        <v>21</v>
      </c>
      <c r="C36" s="42"/>
      <c r="D36" s="26">
        <f t="shared" si="1"/>
        <v>0.89259856209150334</v>
      </c>
      <c r="E36" s="90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0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6"/>
        <v>0</v>
      </c>
      <c r="P36" s="97">
        <v>1</v>
      </c>
    </row>
    <row r="37" spans="2:16">
      <c r="B37" s="24">
        <v>22</v>
      </c>
      <c r="C37" s="42"/>
      <c r="D37" s="26">
        <f t="shared" si="1"/>
        <v>0.89259856209150334</v>
      </c>
      <c r="E37" s="90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0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6"/>
        <v>0</v>
      </c>
      <c r="P37" s="97">
        <v>1</v>
      </c>
    </row>
    <row r="38" spans="2:16">
      <c r="B38" s="24">
        <v>23</v>
      </c>
      <c r="C38" s="42"/>
      <c r="D38" s="26">
        <f t="shared" si="1"/>
        <v>0.89259856209150334</v>
      </c>
      <c r="E38" s="90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0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6"/>
        <v>0</v>
      </c>
      <c r="P38" s="97">
        <v>1</v>
      </c>
    </row>
    <row r="39" spans="2:16">
      <c r="B39" s="24">
        <v>24</v>
      </c>
      <c r="C39" s="4"/>
      <c r="D39" s="26">
        <f t="shared" si="1"/>
        <v>0.89259856209150334</v>
      </c>
      <c r="E39" s="90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0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6"/>
        <v>0</v>
      </c>
      <c r="P39" s="97">
        <v>1</v>
      </c>
    </row>
    <row r="40" spans="2:16">
      <c r="B40" s="24">
        <v>25</v>
      </c>
      <c r="C40" s="4"/>
      <c r="D40" s="26">
        <f t="shared" si="1"/>
        <v>0.89259856209150334</v>
      </c>
      <c r="E40" s="90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0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6"/>
        <v>0</v>
      </c>
      <c r="P40" s="97">
        <v>1</v>
      </c>
    </row>
    <row r="41" spans="2:16">
      <c r="B41" s="24">
        <v>26</v>
      </c>
      <c r="C41" s="4"/>
      <c r="D41" s="26">
        <f t="shared" si="1"/>
        <v>0.89259856209150334</v>
      </c>
      <c r="E41" s="90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0</v>
      </c>
      <c r="K41" s="35">
        <v>0</v>
      </c>
      <c r="L41" s="36">
        <f t="shared" si="5"/>
        <v>0</v>
      </c>
      <c r="M41" s="36">
        <f t="shared" si="4"/>
        <v>0</v>
      </c>
      <c r="N41" s="37">
        <f t="shared" si="6"/>
        <v>0</v>
      </c>
      <c r="P41" s="97">
        <v>1</v>
      </c>
    </row>
    <row r="42" spans="2:16">
      <c r="B42" s="44" t="s">
        <v>8</v>
      </c>
      <c r="C42" s="45"/>
      <c r="D42" s="26">
        <f t="shared" si="1"/>
        <v>0.89259856209150334</v>
      </c>
      <c r="E42" s="90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0</v>
      </c>
      <c r="K42" s="35">
        <v>0</v>
      </c>
      <c r="L42" s="36">
        <f t="shared" si="5"/>
        <v>0</v>
      </c>
      <c r="M42" s="36">
        <f t="shared" si="4"/>
        <v>0</v>
      </c>
      <c r="N42" s="37">
        <f t="shared" si="6"/>
        <v>0</v>
      </c>
      <c r="P42" s="97">
        <v>1</v>
      </c>
    </row>
    <row r="43" spans="2:16">
      <c r="B43" s="44" t="s">
        <v>9</v>
      </c>
      <c r="C43" s="45"/>
      <c r="D43" s="26">
        <f t="shared" si="1"/>
        <v>0.91682888888888892</v>
      </c>
      <c r="E43" s="90">
        <v>1.508E-2</v>
      </c>
      <c r="F43" s="30">
        <f t="shared" si="2"/>
        <v>9.1503267973856214E-3</v>
      </c>
      <c r="G43" s="46"/>
      <c r="H43" s="39">
        <v>8</v>
      </c>
      <c r="I43" s="33">
        <v>1</v>
      </c>
      <c r="J43" s="34">
        <f>(1-I43)*J45+J45</f>
        <v>0</v>
      </c>
      <c r="K43" s="35">
        <v>3.5</v>
      </c>
      <c r="L43" s="36">
        <f t="shared" si="5"/>
        <v>9.1503267973856214E-3</v>
      </c>
      <c r="M43" s="36">
        <f t="shared" si="4"/>
        <v>0</v>
      </c>
      <c r="N43" s="37">
        <f t="shared" si="6"/>
        <v>0</v>
      </c>
      <c r="P43" s="97">
        <v>0.85</v>
      </c>
    </row>
    <row r="44" spans="2:16">
      <c r="B44" s="44" t="s">
        <v>10</v>
      </c>
      <c r="C44" s="47"/>
      <c r="D44" s="26">
        <f>D43</f>
        <v>0.91682888888888892</v>
      </c>
      <c r="E44" s="26">
        <f>SUM(E15:E43)</f>
        <v>0.63060000000000005</v>
      </c>
      <c r="F44" s="48">
        <f>SUM(F15:F43)</f>
        <v>0.28622888888888892</v>
      </c>
      <c r="G44" s="49"/>
      <c r="H44" s="49"/>
      <c r="I44" s="49"/>
      <c r="J44" s="50"/>
      <c r="K44" s="49"/>
      <c r="L44" s="47"/>
      <c r="M44" s="47"/>
      <c r="N44" s="51"/>
    </row>
    <row r="45" spans="2:16">
      <c r="B45" s="44" t="s">
        <v>11</v>
      </c>
      <c r="C45" s="52"/>
      <c r="D45" s="26">
        <f>D44+F45</f>
        <v>0.91682888888888892</v>
      </c>
      <c r="E45" s="26"/>
      <c r="F45" s="94">
        <v>0</v>
      </c>
      <c r="G45" s="53"/>
      <c r="H45" s="53"/>
      <c r="I45" s="54" t="s">
        <v>27</v>
      </c>
      <c r="J45" s="55">
        <f>D7</f>
        <v>0</v>
      </c>
      <c r="K45" s="53"/>
      <c r="L45" s="25"/>
      <c r="M45" s="25"/>
      <c r="N45" s="29"/>
    </row>
    <row r="46" spans="2:16">
      <c r="B46" s="44" t="s">
        <v>48</v>
      </c>
      <c r="C46" s="99">
        <v>0.03</v>
      </c>
      <c r="D46" s="26">
        <f>D45+F46</f>
        <v>0.94433375555555554</v>
      </c>
      <c r="E46" s="26">
        <v>0</v>
      </c>
      <c r="F46" s="56">
        <f>D43*C46</f>
        <v>2.7504866666666666E-2</v>
      </c>
      <c r="G46" s="53"/>
      <c r="H46" s="53"/>
      <c r="I46" s="53"/>
      <c r="J46" s="57"/>
      <c r="K46" s="53"/>
      <c r="L46" s="25"/>
      <c r="M46" s="25"/>
      <c r="N46" s="29"/>
    </row>
    <row r="47" spans="2:16">
      <c r="B47" s="44" t="s">
        <v>49</v>
      </c>
      <c r="C47" s="99">
        <v>0.02</v>
      </c>
      <c r="D47" s="26">
        <f>D46+F47</f>
        <v>0.96267033333333329</v>
      </c>
      <c r="E47" s="26">
        <v>0</v>
      </c>
      <c r="F47" s="56">
        <f>D44*C47</f>
        <v>1.8336577777777779E-2</v>
      </c>
      <c r="G47" s="53"/>
      <c r="H47" s="53"/>
      <c r="I47" s="53"/>
      <c r="J47" s="57"/>
      <c r="K47" s="53"/>
      <c r="L47" s="25"/>
      <c r="M47" s="25"/>
      <c r="N47" s="29"/>
    </row>
    <row r="48" spans="2:16">
      <c r="B48" s="44" t="s">
        <v>12</v>
      </c>
      <c r="C48" s="99">
        <v>0.06</v>
      </c>
      <c r="D48" s="26">
        <f>D47+F48</f>
        <v>1.0176800666666665</v>
      </c>
      <c r="E48" s="26">
        <v>0</v>
      </c>
      <c r="F48" s="56">
        <f>D44*C48</f>
        <v>5.5009733333333331E-2</v>
      </c>
      <c r="G48" s="53"/>
      <c r="H48" s="53"/>
      <c r="I48" s="58">
        <f>PRODUCT(I16:I43)</f>
        <v>0.86115626633421005</v>
      </c>
      <c r="J48" s="57"/>
      <c r="K48" s="53"/>
      <c r="L48" s="25"/>
      <c r="M48" s="25"/>
      <c r="N48" s="29"/>
    </row>
    <row r="49" spans="2:14" ht="15.75" thickBot="1">
      <c r="B49" s="59" t="s">
        <v>60</v>
      </c>
      <c r="C49" s="60"/>
      <c r="D49" s="61">
        <f>D48+F49</f>
        <v>1.0309304666666665</v>
      </c>
      <c r="E49" s="61"/>
      <c r="F49" s="100">
        <f>0.4*1.1042*3%</f>
        <v>1.3250400000000002E-2</v>
      </c>
      <c r="G49" s="62"/>
      <c r="H49" s="62"/>
      <c r="I49" s="62"/>
      <c r="J49" s="63"/>
      <c r="K49" s="60"/>
      <c r="L49" s="60"/>
      <c r="M49" s="60"/>
      <c r="N49" s="64"/>
    </row>
    <row r="50" spans="2:14" ht="15.75" thickBot="1">
      <c r="B50" s="65" t="s">
        <v>13</v>
      </c>
      <c r="C50" s="66"/>
      <c r="D50" s="91">
        <f>D49</f>
        <v>1.0309304666666665</v>
      </c>
      <c r="E50" s="93"/>
      <c r="F50" s="67"/>
      <c r="G50" s="68"/>
      <c r="H50" s="68"/>
      <c r="I50" s="68"/>
      <c r="J50" s="69"/>
      <c r="K50" s="68"/>
      <c r="L50" s="68"/>
      <c r="M50" s="68"/>
      <c r="N50" s="68"/>
    </row>
    <row r="51" spans="2:14">
      <c r="F51" s="105"/>
    </row>
    <row r="52" spans="2:14">
      <c r="E52" s="106"/>
      <c r="H52" s="102"/>
    </row>
    <row r="53" spans="2:14">
      <c r="H53" s="102"/>
      <c r="I53" s="101"/>
    </row>
    <row r="54" spans="2:14">
      <c r="E54" s="106"/>
    </row>
    <row r="55" spans="2:14">
      <c r="F55" s="102"/>
      <c r="G55" s="102"/>
    </row>
    <row r="56" spans="2:14">
      <c r="E56" s="98"/>
      <c r="F56" s="102"/>
      <c r="G56" s="107"/>
    </row>
    <row r="57" spans="2:14">
      <c r="F57" s="102"/>
      <c r="G57" s="102"/>
    </row>
    <row r="58" spans="2:14">
      <c r="F58" s="102"/>
      <c r="G58" s="102"/>
    </row>
    <row r="59" spans="2:14">
      <c r="F59" s="103"/>
      <c r="G59" s="103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Truman 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2016-10-01T09:08:20Z</dcterms:modified>
</cp:coreProperties>
</file>