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00" windowHeight="8535"/>
  </bookViews>
  <sheets>
    <sheet name="Unit BUC" sheetId="1" r:id="rId1"/>
    <sheet name="SAMPLE" sheetId="2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xlnm.Print_Area" localSheetId="0">'Unit BUC'!$C$1:$Q$77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O31" i="1" s="1"/>
  <c r="N30" i="1"/>
  <c r="O30" i="1" s="1"/>
  <c r="N29" i="1"/>
  <c r="O29" i="1" s="1"/>
  <c r="N28" i="1"/>
  <c r="O28" i="1" s="1"/>
  <c r="G27" i="1"/>
  <c r="F27" i="1" s="1"/>
  <c r="I21" i="1"/>
  <c r="H21" i="1"/>
  <c r="G21" i="1"/>
  <c r="F21" i="1"/>
  <c r="I20" i="1"/>
  <c r="I22" i="1" s="1"/>
  <c r="I24" i="1" s="1"/>
  <c r="H20" i="1"/>
  <c r="H22" i="1" s="1"/>
  <c r="H24" i="1" s="1"/>
  <c r="G20" i="1"/>
  <c r="G22" i="1" s="1"/>
  <c r="G24" i="1" s="1"/>
  <c r="F20" i="1"/>
  <c r="F22" i="1" s="1"/>
  <c r="F24" i="1" s="1"/>
  <c r="P28" i="1" l="1"/>
  <c r="H28" i="1" s="1"/>
  <c r="F28" i="1" s="1"/>
  <c r="P22" i="1"/>
  <c r="P24" i="1" s="1"/>
  <c r="O22" i="1"/>
  <c r="O24" i="1" s="1"/>
  <c r="N22" i="1"/>
  <c r="N24" i="1" s="1"/>
  <c r="M22" i="1"/>
  <c r="M24" i="1" s="1"/>
  <c r="L22" i="1"/>
  <c r="L24" i="1" s="1"/>
  <c r="K21" i="1"/>
  <c r="J21" i="1"/>
  <c r="K20" i="1"/>
  <c r="K22" i="1" s="1"/>
  <c r="J20" i="1"/>
  <c r="J22" i="1" s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P29" i="1" l="1"/>
  <c r="H29" i="1" s="1"/>
  <c r="F29" i="1"/>
  <c r="I16" i="1"/>
  <c r="K16" i="1"/>
  <c r="K24" i="1"/>
  <c r="G16" i="1"/>
  <c r="F16" i="1"/>
  <c r="H16" i="1"/>
  <c r="J24" i="1"/>
  <c r="J16" i="1"/>
  <c r="P30" i="1" l="1"/>
  <c r="H30" i="1" s="1"/>
  <c r="F30" i="1" s="1"/>
  <c r="I70" i="2"/>
  <c r="H69" i="2"/>
  <c r="J57" i="2"/>
  <c r="L55" i="2"/>
  <c r="J55" i="2"/>
  <c r="J54" i="2" s="1"/>
  <c r="J53" i="2" s="1"/>
  <c r="J52" i="2" s="1"/>
  <c r="J51" i="2" s="1"/>
  <c r="J50" i="2" s="1"/>
  <c r="J49" i="2" s="1"/>
  <c r="J48" i="2" s="1"/>
  <c r="J47" i="2" s="1"/>
  <c r="J46" i="2" s="1"/>
  <c r="J45" i="2" s="1"/>
  <c r="J44" i="2" s="1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L54" i="2"/>
  <c r="L53" i="2"/>
  <c r="M53" i="2" s="1"/>
  <c r="L52" i="2"/>
  <c r="L51" i="2"/>
  <c r="M51" i="2" s="1"/>
  <c r="L50" i="2"/>
  <c r="L49" i="2"/>
  <c r="M49" i="2" s="1"/>
  <c r="L48" i="2"/>
  <c r="L47" i="2"/>
  <c r="M47" i="2" s="1"/>
  <c r="L46" i="2"/>
  <c r="M46" i="2" s="1"/>
  <c r="L45" i="2"/>
  <c r="M45" i="2" s="1"/>
  <c r="L44" i="2"/>
  <c r="L43" i="2"/>
  <c r="M43" i="2" s="1"/>
  <c r="L42" i="2"/>
  <c r="L41" i="2"/>
  <c r="M41" i="2" s="1"/>
  <c r="L40" i="2"/>
  <c r="L39" i="2"/>
  <c r="M39" i="2" s="1"/>
  <c r="L38" i="2"/>
  <c r="M38" i="2" s="1"/>
  <c r="L37" i="2"/>
  <c r="M37" i="2" s="1"/>
  <c r="L36" i="2"/>
  <c r="L35" i="2"/>
  <c r="M35" i="2" s="1"/>
  <c r="L34" i="2"/>
  <c r="L33" i="2"/>
  <c r="M33" i="2" s="1"/>
  <c r="L32" i="2"/>
  <c r="L31" i="2"/>
  <c r="M31" i="2" s="1"/>
  <c r="M30" i="2"/>
  <c r="L30" i="2"/>
  <c r="L29" i="2"/>
  <c r="M29" i="2" s="1"/>
  <c r="L28" i="2"/>
  <c r="M28" i="2" s="1"/>
  <c r="N24" i="2"/>
  <c r="J24" i="2"/>
  <c r="N22" i="2"/>
  <c r="M22" i="2"/>
  <c r="M17" i="2" s="1"/>
  <c r="L22" i="2"/>
  <c r="L16" i="2" s="1"/>
  <c r="K22" i="2"/>
  <c r="K24" i="2" s="1"/>
  <c r="J22" i="2"/>
  <c r="I22" i="2"/>
  <c r="I17" i="2" s="1"/>
  <c r="H22" i="2"/>
  <c r="H16" i="2" s="1"/>
  <c r="G22" i="2"/>
  <c r="G24" i="2" s="1"/>
  <c r="F22" i="2"/>
  <c r="F24" i="2" s="1"/>
  <c r="E22" i="2"/>
  <c r="E17" i="2" s="1"/>
  <c r="D22" i="2"/>
  <c r="D16" i="2" s="1"/>
  <c r="N17" i="2"/>
  <c r="J17" i="2"/>
  <c r="N16" i="2"/>
  <c r="K16" i="2"/>
  <c r="J16" i="2"/>
  <c r="E16" i="2"/>
  <c r="P31" i="1" l="1"/>
  <c r="H31" i="1" s="1"/>
  <c r="F31" i="1" s="1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 l="1"/>
  <c r="E27" i="2"/>
  <c r="D27" i="2" l="1"/>
  <c r="D67" i="2"/>
  <c r="E56" i="2"/>
  <c r="N28" i="2" l="1"/>
  <c r="F28" i="2" l="1"/>
  <c r="D28" i="2" l="1"/>
  <c r="N29" i="2" l="1"/>
  <c r="F29" i="2" l="1"/>
  <c r="D29" i="2" l="1"/>
  <c r="N30" i="2" l="1"/>
  <c r="F30" i="2" l="1"/>
  <c r="D30" i="2" l="1"/>
  <c r="N31" i="2" l="1"/>
  <c r="F31" i="2" l="1"/>
  <c r="D31" i="2" l="1"/>
  <c r="N32" i="2" l="1"/>
  <c r="F32" i="2" l="1"/>
  <c r="D32" i="2" l="1"/>
  <c r="N33" i="2" l="1"/>
  <c r="F33" i="2" s="1"/>
  <c r="D33" i="2" s="1"/>
  <c r="N34" i="2" l="1"/>
  <c r="F34" i="2" s="1"/>
  <c r="D34" i="2" s="1"/>
  <c r="N35" i="2" l="1"/>
  <c r="F35" i="2" s="1"/>
  <c r="D35" i="2" s="1"/>
  <c r="N36" i="2" l="1"/>
  <c r="F36" i="2" s="1"/>
  <c r="D36" i="2" s="1"/>
  <c r="N37" i="2" l="1"/>
  <c r="F37" i="2" s="1"/>
  <c r="D37" i="2" s="1"/>
  <c r="N38" i="2" l="1"/>
  <c r="F38" i="2" s="1"/>
  <c r="D38" i="2" s="1"/>
  <c r="N39" i="2" l="1"/>
  <c r="F39" i="2" s="1"/>
  <c r="D39" i="2" s="1"/>
  <c r="N40" i="2" l="1"/>
  <c r="F40" i="2" s="1"/>
  <c r="D40" i="2" s="1"/>
  <c r="N41" i="2" l="1"/>
  <c r="F41" i="2" s="1"/>
  <c r="D41" i="2" s="1"/>
  <c r="N42" i="2" l="1"/>
  <c r="F42" i="2" s="1"/>
  <c r="D42" i="2" s="1"/>
  <c r="N43" i="2" l="1"/>
  <c r="F43" i="2" s="1"/>
  <c r="D43" i="2" s="1"/>
  <c r="N44" i="2" l="1"/>
  <c r="F44" i="2" s="1"/>
  <c r="D44" i="2" s="1"/>
  <c r="N45" i="2" l="1"/>
  <c r="F45" i="2" s="1"/>
  <c r="D45" i="2" s="1"/>
  <c r="N46" i="2" l="1"/>
  <c r="F46" i="2" s="1"/>
  <c r="D46" i="2" s="1"/>
  <c r="N47" i="2" l="1"/>
  <c r="F47" i="2" s="1"/>
  <c r="D47" i="2" s="1"/>
  <c r="N48" i="2" l="1"/>
  <c r="F48" i="2" s="1"/>
  <c r="D48" i="2" s="1"/>
  <c r="N49" i="2" l="1"/>
  <c r="F49" i="2" s="1"/>
  <c r="D49" i="2" s="1"/>
  <c r="N50" i="2" l="1"/>
  <c r="F50" i="2" s="1"/>
  <c r="D50" i="2" s="1"/>
  <c r="N51" i="2" l="1"/>
  <c r="F51" i="2" s="1"/>
  <c r="D51" i="2" s="1"/>
  <c r="N52" i="2" l="1"/>
  <c r="F52" i="2" s="1"/>
  <c r="D52" i="2" s="1"/>
  <c r="N53" i="2" l="1"/>
  <c r="F53" i="2" s="1"/>
  <c r="D53" i="2" s="1"/>
  <c r="N54" i="2" l="1"/>
  <c r="F54" i="2" s="1"/>
  <c r="G54" i="2" s="1"/>
  <c r="D54" i="2" l="1"/>
  <c r="N55" i="2" l="1"/>
  <c r="F55" i="2" l="1"/>
  <c r="D66" i="2"/>
  <c r="G55" i="2" l="1"/>
  <c r="F56" i="2"/>
  <c r="D63" i="2"/>
  <c r="D55" i="2"/>
  <c r="D56" i="2" l="1"/>
  <c r="F58" i="2"/>
  <c r="F59" i="2" l="1"/>
  <c r="D57" i="2"/>
  <c r="D58" i="2" s="1"/>
  <c r="D59" i="2" l="1"/>
  <c r="D60" i="2" s="1"/>
  <c r="D61" i="2" s="1"/>
  <c r="K70" i="1" l="1"/>
  <c r="J69" i="1"/>
  <c r="L57" i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O55" i="1"/>
  <c r="N55" i="1"/>
  <c r="N54" i="1"/>
  <c r="O54" i="1" s="1"/>
  <c r="N53" i="1"/>
  <c r="O52" i="1"/>
  <c r="N52" i="1"/>
  <c r="N51" i="1"/>
  <c r="N50" i="1"/>
  <c r="O50" i="1" s="1"/>
  <c r="N49" i="1"/>
  <c r="N48" i="1"/>
  <c r="O48" i="1" s="1"/>
  <c r="N47" i="1"/>
  <c r="N46" i="1"/>
  <c r="O46" i="1" s="1"/>
  <c r="N45" i="1"/>
  <c r="N44" i="1"/>
  <c r="O44" i="1" s="1"/>
  <c r="N43" i="1"/>
  <c r="N42" i="1"/>
  <c r="O42" i="1" s="1"/>
  <c r="N41" i="1"/>
  <c r="N40" i="1"/>
  <c r="O40" i="1" s="1"/>
  <c r="N39" i="1"/>
  <c r="N38" i="1"/>
  <c r="O38" i="1" s="1"/>
  <c r="N37" i="1"/>
  <c r="N36" i="1"/>
  <c r="O36" i="1" s="1"/>
  <c r="N35" i="1"/>
  <c r="N34" i="1"/>
  <c r="O34" i="1" s="1"/>
  <c r="N33" i="1"/>
  <c r="N32" i="1"/>
  <c r="O32" i="1" s="1"/>
  <c r="O33" i="1" l="1"/>
  <c r="O41" i="1"/>
  <c r="O49" i="1"/>
  <c r="O39" i="1"/>
  <c r="O47" i="1"/>
  <c r="F64" i="1"/>
  <c r="O37" i="1"/>
  <c r="O45" i="1"/>
  <c r="O53" i="1"/>
  <c r="O35" i="1"/>
  <c r="O43" i="1"/>
  <c r="O51" i="1"/>
  <c r="G56" i="1" l="1"/>
  <c r="F67" i="1"/>
  <c r="F65" i="1"/>
  <c r="P32" i="1" l="1"/>
  <c r="H32" i="1" l="1"/>
  <c r="F32" i="1" l="1"/>
  <c r="P33" i="1" l="1"/>
  <c r="H33" i="1" s="1"/>
  <c r="F33" i="1" s="1"/>
  <c r="P34" i="1" l="1"/>
  <c r="H34" i="1" s="1"/>
  <c r="F34" i="1" s="1"/>
  <c r="P35" i="1" l="1"/>
  <c r="F35" i="1" s="1"/>
  <c r="P36" i="1" l="1"/>
  <c r="H36" i="1" s="1"/>
  <c r="F36" i="1" s="1"/>
  <c r="P37" i="1" l="1"/>
  <c r="H37" i="1" s="1"/>
  <c r="F37" i="1" s="1"/>
  <c r="P38" i="1" l="1"/>
  <c r="H38" i="1" s="1"/>
  <c r="F38" i="1" s="1"/>
  <c r="P39" i="1" l="1"/>
  <c r="H39" i="1" s="1"/>
  <c r="F39" i="1" s="1"/>
  <c r="P40" i="1" l="1"/>
  <c r="H40" i="1" s="1"/>
  <c r="F40" i="1" s="1"/>
  <c r="P41" i="1" l="1"/>
  <c r="H41" i="1" s="1"/>
  <c r="F41" i="1" s="1"/>
  <c r="P42" i="1" l="1"/>
  <c r="H42" i="1" s="1"/>
  <c r="F42" i="1" s="1"/>
  <c r="P43" i="1" l="1"/>
  <c r="H43" i="1" s="1"/>
  <c r="F43" i="1" s="1"/>
  <c r="P44" i="1" l="1"/>
  <c r="H44" i="1" s="1"/>
  <c r="F44" i="1" s="1"/>
  <c r="F45" i="1" l="1"/>
  <c r="P46" i="1" l="1"/>
  <c r="H46" i="1" s="1"/>
  <c r="F46" i="1" s="1"/>
  <c r="P47" i="1" l="1"/>
  <c r="H47" i="1" s="1"/>
  <c r="F47" i="1" s="1"/>
  <c r="P48" i="1" l="1"/>
  <c r="H48" i="1" s="1"/>
  <c r="F48" i="1" s="1"/>
  <c r="P49" i="1" l="1"/>
  <c r="H49" i="1" s="1"/>
  <c r="F49" i="1" s="1"/>
  <c r="P50" i="1" l="1"/>
  <c r="H50" i="1" s="1"/>
  <c r="F50" i="1" s="1"/>
  <c r="P51" i="1" l="1"/>
  <c r="H51" i="1" s="1"/>
  <c r="F51" i="1" s="1"/>
  <c r="P52" i="1" l="1"/>
  <c r="H52" i="1" s="1"/>
  <c r="F52" i="1" s="1"/>
  <c r="P53" i="1" l="1"/>
  <c r="H53" i="1" s="1"/>
  <c r="F53" i="1" s="1"/>
  <c r="P54" i="1" l="1"/>
  <c r="H54" i="1" s="1"/>
  <c r="I54" i="1" s="1"/>
  <c r="F54" i="1" l="1"/>
  <c r="P55" i="1" l="1"/>
  <c r="H55" i="1" l="1"/>
  <c r="F66" i="1"/>
  <c r="I55" i="1" l="1"/>
  <c r="F63" i="1"/>
  <c r="H56" i="1"/>
  <c r="F55" i="1"/>
  <c r="F56" i="1" l="1"/>
  <c r="H58" i="1"/>
  <c r="H59" i="1" l="1"/>
  <c r="F57" i="1"/>
  <c r="F58" i="1" s="1"/>
  <c r="F59" i="1" l="1"/>
  <c r="F60" i="1" s="1"/>
  <c r="F61" i="1" s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<sst xmlns="http://schemas.openxmlformats.org/spreadsheetml/2006/main" count="219" uniqueCount="137">
  <si>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</si>
  <si>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</si>
  <si>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</si>
  <si>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</si>
  <si>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</si>
  <si>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</si>
  <si>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</si>
  <si>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</si>
  <si>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</si>
  <si>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</si>
  <si>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</si>
  <si>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</si>
  <si>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</si>
  <si>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</si>
  <si>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</si>
  <si>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</si>
  <si>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</si>
  <si>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</si>
  <si>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</si>
  <si>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</si>
  <si>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</si>
  <si>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</si>
  <si>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</si>
  <si>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</si>
  <si>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</si>
  <si>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</si>
  <si>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</si>
  <si>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</si>
  <si>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</si>
  <si>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</si>
  <si>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</si>
  <si>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</si>
  <si>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</si>
  <si>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</si>
  <si>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</si>
  <si>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</si>
  <si>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</si>
  <si>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</si>
  <si>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</si>
  <si>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</si>
  <si>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</si>
  <si>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</si>
  <si>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</si>
  <si>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</si>
  <si>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</si>
  <si>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</si>
  <si>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</si>
  <si>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</si>
  <si>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</si>
  <si>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</si>
  <si>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</si>
  <si>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</si>
  <si>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</si>
  <si>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</si>
  <si>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</si>
  <si>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</si>
  <si>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</si>
  <si>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</si>
  <si>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</si>
  <si>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</si>
  <si>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</si>
  <si>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</si>
  <si>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</si>
  <si>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</si>
  <si>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</si>
  <si>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</si>
  <si>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</si>
  <si>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</si>
  <si>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</si>
  <si>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</si>
  <si>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</si>
  <si>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</si>
  <si>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</si>
  <si>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</si>
  <si>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</si>
  <si>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</si>
  <si>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</si>
  <si>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</si>
  <si>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</si>
  <si>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</si>
  <si>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</si>
  <si>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</si>
  <si>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</si>
  <si>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</si>
  <si>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</si>
  <si>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</si>
  <si>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</si>
  <si>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</si>
  <si>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</si>
  <si>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</si>
  <si>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</si>
  <si>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</si>
  <si>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</si>
  <si>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</si>
  <si>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11 Dongshen Road, Egongling, Pinghu, Longgang District, Shenzhen, China.</t>
  </si>
  <si>
    <t>Ka Shui Metal Co. Ltd.</t>
    <phoneticPr fontId="21" type="noConversion"/>
  </si>
  <si>
    <t>www.kashui.com</t>
    <phoneticPr fontId="21" type="noConversion"/>
  </si>
  <si>
    <t>852-24140456</t>
    <phoneticPr fontId="21" type="noConversion"/>
  </si>
  <si>
    <t>Room A, 29/F., Tower B, Billion Centre, 1 Wang Kwong Rd., Kowloon Bay, Kowloon, H.K</t>
    <phoneticPr fontId="21" type="noConversion"/>
  </si>
  <si>
    <t>Iby Cheng</t>
    <phoneticPr fontId="21" type="noConversion"/>
  </si>
  <si>
    <t>852-24121743</t>
    <phoneticPr fontId="21" type="noConversion"/>
  </si>
  <si>
    <t>iby.cheng@kashui.com</t>
    <phoneticPr fontId="21" type="noConversion"/>
  </si>
  <si>
    <t>Private Label Men's handle (screwed assembly)</t>
    <phoneticPr fontId="21" type="noConversion"/>
  </si>
  <si>
    <t>bottom zinc for screwd</t>
    <phoneticPr fontId="21" type="noConversion"/>
  </si>
  <si>
    <t>Zinc alloy#3</t>
    <phoneticPr fontId="21" type="noConversion"/>
  </si>
  <si>
    <t>2nd operation &amp; trimming</t>
    <phoneticPr fontId="21" type="noConversion"/>
  </si>
  <si>
    <t>Manual polishing</t>
    <phoneticPr fontId="21" type="noConversion"/>
  </si>
  <si>
    <t>manual</t>
    <phoneticPr fontId="21" type="noConversion"/>
  </si>
  <si>
    <t>top grip + top grip carrier overmolding</t>
    <phoneticPr fontId="21" type="noConversion"/>
  </si>
  <si>
    <t>bottom grip+bottom grip carrier overmolding</t>
    <phoneticPr fontId="21" type="noConversion"/>
  </si>
  <si>
    <t>pusher injection molding</t>
    <phoneticPr fontId="21" type="noConversion"/>
  </si>
  <si>
    <t>chassis + connector overmolding</t>
    <phoneticPr fontId="21" type="noConversion"/>
  </si>
  <si>
    <t>Top zinc for screwd casting</t>
    <phoneticPr fontId="21" type="noConversion"/>
  </si>
  <si>
    <t>2nd operation &amp; trimming</t>
    <phoneticPr fontId="21" type="noConversion"/>
  </si>
  <si>
    <t>tapping</t>
    <phoneticPr fontId="21" type="noConversion"/>
  </si>
  <si>
    <t>Manual polishing</t>
    <phoneticPr fontId="21" type="noConversion"/>
  </si>
  <si>
    <t>Bright chromium plating</t>
    <phoneticPr fontId="21" type="noConversion"/>
  </si>
  <si>
    <t>manual</t>
    <phoneticPr fontId="21" type="noConversion"/>
  </si>
  <si>
    <t>pad printed logo</t>
    <phoneticPr fontId="21" type="noConversion"/>
  </si>
  <si>
    <t>Bottom zinc for screwd casting</t>
    <phoneticPr fontId="21" type="noConversion"/>
  </si>
  <si>
    <t>Stainless steel screws (2pcs.)</t>
    <phoneticPr fontId="21" type="noConversion"/>
  </si>
  <si>
    <t>Assembly for set</t>
    <phoneticPr fontId="21" type="noConversion"/>
  </si>
  <si>
    <t>138-188T hot chamber</t>
    <phoneticPr fontId="21" type="noConversion"/>
  </si>
  <si>
    <t>Manual</t>
    <phoneticPr fontId="21" type="noConversion"/>
  </si>
  <si>
    <t>outsource automatic line</t>
    <phoneticPr fontId="21" type="noConversion"/>
  </si>
  <si>
    <t>pad printed</t>
    <phoneticPr fontId="21" type="noConversion"/>
  </si>
  <si>
    <t>outsource screws</t>
    <phoneticPr fontId="21" type="noConversion"/>
  </si>
  <si>
    <t>top zinc for screwed (pad printed logo)</t>
    <phoneticPr fontId="21" type="noConversion"/>
  </si>
  <si>
    <t>top grip+top grip carrier</t>
    <phoneticPr fontId="21" type="noConversion"/>
  </si>
  <si>
    <t>bottom grip+bottom grip carrier</t>
    <phoneticPr fontId="21" type="noConversion"/>
  </si>
  <si>
    <t xml:space="preserve">pusher </t>
    <phoneticPr fontId="21" type="noConversion"/>
  </si>
  <si>
    <t>chassis + connector</t>
    <phoneticPr fontId="21" type="noConversion"/>
  </si>
  <si>
    <t>ABS+TPU</t>
    <phoneticPr fontId="21" type="noConversion"/>
  </si>
  <si>
    <t>ABS</t>
    <phoneticPr fontId="21" type="noConversion"/>
  </si>
  <si>
    <t>ABS+PC</t>
    <phoneticPr fontId="21" type="noConversion"/>
  </si>
  <si>
    <t>200T double color injection machine</t>
    <phoneticPr fontId="21" type="noConversion"/>
  </si>
  <si>
    <t>160T injection machine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</si>
</sst>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_);\(&quot;$&quot;#,##0.00\)"/>
    <numFmt numFmtId="177" formatCode="_(&quot;$&quot;* #,##0.00_);_(&quot;$&quot;* \(#,##0.00\);_(&quot;$&quot;* &quot;-&quot;??_);_(@_)"/>
    <numFmt numFmtId="178" formatCode="mmmm\ d\,\ yyyy"/>
    <numFmt numFmtId="179" formatCode="&quot;$&quot;#,##0.00"/>
    <numFmt numFmtId="180" formatCode="&quot;$&quot;#,##0.000"/>
    <numFmt numFmtId="181" formatCode="\$#,##0.000;[Red]\$#,##0.000"/>
    <numFmt numFmtId="182" formatCode="\$#,##0.0000;[Red]\$#,##0.0000"/>
    <numFmt numFmtId="183" formatCode="0.0"/>
    <numFmt numFmtId="184" formatCode="\$#,##0.000_);[Red]\(\$#,##0.000\)"/>
    <numFmt numFmtId="185" formatCode="0.0%"/>
    <numFmt numFmtId="186" formatCode="\$#,##0.00;[Red]\$#,##0.00"/>
    <numFmt numFmtId="187" formatCode="0\ &quot;seconds&quot;"/>
    <numFmt numFmtId="188" formatCode="0.0000"/>
    <numFmt numFmtId="189" formatCode="&quot;$&quot;#,##0.0000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1"/>
      <name val="新細明體"/>
      <family val="2"/>
      <scheme val="minor"/>
    </font>
    <font>
      <b/>
      <sz val="11"/>
      <color indexed="10"/>
      <name val="新細明體"/>
      <family val="2"/>
      <scheme val="minor"/>
    </font>
    <font>
      <sz val="11"/>
      <name val="新細明體"/>
      <family val="2"/>
      <scheme val="minor"/>
    </font>
    <font>
      <sz val="10"/>
      <name val="Verdana"/>
      <family val="2"/>
    </font>
    <font>
      <sz val="11"/>
      <color indexed="8"/>
      <name val="新細明體"/>
      <family val="2"/>
      <scheme val="minor"/>
    </font>
    <font>
      <b/>
      <sz val="11"/>
      <color indexed="8"/>
      <name val="新細明體"/>
      <family val="2"/>
      <scheme val="minor"/>
    </font>
    <font>
      <sz val="11"/>
      <color indexed="10"/>
      <name val="新細明體"/>
      <family val="2"/>
      <scheme val="minor"/>
    </font>
    <font>
      <i/>
      <sz val="11"/>
      <color indexed="10"/>
      <name val="新細明體"/>
      <family val="2"/>
      <scheme val="minor"/>
    </font>
    <font>
      <sz val="11"/>
      <color indexed="12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Dashed">
        <color auto="1"/>
      </bottom>
      <diagonal/>
    </border>
    <border>
      <left style="medium">
        <color indexed="64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Dash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77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8">
    <xf numFmtId="0" fontId="0" fillId="0" borderId="0" xfId="0"/>
    <xf numFmtId="0" fontId="4" fillId="2" borderId="1" xfId="0" applyFont="1" applyFill="1" applyBorder="1" applyAlignment="1">
      <alignment vertical="center"/>
    </xf>
    <xf numFmtId="181" fontId="11" fillId="0" borderId="19" xfId="5" applyNumberFormat="1" applyFont="1" applyFill="1" applyBorder="1" applyAlignment="1" applyProtection="1">
      <alignment horizontal="center"/>
      <protection locked="0"/>
    </xf>
    <xf numFmtId="181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78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78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79" fontId="2" fillId="3" borderId="26" xfId="0" applyNumberFormat="1" applyFont="1" applyFill="1" applyBorder="1" applyAlignment="1" applyProtection="1">
      <alignment horizontal="center" vertical="center"/>
    </xf>
    <xf numFmtId="179" fontId="2" fillId="3" borderId="27" xfId="0" applyNumberFormat="1" applyFont="1" applyFill="1" applyBorder="1" applyAlignment="1" applyProtection="1">
      <alignment horizontal="center" vertical="center"/>
    </xf>
    <xf numFmtId="179" fontId="2" fillId="3" borderId="28" xfId="0" applyNumberFormat="1" applyFont="1" applyFill="1" applyBorder="1" applyAlignment="1" applyProtection="1">
      <alignment horizontal="center" vertical="center"/>
    </xf>
    <xf numFmtId="180" fontId="9" fillId="0" borderId="26" xfId="1" applyNumberFormat="1" applyFont="1" applyFill="1" applyBorder="1" applyAlignment="1" applyProtection="1">
      <alignment horizontal="center" vertical="center"/>
    </xf>
    <xf numFmtId="180" fontId="9" fillId="0" borderId="15" xfId="1" applyNumberFormat="1" applyFont="1" applyFill="1" applyBorder="1" applyAlignment="1" applyProtection="1">
      <alignment horizontal="center" vertical="center"/>
    </xf>
    <xf numFmtId="180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81" fontId="11" fillId="0" borderId="23" xfId="5" applyNumberFormat="1" applyFont="1" applyFill="1" applyBorder="1" applyAlignment="1" applyProtection="1">
      <alignment horizontal="center"/>
    </xf>
    <xf numFmtId="181" fontId="11" fillId="0" borderId="19" xfId="5" applyNumberFormat="1" applyFont="1" applyFill="1" applyBorder="1" applyAlignment="1" applyProtection="1">
      <alignment horizontal="center"/>
    </xf>
    <xf numFmtId="181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79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79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82" fontId="9" fillId="0" borderId="15" xfId="4" applyNumberFormat="1" applyFont="1" applyBorder="1" applyAlignment="1" applyProtection="1">
      <alignment horizontal="center"/>
    </xf>
    <xf numFmtId="182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82" fontId="13" fillId="3" borderId="15" xfId="4" applyNumberFormat="1" applyFont="1" applyFill="1" applyBorder="1" applyAlignment="1" applyProtection="1">
      <alignment horizontal="center"/>
    </xf>
    <xf numFmtId="179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83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83" fontId="13" fillId="3" borderId="15" xfId="4" applyNumberFormat="1" applyFont="1" applyFill="1" applyBorder="1" applyAlignment="1" applyProtection="1">
      <alignment horizontal="center"/>
    </xf>
    <xf numFmtId="180" fontId="9" fillId="0" borderId="15" xfId="4" applyNumberFormat="1" applyFont="1" applyBorder="1" applyAlignment="1" applyProtection="1">
      <alignment horizontal="center"/>
    </xf>
    <xf numFmtId="180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76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84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85" fontId="13" fillId="3" borderId="15" xfId="2" applyNumberFormat="1" applyFont="1" applyFill="1" applyBorder="1" applyAlignment="1" applyProtection="1">
      <alignment horizontal="center"/>
    </xf>
    <xf numFmtId="186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81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81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79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86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" fontId="2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4" borderId="12" xfId="3" applyFont="1" applyFill="1" applyBorder="1" applyAlignment="1" applyProtection="1">
      <alignment horizontal="center" vertical="center"/>
      <protection locked="0"/>
    </xf>
    <xf numFmtId="0" fontId="2" fillId="4" borderId="16" xfId="3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79" fontId="2" fillId="4" borderId="27" xfId="0" applyNumberFormat="1" applyFont="1" applyFill="1" applyBorder="1" applyAlignment="1" applyProtection="1">
      <alignment horizontal="center" vertical="center"/>
      <protection locked="0"/>
    </xf>
    <xf numFmtId="179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82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183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83" fontId="13" fillId="4" borderId="15" xfId="4" applyNumberFormat="1" applyFont="1" applyFill="1" applyBorder="1" applyAlignment="1" applyProtection="1">
      <alignment horizontal="center"/>
      <protection locked="0"/>
    </xf>
    <xf numFmtId="185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87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0" fontId="22" fillId="4" borderId="11" xfId="6" applyFill="1" applyBorder="1" applyAlignment="1" applyProtection="1">
      <alignment horizontal="left" vertical="center"/>
      <protection locked="0"/>
    </xf>
    <xf numFmtId="15" fontId="2" fillId="4" borderId="19" xfId="3" applyNumberFormat="1" applyFont="1" applyFill="1" applyBorder="1" applyAlignment="1" applyProtection="1">
      <alignment horizontal="left" vertical="center"/>
      <protection locked="0"/>
    </xf>
    <xf numFmtId="49" fontId="22" fillId="4" borderId="20" xfId="6" applyNumberForma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vertical="center"/>
      <protection locked="0"/>
    </xf>
    <xf numFmtId="179" fontId="2" fillId="6" borderId="27" xfId="0" applyNumberFormat="1" applyFont="1" applyFill="1" applyBorder="1" applyAlignment="1" applyProtection="1">
      <alignment horizontal="center"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180" fontId="9" fillId="6" borderId="15" xfId="1" applyNumberFormat="1" applyFont="1" applyFill="1" applyBorder="1" applyAlignment="1" applyProtection="1">
      <alignment horizontal="center" vertical="center"/>
    </xf>
    <xf numFmtId="0" fontId="2" fillId="6" borderId="15" xfId="0" applyFont="1" applyFill="1" applyBorder="1" applyAlignment="1" applyProtection="1">
      <alignment horizontal="center" vertical="center"/>
      <protection locked="0"/>
    </xf>
    <xf numFmtId="181" fontId="11" fillId="6" borderId="19" xfId="5" applyNumberFormat="1" applyFont="1" applyFill="1" applyBorder="1" applyAlignment="1" applyProtection="1">
      <alignment horizontal="center"/>
      <protection locked="0"/>
    </xf>
    <xf numFmtId="0" fontId="2" fillId="6" borderId="15" xfId="3" applyFont="1" applyFill="1" applyBorder="1" applyAlignment="1" applyProtection="1">
      <alignment horizontal="left" vertical="center"/>
      <protection locked="0"/>
    </xf>
    <xf numFmtId="0" fontId="2" fillId="6" borderId="11" xfId="0" applyFont="1" applyFill="1" applyBorder="1" applyAlignment="1" applyProtection="1">
      <alignment horizontal="center" vertical="center" wrapText="1"/>
      <protection locked="0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6" borderId="27" xfId="4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wrapText="1"/>
      <protection locked="0"/>
    </xf>
    <xf numFmtId="0" fontId="2" fillId="6" borderId="15" xfId="4" applyFont="1" applyFill="1" applyBorder="1" applyAlignment="1" applyProtection="1">
      <alignment horizontal="left"/>
      <protection locked="0"/>
    </xf>
    <xf numFmtId="0" fontId="2" fillId="6" borderId="15" xfId="3" applyFont="1" applyFill="1" applyBorder="1" applyAlignment="1" applyProtection="1">
      <alignment horizontal="left" vertical="center" wrapText="1"/>
      <protection locked="0"/>
    </xf>
    <xf numFmtId="188" fontId="9" fillId="0" borderId="15" xfId="4" applyNumberFormat="1" applyFont="1" applyBorder="1" applyAlignment="1" applyProtection="1">
      <alignment horizontal="center"/>
    </xf>
    <xf numFmtId="188" fontId="13" fillId="4" borderId="15" xfId="4" applyNumberFormat="1" applyFont="1" applyFill="1" applyBorder="1" applyAlignment="1" applyProtection="1">
      <alignment horizontal="center"/>
      <protection locked="0"/>
    </xf>
    <xf numFmtId="188" fontId="19" fillId="0" borderId="34" xfId="4" applyNumberFormat="1" applyFont="1" applyBorder="1" applyAlignment="1" applyProtection="1">
      <alignment horizontal="center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  <xf numFmtId="180" fontId="2" fillId="6" borderId="26" xfId="0" applyNumberFormat="1" applyFont="1" applyFill="1" applyBorder="1" applyAlignment="1" applyProtection="1">
      <alignment horizontal="center" vertical="center"/>
      <protection locked="0"/>
    </xf>
    <xf numFmtId="189" fontId="9" fillId="6" borderId="26" xfId="1" applyNumberFormat="1" applyFont="1" applyFill="1" applyBorder="1" applyAlignment="1" applyProtection="1">
      <alignment horizontal="center" vertical="center"/>
    </xf>
    <xf numFmtId="189" fontId="9" fillId="6" borderId="15" xfId="1" applyNumberFormat="1" applyFont="1" applyFill="1" applyBorder="1" applyAlignment="1" applyProtection="1">
      <alignment horizontal="center" vertical="center"/>
    </xf>
    <xf numFmtId="182" fontId="11" fillId="6" borderId="23" xfId="5" applyNumberFormat="1" applyFont="1" applyFill="1" applyBorder="1" applyAlignment="1" applyProtection="1">
      <alignment horizontal="center"/>
      <protection locked="0"/>
    </xf>
    <xf numFmtId="182" fontId="11" fillId="6" borderId="19" xfId="5" applyNumberFormat="1" applyFont="1" applyFill="1" applyBorder="1" applyAlignment="1" applyProtection="1">
      <alignment horizontal="center"/>
      <protection locked="0"/>
    </xf>
    <xf numFmtId="183" fontId="2" fillId="6" borderId="15" xfId="4" applyNumberFormat="1" applyFont="1" applyFill="1" applyBorder="1" applyAlignment="1" applyProtection="1">
      <alignment horizontal="center"/>
      <protection locked="0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2" fontId="13" fillId="6" borderId="15" xfId="4" applyNumberFormat="1" applyFont="1" applyFill="1" applyBorder="1" applyAlignment="1" applyProtection="1">
      <alignment horizontal="center"/>
      <protection locked="0"/>
    </xf>
    <xf numFmtId="182" fontId="19" fillId="5" borderId="34" xfId="4" applyNumberFormat="1" applyFont="1" applyFill="1" applyBorder="1" applyAlignment="1" applyProtection="1">
      <alignment horizontal="center"/>
    </xf>
  </cellXfs>
  <cellStyles count="7">
    <cellStyle name="Normal 2 2" xfId="3"/>
    <cellStyle name="Normal_BUC M84-Keyboard-02_01_07-check.xls 2" xfId="4"/>
    <cellStyle name="一般" xfId="0" builtinId="0"/>
    <cellStyle name="百分比" xfId="2" builtinId="5"/>
    <cellStyle name="貨幣" xfId="1" builtinId="4"/>
    <cellStyle name="貨幣_GP_PP RFQ_818-0511-17_K20 CTO Frame_1103 2" xfId="5"/>
    <cellStyle name="超連結" xfId="6" builtinId="8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by.cheng@kashui.com" TargetMode="External"/><Relationship Id="rId1" Type="http://schemas.openxmlformats.org/officeDocument/2006/relationships/hyperlink" Target="http://www.kashui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D1:Y75"/>
  <sheetViews>
    <sheetView showGridLines="0" tabSelected="1" topLeftCell="D1" zoomScale="80" zoomScaleNormal="80" zoomScaleSheetLayoutView="70" workbookViewId="0">
      <selection activeCell="D58" sqref="D58"/>
    </sheetView>
  </sheetViews>
  <sheetFormatPr defaultColWidth="10.42578125" defaultRowHeight="15.75" x14ac:dyDescent="0.25"/>
  <cols>
    <col min="1" max="2" width="10.42578125" style="4"/>
    <col min="3" max="3" width="1.85546875" style="4" customWidth="1"/>
    <col min="4" max="4" width="21.85546875" style="4" customWidth="1"/>
    <col min="5" max="5" width="30.7109375" style="4" customWidth="1"/>
    <col min="6" max="8" width="20.140625" style="4" customWidth="1"/>
    <col min="9" max="9" width="20.42578125" style="4" bestFit="1" customWidth="1"/>
    <col min="10" max="16" width="20.140625" style="4" customWidth="1"/>
    <col min="17" max="17" width="1.85546875" style="4" customWidth="1"/>
    <col min="18" max="23" width="10.42578125" style="4" customWidth="1"/>
    <col min="24" max="16384" width="10.42578125" style="4"/>
  </cols>
  <sheetData>
    <row r="1" spans="4:24" ht="10.5" customHeight="1" thickBot="1" x14ac:dyDescent="0.3"/>
    <row r="2" spans="4:24" s="7" customFormat="1" ht="22.5" customHeight="1" x14ac:dyDescent="0.25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 x14ac:dyDescent="0.25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 x14ac:dyDescent="0.25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 x14ac:dyDescent="0.3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 x14ac:dyDescent="0.3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 x14ac:dyDescent="0.25">
      <c r="D7" s="235" t="s">
        <v>3</v>
      </c>
      <c r="E7" s="24" t="s">
        <v>4</v>
      </c>
      <c r="F7" s="181" t="s">
        <v>95</v>
      </c>
      <c r="G7" s="26" t="s">
        <v>5</v>
      </c>
      <c r="H7" s="216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 x14ac:dyDescent="0.25">
      <c r="D8" s="236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 x14ac:dyDescent="0.3">
      <c r="D9" s="237"/>
      <c r="E9" s="39" t="s">
        <v>10</v>
      </c>
      <c r="F9" s="183" t="s">
        <v>94</v>
      </c>
      <c r="G9" s="41" t="s">
        <v>11</v>
      </c>
      <c r="H9" s="217">
        <v>42508</v>
      </c>
      <c r="I9" s="43" t="s">
        <v>12</v>
      </c>
      <c r="J9" s="218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 x14ac:dyDescent="0.25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 x14ac:dyDescent="0.3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 x14ac:dyDescent="0.25">
      <c r="D12" s="238" t="s">
        <v>13</v>
      </c>
      <c r="E12" s="58" t="s">
        <v>14</v>
      </c>
      <c r="F12" s="186"/>
      <c r="G12" s="26" t="s">
        <v>15</v>
      </c>
      <c r="H12" s="189">
        <v>10</v>
      </c>
      <c r="K12" s="56"/>
      <c r="L12" s="56"/>
      <c r="M12" s="56"/>
      <c r="N12" s="56"/>
      <c r="O12" s="56"/>
      <c r="P12" s="56"/>
      <c r="Q12" s="56"/>
      <c r="R12" s="56"/>
    </row>
    <row r="13" spans="4:24" x14ac:dyDescent="0.25">
      <c r="D13" s="239"/>
      <c r="E13" s="61" t="s">
        <v>16</v>
      </c>
      <c r="F13" s="219" t="s">
        <v>102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6.5" thickBot="1" x14ac:dyDescent="0.3">
      <c r="D14" s="240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6.5" thickBot="1" x14ac:dyDescent="0.3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32.25" hidden="1" thickBot="1" x14ac:dyDescent="0.3">
      <c r="D16" s="73"/>
      <c r="E16" s="74"/>
      <c r="F16" s="69" t="str">
        <f>F18&amp;"/"&amp;F19&amp;"/"&amp;TEXT(F20,"$#,###.000")&amp;"/"&amp;TEXT(F22,"$#,###.000")</f>
        <v>top grip+top grip carrier/ABS+TPU/$4.994/$.011</v>
      </c>
      <c r="G16" s="75" t="str">
        <f t="shared" ref="G16:P16" si="0">G18&amp;"/"&amp;G19&amp;"/"&amp;TEXT(G20,"$#,###.000")&amp;"/"&amp;TEXT(G22,"$#,###.000")</f>
        <v>bottom grip+bottom grip carrier/ABS+TPU/$4.994/$.023</v>
      </c>
      <c r="H16" s="76" t="str">
        <f t="shared" si="0"/>
        <v>pusher /ABS/$1.708/$.002</v>
      </c>
      <c r="I16" s="77" t="str">
        <f t="shared" si="0"/>
        <v>chassis + connector/ABS+PC/$3.413/$.025</v>
      </c>
      <c r="J16" s="77" t="str">
        <f t="shared" si="0"/>
        <v>top zinc for screwed (pad printed logo)/Zinc alloy#3/$2.466/$.032</v>
      </c>
      <c r="K16" s="78" t="str">
        <f t="shared" si="0"/>
        <v>bottom zinc for screwd/Zinc alloy#3/$2.466/$.044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6.5" hidden="1" thickBot="1" x14ac:dyDescent="0.3">
      <c r="D17" s="73"/>
      <c r="E17" s="74"/>
      <c r="F17" s="69">
        <f>IF(F18="","",1)</f>
        <v>1</v>
      </c>
      <c r="G17" s="75">
        <f t="shared" ref="G17:P17" si="1">IF(G18="","",1)</f>
        <v>1</v>
      </c>
      <c r="H17" s="76">
        <f t="shared" si="1"/>
        <v>1</v>
      </c>
      <c r="I17" s="77">
        <f t="shared" si="1"/>
        <v>1</v>
      </c>
      <c r="J17" s="77">
        <f t="shared" si="1"/>
        <v>1</v>
      </c>
      <c r="K17" s="78">
        <f t="shared" si="1"/>
        <v>1</v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 ht="31.5" x14ac:dyDescent="0.25">
      <c r="D18" s="238" t="s">
        <v>20</v>
      </c>
      <c r="E18" s="58" t="s">
        <v>21</v>
      </c>
      <c r="F18" s="192" t="s">
        <v>128</v>
      </c>
      <c r="G18" s="193" t="s">
        <v>129</v>
      </c>
      <c r="H18" s="193" t="s">
        <v>130</v>
      </c>
      <c r="I18" s="193" t="s">
        <v>131</v>
      </c>
      <c r="J18" s="193" t="s">
        <v>127</v>
      </c>
      <c r="K18" s="193" t="s">
        <v>103</v>
      </c>
      <c r="L18" s="193"/>
      <c r="M18" s="193"/>
      <c r="N18" s="193"/>
      <c r="O18" s="193"/>
      <c r="P18" s="194"/>
      <c r="Q18" s="56"/>
      <c r="R18" s="56"/>
      <c r="S18" s="56"/>
      <c r="T18" s="56"/>
    </row>
    <row r="19" spans="4:25" x14ac:dyDescent="0.25">
      <c r="D19" s="239"/>
      <c r="E19" s="61" t="s">
        <v>22</v>
      </c>
      <c r="F19" s="195" t="s">
        <v>132</v>
      </c>
      <c r="G19" s="196" t="s">
        <v>132</v>
      </c>
      <c r="H19" s="196" t="s">
        <v>133</v>
      </c>
      <c r="I19" s="196" t="s">
        <v>134</v>
      </c>
      <c r="J19" s="196" t="s">
        <v>104</v>
      </c>
      <c r="K19" s="196" t="s">
        <v>104</v>
      </c>
      <c r="L19" s="196"/>
      <c r="M19" s="196"/>
      <c r="N19" s="196"/>
      <c r="O19" s="196"/>
      <c r="P19" s="197"/>
      <c r="Q19" s="56"/>
      <c r="R19" s="56"/>
      <c r="S19" s="56"/>
      <c r="T19" s="56"/>
    </row>
    <row r="20" spans="4:25" x14ac:dyDescent="0.25">
      <c r="D20" s="239"/>
      <c r="E20" s="61" t="s">
        <v>23</v>
      </c>
      <c r="F20" s="259">
        <f>(10.93+52.99)/2/6.4</f>
        <v>4.9937499999999995</v>
      </c>
      <c r="G20" s="259">
        <f>(10.93+52.99)/2/6.4</f>
        <v>4.9937499999999995</v>
      </c>
      <c r="H20" s="259">
        <f>10.93/6.4</f>
        <v>1.7078125</v>
      </c>
      <c r="I20" s="259">
        <f>(10.93+32.76)/2/6.4</f>
        <v>3.4132812499999998</v>
      </c>
      <c r="J20" s="220">
        <f>2.28*1.03*1.05</f>
        <v>2.4658199999999999</v>
      </c>
      <c r="K20" s="220">
        <f>2.28*1.03*1.05</f>
        <v>2.4658199999999999</v>
      </c>
      <c r="L20" s="198"/>
      <c r="M20" s="198"/>
      <c r="N20" s="198"/>
      <c r="O20" s="198"/>
      <c r="P20" s="199"/>
      <c r="Q20" s="56"/>
      <c r="R20" s="56"/>
      <c r="S20" s="56"/>
      <c r="T20" s="56"/>
    </row>
    <row r="21" spans="4:25" x14ac:dyDescent="0.25">
      <c r="D21" s="239"/>
      <c r="E21" s="61" t="s">
        <v>24</v>
      </c>
      <c r="F21" s="223">
        <f>(0.3+3/4+0.5+3/4)/1000</f>
        <v>2.3E-3</v>
      </c>
      <c r="G21" s="223">
        <f>(1.5+3.5/4+1.3+3.5/4)/1000</f>
        <v>4.5500000000000002E-3</v>
      </c>
      <c r="H21" s="223">
        <f>(0.6+3/4)/1000</f>
        <v>1.3500000000000001E-3</v>
      </c>
      <c r="I21" s="223">
        <f>(1.3+3/4+3.3+6/3)/1000</f>
        <v>7.3499999999999998E-3</v>
      </c>
      <c r="J21" s="221">
        <f>13/1000</f>
        <v>1.2999999999999999E-2</v>
      </c>
      <c r="K21" s="221">
        <f>18/1000</f>
        <v>1.7999999999999999E-2</v>
      </c>
      <c r="L21" s="196"/>
      <c r="M21" s="196"/>
      <c r="N21" s="196"/>
      <c r="O21" s="196"/>
      <c r="P21" s="197"/>
      <c r="Q21" s="56"/>
      <c r="R21" s="56"/>
      <c r="S21" s="56"/>
      <c r="T21" s="56"/>
    </row>
    <row r="22" spans="4:25" x14ac:dyDescent="0.25">
      <c r="D22" s="239"/>
      <c r="E22" s="61" t="s">
        <v>25</v>
      </c>
      <c r="F22" s="260">
        <f>F20*F21</f>
        <v>1.1485624999999999E-2</v>
      </c>
      <c r="G22" s="261">
        <f t="shared" ref="G22:I22" si="2">G20*G21</f>
        <v>2.2721562499999997E-2</v>
      </c>
      <c r="H22" s="261">
        <f t="shared" si="2"/>
        <v>2.3055468749999999E-3</v>
      </c>
      <c r="I22" s="261">
        <f t="shared" si="2"/>
        <v>2.5087617187499998E-2</v>
      </c>
      <c r="J22" s="222">
        <f t="shared" ref="G22:K22" si="3">J20*J21</f>
        <v>3.205566E-2</v>
      </c>
      <c r="K22" s="222">
        <f t="shared" si="3"/>
        <v>4.4384759999999995E-2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 x14ac:dyDescent="0.25">
      <c r="D23" s="239"/>
      <c r="E23" s="61" t="s">
        <v>26</v>
      </c>
      <c r="F23" s="221">
        <v>1</v>
      </c>
      <c r="G23" s="223">
        <v>1</v>
      </c>
      <c r="H23" s="223">
        <v>1</v>
      </c>
      <c r="I23" s="223">
        <v>1</v>
      </c>
      <c r="J23" s="223">
        <v>1</v>
      </c>
      <c r="K23" s="223">
        <v>1</v>
      </c>
      <c r="L23" s="187"/>
      <c r="M23" s="187"/>
      <c r="N23" s="187"/>
      <c r="O23" s="187"/>
      <c r="P23" s="200"/>
      <c r="Q23" s="56"/>
      <c r="R23" s="56"/>
      <c r="S23" s="56"/>
      <c r="T23" s="56"/>
    </row>
    <row r="24" spans="4:25" ht="16.5" thickBot="1" x14ac:dyDescent="0.3">
      <c r="D24" s="240"/>
      <c r="E24" s="64" t="s">
        <v>27</v>
      </c>
      <c r="F24" s="262">
        <f t="shared" ref="F24:I24" si="4">(F22*F23)</f>
        <v>1.1485624999999999E-2</v>
      </c>
      <c r="G24" s="263">
        <f t="shared" si="4"/>
        <v>2.2721562499999997E-2</v>
      </c>
      <c r="H24" s="263">
        <f t="shared" si="4"/>
        <v>2.3055468749999999E-3</v>
      </c>
      <c r="I24" s="263">
        <f t="shared" si="4"/>
        <v>2.5087617187499998E-2</v>
      </c>
      <c r="J24" s="224">
        <f t="shared" ref="F24:P24" si="5">(J22*J23)</f>
        <v>3.205566E-2</v>
      </c>
      <c r="K24" s="224">
        <f t="shared" si="5"/>
        <v>4.4384759999999995E-2</v>
      </c>
      <c r="L24" s="2">
        <f t="shared" si="5"/>
        <v>0</v>
      </c>
      <c r="M24" s="2">
        <f t="shared" si="5"/>
        <v>0</v>
      </c>
      <c r="N24" s="2">
        <f t="shared" si="5"/>
        <v>0</v>
      </c>
      <c r="O24" s="2">
        <f t="shared" si="5"/>
        <v>0</v>
      </c>
      <c r="P24" s="3">
        <f t="shared" si="5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 x14ac:dyDescent="0.3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47.25" x14ac:dyDescent="0.25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 x14ac:dyDescent="0.25">
      <c r="D27" s="107">
        <v>0</v>
      </c>
      <c r="E27" s="108"/>
      <c r="F27" s="109">
        <f>G27+H27</f>
        <v>0.1380407715625</v>
      </c>
      <c r="G27" s="110">
        <f>SUM(F24:L24)</f>
        <v>0.1380407715625</v>
      </c>
      <c r="H27" s="232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32.25" thickBot="1" x14ac:dyDescent="0.3">
      <c r="D28" s="107">
        <v>1</v>
      </c>
      <c r="E28" s="225" t="s">
        <v>108</v>
      </c>
      <c r="F28" s="109">
        <f t="shared" ref="F28:F31" si="6">F27+G28+H28</f>
        <v>0.20158403328749996</v>
      </c>
      <c r="G28" s="201">
        <v>0</v>
      </c>
      <c r="H28" s="232">
        <f t="shared" ref="H28:H31" si="7">SUM(N28:P28)</f>
        <v>6.354326172499998E-2</v>
      </c>
      <c r="I28" s="231" t="s">
        <v>135</v>
      </c>
      <c r="J28" s="264">
        <v>28</v>
      </c>
      <c r="K28" s="265">
        <v>0.92</v>
      </c>
      <c r="L28" s="119">
        <f t="shared" ref="L28:L31" si="8">(1-K28)*L29+L29</f>
        <v>0</v>
      </c>
      <c r="M28" s="266">
        <v>6.25</v>
      </c>
      <c r="N28" s="121">
        <f t="shared" ref="N28:N31" si="9">(M28/3600)*J28</f>
        <v>4.8611111111111105E-2</v>
      </c>
      <c r="O28" s="121">
        <f t="shared" ref="O28:O31" si="10">(1-K28)*N28</f>
        <v>3.8888888888888866E-3</v>
      </c>
      <c r="P28" s="122">
        <f t="shared" ref="P28:P31" si="11">(1-K28)*F27</f>
        <v>1.1043261724999994E-2</v>
      </c>
      <c r="Q28" s="56"/>
      <c r="R28" s="56"/>
    </row>
    <row r="29" spans="4:25" ht="32.25" thickBot="1" x14ac:dyDescent="0.3">
      <c r="D29" s="107">
        <v>2</v>
      </c>
      <c r="E29" s="226" t="s">
        <v>109</v>
      </c>
      <c r="F29" s="109">
        <f t="shared" si="6"/>
        <v>0.27021075595049993</v>
      </c>
      <c r="G29" s="201">
        <v>0</v>
      </c>
      <c r="H29" s="232">
        <f t="shared" si="7"/>
        <v>6.8626722662999975E-2</v>
      </c>
      <c r="I29" s="231" t="s">
        <v>135</v>
      </c>
      <c r="J29" s="264">
        <v>28</v>
      </c>
      <c r="K29" s="265">
        <v>0.92</v>
      </c>
      <c r="L29" s="119">
        <f t="shared" si="8"/>
        <v>0</v>
      </c>
      <c r="M29" s="266">
        <v>6.25</v>
      </c>
      <c r="N29" s="121">
        <f t="shared" si="9"/>
        <v>4.8611111111111105E-2</v>
      </c>
      <c r="O29" s="121">
        <f t="shared" si="10"/>
        <v>3.8888888888888866E-3</v>
      </c>
      <c r="P29" s="122">
        <f t="shared" si="11"/>
        <v>1.6126722662999988E-2</v>
      </c>
      <c r="Q29" s="56"/>
      <c r="R29" s="56"/>
    </row>
    <row r="30" spans="4:25" ht="16.5" thickBot="1" x14ac:dyDescent="0.3">
      <c r="D30" s="107">
        <v>3</v>
      </c>
      <c r="E30" s="226" t="s">
        <v>110</v>
      </c>
      <c r="F30" s="109">
        <f t="shared" si="6"/>
        <v>0.30549763418457049</v>
      </c>
      <c r="G30" s="201">
        <v>0</v>
      </c>
      <c r="H30" s="232">
        <f t="shared" si="7"/>
        <v>3.5286878234070562E-2</v>
      </c>
      <c r="I30" s="231" t="s">
        <v>136</v>
      </c>
      <c r="J30" s="264">
        <v>20</v>
      </c>
      <c r="K30" s="265">
        <v>0.97</v>
      </c>
      <c r="L30" s="119">
        <f t="shared" si="8"/>
        <v>0</v>
      </c>
      <c r="M30" s="266">
        <v>4.75</v>
      </c>
      <c r="N30" s="121">
        <f t="shared" si="9"/>
        <v>2.6388888888888889E-2</v>
      </c>
      <c r="O30" s="121">
        <f t="shared" si="10"/>
        <v>7.9166666666666741E-4</v>
      </c>
      <c r="P30" s="122">
        <f t="shared" si="11"/>
        <v>8.1063226785150055E-3</v>
      </c>
      <c r="Q30" s="56"/>
      <c r="R30" s="56"/>
    </row>
    <row r="31" spans="4:25" ht="32.25" thickBot="1" x14ac:dyDescent="0.3">
      <c r="D31" s="107">
        <v>4</v>
      </c>
      <c r="E31" s="226" t="s">
        <v>111</v>
      </c>
      <c r="F31" s="109">
        <f t="shared" si="6"/>
        <v>0.38993744491933613</v>
      </c>
      <c r="G31" s="201">
        <v>0</v>
      </c>
      <c r="H31" s="232">
        <f t="shared" si="7"/>
        <v>8.4439810734765627E-2</v>
      </c>
      <c r="I31" s="231" t="s">
        <v>135</v>
      </c>
      <c r="J31" s="264">
        <v>32</v>
      </c>
      <c r="K31" s="265">
        <v>0.92</v>
      </c>
      <c r="L31" s="119">
        <f t="shared" si="8"/>
        <v>0</v>
      </c>
      <c r="M31" s="266">
        <v>6.25</v>
      </c>
      <c r="N31" s="121">
        <f t="shared" si="9"/>
        <v>5.5555555555555552E-2</v>
      </c>
      <c r="O31" s="121">
        <f t="shared" si="10"/>
        <v>4.4444444444444418E-3</v>
      </c>
      <c r="P31" s="122">
        <f t="shared" si="11"/>
        <v>2.4439810734765626E-2</v>
      </c>
      <c r="Q31" s="56"/>
      <c r="R31" s="56"/>
    </row>
    <row r="32" spans="4:25" x14ac:dyDescent="0.25">
      <c r="D32" s="107">
        <v>5</v>
      </c>
      <c r="E32" s="226" t="s">
        <v>112</v>
      </c>
      <c r="F32" s="109">
        <f t="shared" ref="F28:F55" si="12">F31+G32+H32</f>
        <v>0.44604001271136068</v>
      </c>
      <c r="G32" s="201">
        <v>0</v>
      </c>
      <c r="H32" s="232">
        <f t="shared" ref="H28:H55" si="13">SUM(N32:P32)</f>
        <v>5.6102567792024535E-2</v>
      </c>
      <c r="I32" s="231" t="s">
        <v>122</v>
      </c>
      <c r="J32" s="203">
        <v>16</v>
      </c>
      <c r="K32" s="204">
        <v>0.97</v>
      </c>
      <c r="L32" s="119">
        <f t="shared" ref="L28:L54" si="14">(1-K32)*L33+L33</f>
        <v>0</v>
      </c>
      <c r="M32" s="205">
        <v>9.6999999999999993</v>
      </c>
      <c r="N32" s="121">
        <f t="shared" ref="N28:N55" si="15">(M32/3600)*J32</f>
        <v>4.3111111111111107E-2</v>
      </c>
      <c r="O32" s="121">
        <f t="shared" ref="O28:O55" si="16">(1-K32)*N32</f>
        <v>1.2933333333333343E-3</v>
      </c>
      <c r="P32" s="122">
        <f t="shared" ref="P28:P55" si="17">(1-K32)*F31</f>
        <v>1.1698123347580094E-2</v>
      </c>
      <c r="Q32" s="56"/>
      <c r="R32" s="56"/>
    </row>
    <row r="33" spans="4:18" x14ac:dyDescent="0.25">
      <c r="D33" s="107">
        <v>6</v>
      </c>
      <c r="E33" s="225" t="s">
        <v>113</v>
      </c>
      <c r="F33" s="109">
        <f t="shared" si="12"/>
        <v>0.5164309683940298</v>
      </c>
      <c r="G33" s="201">
        <v>0</v>
      </c>
      <c r="H33" s="232">
        <f t="shared" si="13"/>
        <v>7.0390955682669176E-2</v>
      </c>
      <c r="I33" s="230" t="s">
        <v>105</v>
      </c>
      <c r="J33" s="203">
        <v>50</v>
      </c>
      <c r="K33" s="204">
        <v>0.99</v>
      </c>
      <c r="L33" s="119">
        <f t="shared" si="14"/>
        <v>0</v>
      </c>
      <c r="M33" s="205">
        <v>4.7</v>
      </c>
      <c r="N33" s="121">
        <f t="shared" si="15"/>
        <v>6.5277777777777782E-2</v>
      </c>
      <c r="O33" s="121">
        <f t="shared" si="16"/>
        <v>6.5277777777777838E-4</v>
      </c>
      <c r="P33" s="122">
        <f t="shared" si="17"/>
        <v>4.4604001271136111E-3</v>
      </c>
      <c r="Q33" s="56"/>
      <c r="R33" s="56"/>
    </row>
    <row r="34" spans="4:18" x14ac:dyDescent="0.25">
      <c r="D34" s="107">
        <v>7</v>
      </c>
      <c r="E34" s="225" t="s">
        <v>114</v>
      </c>
      <c r="F34" s="109">
        <f t="shared" si="12"/>
        <v>0.53873722252241452</v>
      </c>
      <c r="G34" s="201">
        <v>0</v>
      </c>
      <c r="H34" s="232">
        <f t="shared" si="13"/>
        <v>2.2306254128384752E-2</v>
      </c>
      <c r="I34" s="230" t="s">
        <v>123</v>
      </c>
      <c r="J34" s="203">
        <v>13</v>
      </c>
      <c r="K34" s="204">
        <v>0.99</v>
      </c>
      <c r="L34" s="119">
        <f t="shared" si="14"/>
        <v>0</v>
      </c>
      <c r="M34" s="205">
        <v>4.7</v>
      </c>
      <c r="N34" s="121">
        <f t="shared" si="15"/>
        <v>1.6972222222222225E-2</v>
      </c>
      <c r="O34" s="121">
        <f t="shared" si="16"/>
        <v>1.6972222222222239E-4</v>
      </c>
      <c r="P34" s="122">
        <f t="shared" si="17"/>
        <v>5.1643096839403026E-3</v>
      </c>
      <c r="Q34" s="56"/>
      <c r="R34" s="56"/>
    </row>
    <row r="35" spans="4:18" x14ac:dyDescent="0.25">
      <c r="D35" s="107">
        <v>8</v>
      </c>
      <c r="E35" s="225" t="s">
        <v>115</v>
      </c>
      <c r="F35" s="109">
        <f t="shared" si="12"/>
        <v>0.66813722252241448</v>
      </c>
      <c r="G35" s="201">
        <v>0</v>
      </c>
      <c r="H35" s="232">
        <v>0.12939999999999999</v>
      </c>
      <c r="I35" s="230" t="s">
        <v>106</v>
      </c>
      <c r="J35" s="203">
        <v>72</v>
      </c>
      <c r="K35" s="204">
        <v>0.98</v>
      </c>
      <c r="L35" s="119">
        <f t="shared" si="14"/>
        <v>0</v>
      </c>
      <c r="M35" s="205">
        <v>6.1</v>
      </c>
      <c r="N35" s="121">
        <f t="shared" si="15"/>
        <v>0.122</v>
      </c>
      <c r="O35" s="121">
        <f t="shared" si="16"/>
        <v>2.4400000000000021E-3</v>
      </c>
      <c r="P35" s="122">
        <f t="shared" si="17"/>
        <v>1.0774744450448299E-2</v>
      </c>
      <c r="Q35" s="56"/>
      <c r="R35" s="56"/>
    </row>
    <row r="36" spans="4:18" x14ac:dyDescent="0.25">
      <c r="D36" s="107">
        <v>9</v>
      </c>
      <c r="E36" s="227" t="s">
        <v>116</v>
      </c>
      <c r="F36" s="109">
        <f t="shared" si="12"/>
        <v>0.84154408364853528</v>
      </c>
      <c r="G36" s="201">
        <v>0.14000000000000001</v>
      </c>
      <c r="H36" s="232">
        <f t="shared" si="13"/>
        <v>3.3406861126120756E-2</v>
      </c>
      <c r="I36" s="227" t="s">
        <v>124</v>
      </c>
      <c r="J36" s="203">
        <v>0</v>
      </c>
      <c r="K36" s="204">
        <v>0.95</v>
      </c>
      <c r="L36" s="119">
        <f t="shared" si="14"/>
        <v>0</v>
      </c>
      <c r="M36" s="205">
        <v>0</v>
      </c>
      <c r="N36" s="121">
        <f t="shared" si="15"/>
        <v>0</v>
      </c>
      <c r="O36" s="121">
        <f t="shared" si="16"/>
        <v>0</v>
      </c>
      <c r="P36" s="122">
        <f t="shared" si="17"/>
        <v>3.3406861126120756E-2</v>
      </c>
      <c r="Q36" s="56"/>
      <c r="R36" s="56"/>
    </row>
    <row r="37" spans="4:18" x14ac:dyDescent="0.25">
      <c r="D37" s="107">
        <v>10</v>
      </c>
      <c r="E37" s="227" t="s">
        <v>117</v>
      </c>
      <c r="F37" s="109">
        <f t="shared" si="12"/>
        <v>0.88489496532150602</v>
      </c>
      <c r="G37" s="201">
        <v>0</v>
      </c>
      <c r="H37" s="232">
        <f t="shared" si="13"/>
        <v>4.3350881672970715E-2</v>
      </c>
      <c r="I37" s="227" t="s">
        <v>107</v>
      </c>
      <c r="J37" s="203">
        <v>24</v>
      </c>
      <c r="K37" s="204">
        <v>0.98</v>
      </c>
      <c r="L37" s="119">
        <f t="shared" si="14"/>
        <v>0</v>
      </c>
      <c r="M37" s="205">
        <v>3.9</v>
      </c>
      <c r="N37" s="121">
        <f t="shared" si="15"/>
        <v>2.5999999999999999E-2</v>
      </c>
      <c r="O37" s="121">
        <f t="shared" si="16"/>
        <v>5.2000000000000039E-4</v>
      </c>
      <c r="P37" s="122">
        <f t="shared" si="17"/>
        <v>1.683088167297072E-2</v>
      </c>
      <c r="Q37" s="56"/>
      <c r="R37" s="56"/>
    </row>
    <row r="38" spans="4:18" x14ac:dyDescent="0.25">
      <c r="D38" s="107">
        <v>11</v>
      </c>
      <c r="E38" s="228" t="s">
        <v>118</v>
      </c>
      <c r="F38" s="109">
        <f t="shared" si="12"/>
        <v>0.94031277348144693</v>
      </c>
      <c r="G38" s="201">
        <v>0.03</v>
      </c>
      <c r="H38" s="232">
        <f t="shared" si="13"/>
        <v>2.541780815994087E-2</v>
      </c>
      <c r="I38" s="227" t="s">
        <v>125</v>
      </c>
      <c r="J38" s="203">
        <v>16</v>
      </c>
      <c r="K38" s="204">
        <v>0.995</v>
      </c>
      <c r="L38" s="119">
        <f t="shared" si="14"/>
        <v>0</v>
      </c>
      <c r="M38" s="205">
        <v>4.7</v>
      </c>
      <c r="N38" s="121">
        <f t="shared" si="15"/>
        <v>2.0888888888888891E-2</v>
      </c>
      <c r="O38" s="121">
        <f t="shared" si="16"/>
        <v>1.0444444444444455E-4</v>
      </c>
      <c r="P38" s="122">
        <f t="shared" si="17"/>
        <v>4.4244748266075344E-3</v>
      </c>
      <c r="Q38" s="56"/>
      <c r="R38" s="56"/>
    </row>
    <row r="39" spans="4:18" ht="16.5" thickBot="1" x14ac:dyDescent="0.3">
      <c r="D39" s="107">
        <v>12</v>
      </c>
      <c r="E39" s="228" t="s">
        <v>117</v>
      </c>
      <c r="F39" s="109">
        <f t="shared" si="12"/>
        <v>0.95531277348144694</v>
      </c>
      <c r="G39" s="201">
        <v>0</v>
      </c>
      <c r="H39" s="232">
        <f t="shared" si="13"/>
        <v>1.5000000000000001E-2</v>
      </c>
      <c r="I39" s="227" t="s">
        <v>107</v>
      </c>
      <c r="J39" s="203">
        <v>18</v>
      </c>
      <c r="K39" s="204">
        <v>1</v>
      </c>
      <c r="L39" s="119">
        <f t="shared" si="14"/>
        <v>0</v>
      </c>
      <c r="M39" s="205">
        <v>3</v>
      </c>
      <c r="N39" s="121">
        <f t="shared" si="15"/>
        <v>1.5000000000000001E-2</v>
      </c>
      <c r="O39" s="121">
        <f t="shared" si="16"/>
        <v>0</v>
      </c>
      <c r="P39" s="122">
        <f t="shared" si="17"/>
        <v>0</v>
      </c>
      <c r="Q39" s="56"/>
      <c r="R39" s="56"/>
    </row>
    <row r="40" spans="4:18" x14ac:dyDescent="0.25">
      <c r="D40" s="107">
        <v>13</v>
      </c>
      <c r="E40" s="226" t="s">
        <v>119</v>
      </c>
      <c r="F40" s="109">
        <f t="shared" si="12"/>
        <v>1.0283766011303348</v>
      </c>
      <c r="G40" s="201">
        <v>0</v>
      </c>
      <c r="H40" s="232">
        <f t="shared" si="13"/>
        <v>7.3063827648887872E-2</v>
      </c>
      <c r="I40" s="231" t="s">
        <v>122</v>
      </c>
      <c r="J40" s="203">
        <v>16</v>
      </c>
      <c r="K40" s="204">
        <v>0.97</v>
      </c>
      <c r="L40" s="119">
        <f t="shared" si="14"/>
        <v>0</v>
      </c>
      <c r="M40" s="205">
        <v>9.6999999999999993</v>
      </c>
      <c r="N40" s="121">
        <f t="shared" si="15"/>
        <v>4.3111111111111107E-2</v>
      </c>
      <c r="O40" s="121">
        <f t="shared" si="16"/>
        <v>1.2933333333333343E-3</v>
      </c>
      <c r="P40" s="122">
        <f t="shared" si="17"/>
        <v>2.8659383204443434E-2</v>
      </c>
      <c r="Q40" s="56"/>
      <c r="R40" s="56"/>
    </row>
    <row r="41" spans="4:18" x14ac:dyDescent="0.25">
      <c r="D41" s="107">
        <v>14</v>
      </c>
      <c r="E41" s="225" t="s">
        <v>113</v>
      </c>
      <c r="F41" s="109">
        <f t="shared" si="12"/>
        <v>1.1045909226971937</v>
      </c>
      <c r="G41" s="201">
        <v>0</v>
      </c>
      <c r="H41" s="232">
        <f t="shared" si="13"/>
        <v>7.6214321566858922E-2</v>
      </c>
      <c r="I41" s="230" t="s">
        <v>105</v>
      </c>
      <c r="J41" s="203">
        <v>50</v>
      </c>
      <c r="K41" s="204">
        <v>0.99</v>
      </c>
      <c r="L41" s="119">
        <f t="shared" si="14"/>
        <v>0</v>
      </c>
      <c r="M41" s="205">
        <v>4.7</v>
      </c>
      <c r="N41" s="121">
        <f t="shared" si="15"/>
        <v>6.5277777777777782E-2</v>
      </c>
      <c r="O41" s="121">
        <f t="shared" si="16"/>
        <v>6.5277777777777838E-4</v>
      </c>
      <c r="P41" s="122">
        <f t="shared" si="17"/>
        <v>1.0283766011303357E-2</v>
      </c>
      <c r="Q41" s="56"/>
      <c r="R41" s="56"/>
    </row>
    <row r="42" spans="4:18" x14ac:dyDescent="0.25">
      <c r="D42" s="107">
        <v>15</v>
      </c>
      <c r="E42" s="225" t="s">
        <v>115</v>
      </c>
      <c r="F42" s="109">
        <f t="shared" si="12"/>
        <v>1.2511227411511376</v>
      </c>
      <c r="G42" s="201">
        <v>0</v>
      </c>
      <c r="H42" s="232">
        <f t="shared" si="13"/>
        <v>0.14653181845394389</v>
      </c>
      <c r="I42" s="230" t="s">
        <v>106</v>
      </c>
      <c r="J42" s="203">
        <v>72</v>
      </c>
      <c r="K42" s="204">
        <v>0.98</v>
      </c>
      <c r="L42" s="119">
        <f t="shared" si="14"/>
        <v>0</v>
      </c>
      <c r="M42" s="205">
        <v>6.1</v>
      </c>
      <c r="N42" s="121">
        <f t="shared" si="15"/>
        <v>0.122</v>
      </c>
      <c r="O42" s="121">
        <f t="shared" si="16"/>
        <v>2.4400000000000021E-3</v>
      </c>
      <c r="P42" s="122">
        <f t="shared" si="17"/>
        <v>2.2091818453943896E-2</v>
      </c>
      <c r="Q42" s="56"/>
      <c r="R42" s="56"/>
    </row>
    <row r="43" spans="4:18" x14ac:dyDescent="0.25">
      <c r="D43" s="107">
        <v>16</v>
      </c>
      <c r="E43" s="227" t="s">
        <v>116</v>
      </c>
      <c r="F43" s="109">
        <f t="shared" si="12"/>
        <v>1.4536788782086945</v>
      </c>
      <c r="G43" s="201">
        <v>0.14000000000000001</v>
      </c>
      <c r="H43" s="232">
        <f t="shared" si="13"/>
        <v>6.2556137057556943E-2</v>
      </c>
      <c r="I43" s="227" t="s">
        <v>124</v>
      </c>
      <c r="J43" s="203">
        <v>0</v>
      </c>
      <c r="K43" s="204">
        <v>0.95</v>
      </c>
      <c r="L43" s="119">
        <f t="shared" si="14"/>
        <v>0</v>
      </c>
      <c r="M43" s="205">
        <v>0</v>
      </c>
      <c r="N43" s="121">
        <f t="shared" si="15"/>
        <v>0</v>
      </c>
      <c r="O43" s="121">
        <f t="shared" si="16"/>
        <v>0</v>
      </c>
      <c r="P43" s="122">
        <f t="shared" si="17"/>
        <v>6.2556137057556943E-2</v>
      </c>
      <c r="Q43" s="56"/>
      <c r="R43" s="56"/>
    </row>
    <row r="44" spans="4:18" x14ac:dyDescent="0.25">
      <c r="D44" s="107">
        <v>17</v>
      </c>
      <c r="E44" s="227" t="s">
        <v>117</v>
      </c>
      <c r="F44" s="109">
        <f t="shared" si="12"/>
        <v>1.5092724557728683</v>
      </c>
      <c r="G44" s="201">
        <v>0</v>
      </c>
      <c r="H44" s="232">
        <f t="shared" si="13"/>
        <v>5.5593577564173914E-2</v>
      </c>
      <c r="I44" s="227" t="s">
        <v>107</v>
      </c>
      <c r="J44" s="203">
        <v>24</v>
      </c>
      <c r="K44" s="204">
        <v>0.98</v>
      </c>
      <c r="L44" s="119">
        <f t="shared" si="14"/>
        <v>0</v>
      </c>
      <c r="M44" s="205">
        <v>3.9</v>
      </c>
      <c r="N44" s="121">
        <f t="shared" si="15"/>
        <v>2.5999999999999999E-2</v>
      </c>
      <c r="O44" s="121">
        <f t="shared" si="16"/>
        <v>5.2000000000000039E-4</v>
      </c>
      <c r="P44" s="122">
        <f t="shared" si="17"/>
        <v>2.9073577564173916E-2</v>
      </c>
      <c r="Q44" s="56"/>
      <c r="R44" s="56"/>
    </row>
    <row r="45" spans="4:18" x14ac:dyDescent="0.25">
      <c r="D45" s="107">
        <v>18</v>
      </c>
      <c r="E45" s="225" t="s">
        <v>120</v>
      </c>
      <c r="F45" s="109">
        <f t="shared" si="12"/>
        <v>1.5880724557728683</v>
      </c>
      <c r="G45" s="201">
        <v>7.8799999999999995E-2</v>
      </c>
      <c r="H45" s="232">
        <v>0</v>
      </c>
      <c r="I45" s="230" t="s">
        <v>126</v>
      </c>
      <c r="J45" s="203">
        <v>0</v>
      </c>
      <c r="K45" s="204">
        <v>0</v>
      </c>
      <c r="L45" s="119">
        <f t="shared" si="14"/>
        <v>0</v>
      </c>
      <c r="M45" s="205">
        <v>0</v>
      </c>
      <c r="N45" s="121">
        <f t="shared" si="15"/>
        <v>0</v>
      </c>
      <c r="O45" s="121">
        <f t="shared" si="16"/>
        <v>0</v>
      </c>
      <c r="P45" s="122">
        <v>0</v>
      </c>
      <c r="Q45" s="56"/>
      <c r="R45" s="56"/>
    </row>
    <row r="46" spans="4:18" x14ac:dyDescent="0.25">
      <c r="D46" s="107">
        <v>19</v>
      </c>
      <c r="E46" s="225" t="s">
        <v>121</v>
      </c>
      <c r="F46" s="109">
        <f t="shared" si="12"/>
        <v>1.7796339048883256</v>
      </c>
      <c r="G46" s="201">
        <v>0</v>
      </c>
      <c r="H46" s="232">
        <f t="shared" si="13"/>
        <v>0.19156144911545742</v>
      </c>
      <c r="I46" s="230" t="s">
        <v>123</v>
      </c>
      <c r="J46" s="203">
        <v>120</v>
      </c>
      <c r="K46" s="204">
        <v>0.98</v>
      </c>
      <c r="L46" s="119">
        <f t="shared" si="14"/>
        <v>0</v>
      </c>
      <c r="M46" s="205">
        <v>4.7</v>
      </c>
      <c r="N46" s="121">
        <f t="shared" si="15"/>
        <v>0.15666666666666668</v>
      </c>
      <c r="O46" s="121">
        <f t="shared" si="16"/>
        <v>3.1333333333333365E-3</v>
      </c>
      <c r="P46" s="122">
        <f t="shared" si="17"/>
        <v>3.1761449115457391E-2</v>
      </c>
      <c r="Q46" s="56"/>
      <c r="R46" s="56"/>
    </row>
    <row r="47" spans="4:18" x14ac:dyDescent="0.25">
      <c r="D47" s="107">
        <v>20</v>
      </c>
      <c r="E47" s="229"/>
      <c r="F47" s="109">
        <f t="shared" si="12"/>
        <v>1.7796339048883256</v>
      </c>
      <c r="G47" s="201">
        <v>0</v>
      </c>
      <c r="H47" s="232">
        <f t="shared" si="13"/>
        <v>0</v>
      </c>
      <c r="I47" s="202"/>
      <c r="J47" s="203"/>
      <c r="K47" s="204">
        <v>1</v>
      </c>
      <c r="L47" s="119">
        <f t="shared" si="14"/>
        <v>0</v>
      </c>
      <c r="M47" s="205">
        <v>0</v>
      </c>
      <c r="N47" s="121">
        <f t="shared" si="15"/>
        <v>0</v>
      </c>
      <c r="O47" s="121">
        <f t="shared" si="16"/>
        <v>0</v>
      </c>
      <c r="P47" s="122">
        <f t="shared" si="17"/>
        <v>0</v>
      </c>
      <c r="Q47" s="56"/>
      <c r="R47" s="56"/>
    </row>
    <row r="48" spans="4:18" x14ac:dyDescent="0.25">
      <c r="D48" s="107">
        <v>21</v>
      </c>
      <c r="E48" s="230"/>
      <c r="F48" s="109">
        <f t="shared" si="12"/>
        <v>1.7796339048883256</v>
      </c>
      <c r="G48" s="201">
        <v>0</v>
      </c>
      <c r="H48" s="232">
        <f t="shared" si="13"/>
        <v>0</v>
      </c>
      <c r="I48" s="202"/>
      <c r="J48" s="203"/>
      <c r="K48" s="204">
        <v>1</v>
      </c>
      <c r="L48" s="119">
        <f t="shared" si="14"/>
        <v>0</v>
      </c>
      <c r="M48" s="205">
        <v>0</v>
      </c>
      <c r="N48" s="121">
        <f t="shared" si="15"/>
        <v>0</v>
      </c>
      <c r="O48" s="121">
        <f t="shared" si="16"/>
        <v>0</v>
      </c>
      <c r="P48" s="122">
        <f t="shared" si="17"/>
        <v>0</v>
      </c>
      <c r="Q48" s="56"/>
      <c r="R48" s="56"/>
    </row>
    <row r="49" spans="4:18" x14ac:dyDescent="0.25">
      <c r="D49" s="107">
        <v>22</v>
      </c>
      <c r="E49" s="202"/>
      <c r="F49" s="109">
        <f t="shared" si="12"/>
        <v>1.7796339048883256</v>
      </c>
      <c r="G49" s="201">
        <v>0</v>
      </c>
      <c r="H49" s="232">
        <f t="shared" si="13"/>
        <v>0</v>
      </c>
      <c r="I49" s="202"/>
      <c r="J49" s="203"/>
      <c r="K49" s="204">
        <v>1</v>
      </c>
      <c r="L49" s="119">
        <f t="shared" si="14"/>
        <v>0</v>
      </c>
      <c r="M49" s="205">
        <v>0</v>
      </c>
      <c r="N49" s="121">
        <f t="shared" si="15"/>
        <v>0</v>
      </c>
      <c r="O49" s="121">
        <f t="shared" si="16"/>
        <v>0</v>
      </c>
      <c r="P49" s="122">
        <f t="shared" si="17"/>
        <v>0</v>
      </c>
      <c r="Q49" s="56"/>
      <c r="R49" s="56"/>
    </row>
    <row r="50" spans="4:18" x14ac:dyDescent="0.25">
      <c r="D50" s="107">
        <v>23</v>
      </c>
      <c r="E50" s="202"/>
      <c r="F50" s="109">
        <f t="shared" si="12"/>
        <v>1.7796339048883256</v>
      </c>
      <c r="G50" s="201">
        <v>0</v>
      </c>
      <c r="H50" s="232">
        <f t="shared" si="13"/>
        <v>0</v>
      </c>
      <c r="I50" s="202"/>
      <c r="J50" s="203"/>
      <c r="K50" s="204">
        <v>1</v>
      </c>
      <c r="L50" s="119">
        <f t="shared" si="14"/>
        <v>0</v>
      </c>
      <c r="M50" s="205">
        <v>0</v>
      </c>
      <c r="N50" s="121">
        <f t="shared" si="15"/>
        <v>0</v>
      </c>
      <c r="O50" s="121">
        <f t="shared" si="16"/>
        <v>0</v>
      </c>
      <c r="P50" s="122">
        <f t="shared" si="17"/>
        <v>0</v>
      </c>
      <c r="Q50" s="56"/>
      <c r="R50" s="56"/>
    </row>
    <row r="51" spans="4:18" x14ac:dyDescent="0.25">
      <c r="D51" s="107">
        <v>24</v>
      </c>
      <c r="E51" s="182"/>
      <c r="F51" s="109">
        <f t="shared" si="12"/>
        <v>1.7796339048883256</v>
      </c>
      <c r="G51" s="201">
        <v>0</v>
      </c>
      <c r="H51" s="232">
        <f t="shared" si="13"/>
        <v>0</v>
      </c>
      <c r="I51" s="202"/>
      <c r="J51" s="203"/>
      <c r="K51" s="204">
        <v>1</v>
      </c>
      <c r="L51" s="119">
        <f t="shared" si="14"/>
        <v>0</v>
      </c>
      <c r="M51" s="205">
        <v>0</v>
      </c>
      <c r="N51" s="121">
        <f t="shared" si="15"/>
        <v>0</v>
      </c>
      <c r="O51" s="121">
        <f t="shared" si="16"/>
        <v>0</v>
      </c>
      <c r="P51" s="122">
        <f t="shared" si="17"/>
        <v>0</v>
      </c>
      <c r="Q51" s="56"/>
      <c r="R51" s="56"/>
    </row>
    <row r="52" spans="4:18" x14ac:dyDescent="0.25">
      <c r="D52" s="107">
        <v>25</v>
      </c>
      <c r="E52" s="182"/>
      <c r="F52" s="109">
        <f t="shared" si="12"/>
        <v>1.7796339048883256</v>
      </c>
      <c r="G52" s="201">
        <v>0</v>
      </c>
      <c r="H52" s="232">
        <f t="shared" si="13"/>
        <v>0</v>
      </c>
      <c r="I52" s="202"/>
      <c r="J52" s="203"/>
      <c r="K52" s="204">
        <v>1</v>
      </c>
      <c r="L52" s="119">
        <f t="shared" si="14"/>
        <v>0</v>
      </c>
      <c r="M52" s="205">
        <v>0</v>
      </c>
      <c r="N52" s="121">
        <f t="shared" si="15"/>
        <v>0</v>
      </c>
      <c r="O52" s="121">
        <f t="shared" si="16"/>
        <v>0</v>
      </c>
      <c r="P52" s="122">
        <f t="shared" si="17"/>
        <v>0</v>
      </c>
      <c r="Q52" s="56"/>
      <c r="R52" s="56"/>
    </row>
    <row r="53" spans="4:18" x14ac:dyDescent="0.25">
      <c r="D53" s="107">
        <v>26</v>
      </c>
      <c r="E53" s="182"/>
      <c r="F53" s="109">
        <f t="shared" si="12"/>
        <v>1.7796339048883256</v>
      </c>
      <c r="G53" s="201">
        <v>0</v>
      </c>
      <c r="H53" s="232">
        <f t="shared" si="13"/>
        <v>0</v>
      </c>
      <c r="I53" s="202"/>
      <c r="J53" s="203"/>
      <c r="K53" s="204">
        <v>1</v>
      </c>
      <c r="L53" s="119">
        <f t="shared" si="14"/>
        <v>0</v>
      </c>
      <c r="M53" s="205">
        <v>0</v>
      </c>
      <c r="N53" s="121">
        <f t="shared" si="15"/>
        <v>0</v>
      </c>
      <c r="O53" s="121">
        <f t="shared" si="16"/>
        <v>0</v>
      </c>
      <c r="P53" s="122">
        <f t="shared" si="17"/>
        <v>0</v>
      </c>
      <c r="Q53" s="56"/>
      <c r="R53" s="56"/>
    </row>
    <row r="54" spans="4:18" x14ac:dyDescent="0.25">
      <c r="D54" s="128" t="s">
        <v>42</v>
      </c>
      <c r="E54" s="129"/>
      <c r="F54" s="109">
        <f t="shared" si="12"/>
        <v>1.7927339048883257</v>
      </c>
      <c r="G54" s="201">
        <v>1.3100000000000001E-2</v>
      </c>
      <c r="H54" s="232">
        <f t="shared" si="13"/>
        <v>0</v>
      </c>
      <c r="I54" s="115">
        <f>SUM(G54:H54)</f>
        <v>1.3100000000000001E-2</v>
      </c>
      <c r="J54" s="203"/>
      <c r="K54" s="204">
        <v>1</v>
      </c>
      <c r="L54" s="119">
        <f t="shared" si="14"/>
        <v>0</v>
      </c>
      <c r="M54" s="205">
        <v>0</v>
      </c>
      <c r="N54" s="121">
        <f t="shared" si="15"/>
        <v>0</v>
      </c>
      <c r="O54" s="121">
        <f t="shared" si="16"/>
        <v>0</v>
      </c>
      <c r="P54" s="122">
        <f t="shared" si="17"/>
        <v>0</v>
      </c>
      <c r="Q54" s="56"/>
      <c r="R54" s="56"/>
    </row>
    <row r="55" spans="4:18" x14ac:dyDescent="0.25">
      <c r="D55" s="128" t="s">
        <v>43</v>
      </c>
      <c r="E55" s="129"/>
      <c r="F55" s="109">
        <f t="shared" si="12"/>
        <v>1.8062339048883258</v>
      </c>
      <c r="G55" s="201">
        <v>1.35E-2</v>
      </c>
      <c r="H55" s="232">
        <f t="shared" si="13"/>
        <v>0</v>
      </c>
      <c r="I55" s="115">
        <f>SUM(G55:H55)</f>
        <v>1.35E-2</v>
      </c>
      <c r="J55" s="203"/>
      <c r="K55" s="204">
        <v>1</v>
      </c>
      <c r="L55" s="119">
        <f>(1-K55)*L57+L57</f>
        <v>0</v>
      </c>
      <c r="M55" s="205">
        <v>0</v>
      </c>
      <c r="N55" s="121">
        <f t="shared" si="15"/>
        <v>0</v>
      </c>
      <c r="O55" s="121">
        <f t="shared" si="16"/>
        <v>0</v>
      </c>
      <c r="P55" s="122">
        <f t="shared" si="17"/>
        <v>0</v>
      </c>
      <c r="Q55" s="56"/>
      <c r="R55" s="56"/>
    </row>
    <row r="56" spans="4:18" x14ac:dyDescent="0.25">
      <c r="D56" s="128" t="s">
        <v>44</v>
      </c>
      <c r="E56" s="130"/>
      <c r="F56" s="109">
        <f>F55</f>
        <v>1.8062339048883258</v>
      </c>
      <c r="G56" s="109">
        <f>SUM(G27:G55)</f>
        <v>0.55344077156249993</v>
      </c>
      <c r="H56" s="232">
        <f>SUM(H27:H55)</f>
        <v>1.252793133325826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 x14ac:dyDescent="0.25">
      <c r="D57" s="128" t="s">
        <v>45</v>
      </c>
      <c r="E57" s="134"/>
      <c r="F57" s="109">
        <f>F56+H57</f>
        <v>1.8062339048883258</v>
      </c>
      <c r="G57" s="109"/>
      <c r="H57" s="233">
        <v>0</v>
      </c>
      <c r="I57" s="108"/>
      <c r="J57" s="108"/>
      <c r="K57" s="212" t="s">
        <v>46</v>
      </c>
      <c r="L57" s="213">
        <f>F14</f>
        <v>0</v>
      </c>
      <c r="M57" s="108"/>
      <c r="N57" s="108"/>
      <c r="O57" s="108"/>
      <c r="P57" s="113"/>
      <c r="Q57" s="56"/>
      <c r="R57" s="56"/>
    </row>
    <row r="58" spans="4:18" x14ac:dyDescent="0.25">
      <c r="D58" s="128" t="s">
        <v>47</v>
      </c>
      <c r="E58" s="206">
        <v>7.0000000000000007E-2</v>
      </c>
      <c r="F58" s="109">
        <f>F57+H58</f>
        <v>1.9326702782305087</v>
      </c>
      <c r="G58" s="109"/>
      <c r="H58" s="232">
        <f>F55*E58</f>
        <v>0.12643637334218283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 x14ac:dyDescent="0.25">
      <c r="D59" s="128" t="s">
        <v>48</v>
      </c>
      <c r="E59" s="206">
        <v>0.1</v>
      </c>
      <c r="F59" s="109">
        <f>F58+H59</f>
        <v>2.1132936687193413</v>
      </c>
      <c r="G59" s="109"/>
      <c r="H59" s="232">
        <f>F56*E59</f>
        <v>0.18062339048883258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 x14ac:dyDescent="0.25">
      <c r="D60" s="128" t="s">
        <v>49</v>
      </c>
      <c r="E60" s="207" t="s">
        <v>50</v>
      </c>
      <c r="F60" s="109">
        <f>F59+H60</f>
        <v>2.1132936687193413</v>
      </c>
      <c r="G60" s="109"/>
      <c r="H60" s="233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.75" thickBot="1" x14ac:dyDescent="0.35">
      <c r="D61" s="174" t="s">
        <v>51</v>
      </c>
      <c r="E61" s="175"/>
      <c r="F61" s="267">
        <f>F60</f>
        <v>2.1132936687193413</v>
      </c>
      <c r="G61" s="176"/>
      <c r="H61" s="234"/>
      <c r="I61" s="177"/>
      <c r="J61" s="177"/>
      <c r="K61" s="177"/>
      <c r="L61" s="178"/>
      <c r="M61" s="177"/>
      <c r="N61" s="177"/>
      <c r="O61" s="177"/>
      <c r="P61" s="179"/>
    </row>
    <row r="62" spans="4:18" ht="5.0999999999999996" customHeight="1" x14ac:dyDescent="0.25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 x14ac:dyDescent="0.25">
      <c r="D63" s="158" t="s">
        <v>52</v>
      </c>
      <c r="E63" s="159"/>
      <c r="F63" s="160">
        <f>SUM(H27:H55)</f>
        <v>1.252793133325826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 x14ac:dyDescent="0.25">
      <c r="D64" s="162" t="s">
        <v>53</v>
      </c>
      <c r="E64" s="159"/>
      <c r="F64" s="160">
        <f>SUM(N28:N55)</f>
        <v>0.90147222222222223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 x14ac:dyDescent="0.25">
      <c r="D65" s="162" t="s">
        <v>54</v>
      </c>
      <c r="E65" s="159"/>
      <c r="F65" s="160">
        <f>SUM(O28:O55)</f>
        <v>2.6233611111111114E-2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 x14ac:dyDescent="0.25">
      <c r="D66" s="162" t="s">
        <v>55</v>
      </c>
      <c r="E66" s="159"/>
      <c r="F66" s="160">
        <f>SUM(P28:P55)</f>
        <v>0.3309020444429408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 x14ac:dyDescent="0.25">
      <c r="D67" s="158" t="s">
        <v>56</v>
      </c>
      <c r="E67" s="159"/>
      <c r="F67" s="163">
        <f>SUM(G27:G55)</f>
        <v>0.55344077156249993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.0999999999999996" customHeight="1" x14ac:dyDescent="0.25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1" x14ac:dyDescent="0.3">
      <c r="D69" s="208" t="s">
        <v>57</v>
      </c>
      <c r="E69" s="209"/>
      <c r="F69" s="209"/>
      <c r="G69" s="209"/>
      <c r="H69" s="209"/>
      <c r="I69" s="209"/>
      <c r="J69" s="214">
        <f>SUM(J28:J55)</f>
        <v>599</v>
      </c>
      <c r="K69" s="209"/>
      <c r="L69" s="140"/>
      <c r="M69" s="140"/>
      <c r="N69" s="140"/>
      <c r="O69" s="140"/>
      <c r="P69" s="161"/>
    </row>
    <row r="70" spans="4:18" ht="21.75" thickBot="1" x14ac:dyDescent="0.35">
      <c r="D70" s="210" t="s">
        <v>35</v>
      </c>
      <c r="E70" s="211"/>
      <c r="F70" s="211"/>
      <c r="G70" s="211"/>
      <c r="H70" s="211"/>
      <c r="I70" s="211"/>
      <c r="J70" s="211"/>
      <c r="K70" s="215">
        <f>PRODUCT(K28:K55)</f>
        <v>0</v>
      </c>
      <c r="L70" s="169"/>
      <c r="M70" s="169"/>
      <c r="N70" s="169"/>
      <c r="O70" s="169"/>
      <c r="P70" s="171"/>
    </row>
    <row r="72" spans="4:18" ht="16.5" thickBot="1" x14ac:dyDescent="0.3">
      <c r="D72" s="172" t="s">
        <v>58</v>
      </c>
    </row>
    <row r="73" spans="4:18" x14ac:dyDescent="0.25">
      <c r="D73" s="241"/>
      <c r="E73" s="242"/>
      <c r="F73" s="242"/>
      <c r="G73" s="242"/>
      <c r="H73" s="243"/>
    </row>
    <row r="74" spans="4:18" x14ac:dyDescent="0.25">
      <c r="D74" s="244"/>
      <c r="E74" s="245"/>
      <c r="F74" s="245"/>
      <c r="G74" s="245"/>
      <c r="H74" s="246"/>
    </row>
    <row r="75" spans="4:18" ht="16.5" thickBot="1" x14ac:dyDescent="0.3">
      <c r="D75" s="247"/>
      <c r="E75" s="248"/>
      <c r="F75" s="248"/>
      <c r="G75" s="248"/>
      <c r="H75" s="249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H60 F24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W75"/>
  <sheetViews>
    <sheetView showGridLines="0" topLeftCell="A33" zoomScale="80" zoomScaleNormal="80" workbookViewId="0">
      <selection activeCell="B4" sqref="B4"/>
    </sheetView>
  </sheetViews>
  <sheetFormatPr defaultColWidth="10.42578125" defaultRowHeight="15.75" x14ac:dyDescent="0.25"/>
  <cols>
    <col min="1" max="1" width="1.85546875" style="4" customWidth="1"/>
    <col min="2" max="2" width="21.85546875" style="4" customWidth="1"/>
    <col min="3" max="3" width="39.85546875" style="4" bestFit="1" customWidth="1"/>
    <col min="4" max="4" width="24.85546875" style="4" customWidth="1"/>
    <col min="5" max="5" width="22.42578125" style="4" customWidth="1"/>
    <col min="6" max="6" width="23" style="4" customWidth="1"/>
    <col min="7" max="7" width="25.42578125" style="4" customWidth="1"/>
    <col min="8" max="8" width="25" style="4" customWidth="1"/>
    <col min="9" max="14" width="20.140625" style="4" customWidth="1"/>
    <col min="15" max="15" width="1.85546875" style="4" customWidth="1"/>
    <col min="16" max="21" width="10.42578125" style="4" customWidth="1"/>
    <col min="22" max="16384" width="10.42578125" style="4"/>
  </cols>
  <sheetData>
    <row r="1" spans="2:22" ht="10.5" customHeight="1" thickBot="1" x14ac:dyDescent="0.3"/>
    <row r="2" spans="2:22" s="7" customFormat="1" ht="22.5" customHeight="1" x14ac:dyDescent="0.25">
      <c r="B2" s="1" t="s">
        <v>91</v>
      </c>
      <c r="C2" s="5"/>
      <c r="D2" s="5"/>
      <c r="E2" s="5"/>
      <c r="F2" s="5"/>
      <c r="G2" s="5"/>
      <c r="H2" s="6"/>
      <c r="M2" s="8"/>
      <c r="N2" s="9"/>
      <c r="O2" s="8"/>
      <c r="P2" s="8"/>
      <c r="Q2" s="8"/>
      <c r="R2" s="8"/>
    </row>
    <row r="3" spans="2:22" s="13" customFormat="1" ht="14.25" customHeight="1" x14ac:dyDescent="0.25">
      <c r="B3" s="10" t="s">
        <v>0</v>
      </c>
      <c r="C3" s="11"/>
      <c r="D3" s="11"/>
      <c r="E3" s="11"/>
      <c r="F3" s="11"/>
      <c r="G3" s="11"/>
      <c r="H3" s="12"/>
      <c r="M3" s="14"/>
      <c r="N3" s="15"/>
      <c r="O3" s="14"/>
      <c r="P3" s="14"/>
      <c r="Q3" s="14"/>
      <c r="R3" s="14"/>
    </row>
    <row r="4" spans="2:22" s="13" customFormat="1" ht="14.25" customHeight="1" x14ac:dyDescent="0.25">
      <c r="B4" s="10" t="s">
        <v>1</v>
      </c>
      <c r="C4" s="11"/>
      <c r="D4" s="11"/>
      <c r="E4" s="11"/>
      <c r="F4" s="11"/>
      <c r="G4" s="11"/>
      <c r="H4" s="12"/>
      <c r="M4" s="14"/>
      <c r="N4" s="15"/>
      <c r="O4" s="14"/>
      <c r="P4" s="14"/>
      <c r="Q4" s="14"/>
      <c r="R4" s="14"/>
    </row>
    <row r="5" spans="2:22" s="13" customFormat="1" ht="14.25" customHeight="1" thickBot="1" x14ac:dyDescent="0.3">
      <c r="B5" s="16" t="s">
        <v>2</v>
      </c>
      <c r="C5" s="17"/>
      <c r="D5" s="17"/>
      <c r="E5" s="17"/>
      <c r="F5" s="17"/>
      <c r="G5" s="17"/>
      <c r="H5" s="18"/>
      <c r="M5" s="14"/>
      <c r="N5" s="19"/>
      <c r="O5" s="14"/>
      <c r="P5" s="14"/>
      <c r="Q5" s="14"/>
      <c r="R5" s="14"/>
    </row>
    <row r="6" spans="2:22" s="22" customFormat="1" ht="14.25" customHeight="1" thickBot="1" x14ac:dyDescent="0.3">
      <c r="B6" s="20"/>
      <c r="C6" s="21"/>
      <c r="D6" s="21"/>
      <c r="E6" s="21"/>
      <c r="F6" s="21"/>
      <c r="G6" s="21"/>
      <c r="H6" s="21"/>
      <c r="N6" s="23"/>
    </row>
    <row r="7" spans="2:22" s="29" customFormat="1" ht="14.25" customHeight="1" x14ac:dyDescent="0.25">
      <c r="B7" s="235" t="s">
        <v>3</v>
      </c>
      <c r="C7" s="24" t="s">
        <v>4</v>
      </c>
      <c r="D7" s="25" t="s">
        <v>59</v>
      </c>
      <c r="E7" s="26" t="s">
        <v>5</v>
      </c>
      <c r="F7" s="25" t="s">
        <v>61</v>
      </c>
      <c r="G7" s="27" t="s">
        <v>6</v>
      </c>
      <c r="H7" s="28" t="s">
        <v>63</v>
      </c>
      <c r="Q7" s="30"/>
      <c r="R7" s="30"/>
      <c r="S7" s="30"/>
      <c r="T7" s="30"/>
      <c r="U7" s="30"/>
      <c r="V7" s="30"/>
    </row>
    <row r="8" spans="2:22" s="36" customFormat="1" ht="14.25" customHeight="1" x14ac:dyDescent="0.25">
      <c r="B8" s="236"/>
      <c r="C8" s="31" t="s">
        <v>7</v>
      </c>
      <c r="D8" s="32" t="s">
        <v>60</v>
      </c>
      <c r="E8" s="33" t="s">
        <v>8</v>
      </c>
      <c r="F8" s="32" t="s">
        <v>62</v>
      </c>
      <c r="G8" s="34" t="s">
        <v>9</v>
      </c>
      <c r="H8" s="35" t="s">
        <v>90</v>
      </c>
      <c r="Q8" s="37"/>
      <c r="R8" s="37"/>
      <c r="S8" s="37"/>
      <c r="T8" s="37"/>
      <c r="U8" s="37"/>
      <c r="V8" s="38"/>
    </row>
    <row r="9" spans="2:22" s="45" customFormat="1" ht="14.25" customHeight="1" thickBot="1" x14ac:dyDescent="0.3">
      <c r="B9" s="237"/>
      <c r="C9" s="39" t="s">
        <v>10</v>
      </c>
      <c r="D9" s="40" t="s">
        <v>60</v>
      </c>
      <c r="E9" s="41" t="s">
        <v>11</v>
      </c>
      <c r="F9" s="42">
        <v>42005</v>
      </c>
      <c r="G9" s="43" t="s">
        <v>12</v>
      </c>
      <c r="H9" s="44" t="s">
        <v>64</v>
      </c>
      <c r="Q9" s="37"/>
      <c r="R9" s="37"/>
      <c r="S9" s="37"/>
      <c r="T9" s="37"/>
      <c r="U9" s="37"/>
      <c r="V9" s="46"/>
    </row>
    <row r="10" spans="2:22" s="52" customFormat="1" ht="14.25" customHeight="1" x14ac:dyDescent="0.25">
      <c r="B10" s="47"/>
      <c r="C10" s="48"/>
      <c r="D10" s="49"/>
      <c r="E10" s="48"/>
      <c r="F10" s="49"/>
      <c r="G10" s="50"/>
      <c r="H10" s="51"/>
      <c r="Q10" s="53"/>
      <c r="R10" s="53"/>
      <c r="S10" s="53"/>
      <c r="T10" s="53"/>
      <c r="U10" s="53"/>
      <c r="V10" s="48"/>
    </row>
    <row r="11" spans="2:22" s="57" customFormat="1" ht="9" customHeight="1" thickBot="1" x14ac:dyDescent="0.3">
      <c r="B11" s="4"/>
      <c r="C11" s="54"/>
      <c r="D11" s="55"/>
      <c r="E11" s="55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</row>
    <row r="12" spans="2:22" ht="15" customHeight="1" x14ac:dyDescent="0.25">
      <c r="B12" s="238" t="s">
        <v>13</v>
      </c>
      <c r="C12" s="58" t="s">
        <v>14</v>
      </c>
      <c r="D12" s="59">
        <v>123</v>
      </c>
      <c r="E12" s="26" t="s">
        <v>15</v>
      </c>
      <c r="F12" s="60">
        <v>8</v>
      </c>
      <c r="I12" s="56"/>
      <c r="J12" s="56"/>
      <c r="K12" s="56"/>
      <c r="L12" s="56"/>
      <c r="M12" s="56"/>
      <c r="N12" s="56"/>
      <c r="O12" s="56"/>
      <c r="P12" s="56"/>
    </row>
    <row r="13" spans="2:22" x14ac:dyDescent="0.25">
      <c r="B13" s="239"/>
      <c r="C13" s="61" t="s">
        <v>16</v>
      </c>
      <c r="D13" s="62" t="s">
        <v>89</v>
      </c>
      <c r="E13" s="33" t="s">
        <v>17</v>
      </c>
      <c r="F13" s="63">
        <v>2</v>
      </c>
      <c r="I13" s="56"/>
      <c r="J13" s="56"/>
      <c r="K13" s="56"/>
      <c r="L13" s="56"/>
      <c r="M13" s="56"/>
      <c r="N13" s="56"/>
      <c r="O13" s="56"/>
      <c r="P13" s="56"/>
    </row>
    <row r="14" spans="2:22" ht="16.5" thickBot="1" x14ac:dyDescent="0.3">
      <c r="B14" s="240"/>
      <c r="C14" s="64" t="s">
        <v>18</v>
      </c>
      <c r="D14" s="65">
        <v>12345</v>
      </c>
      <c r="E14" s="41" t="s">
        <v>19</v>
      </c>
      <c r="F14" s="66">
        <v>365</v>
      </c>
      <c r="I14" s="56"/>
      <c r="J14" s="56"/>
      <c r="K14" s="56"/>
      <c r="L14" s="56"/>
      <c r="M14" s="56"/>
      <c r="N14" s="56"/>
      <c r="O14" s="56"/>
      <c r="P14" s="56"/>
    </row>
    <row r="15" spans="2:22" s="72" customFormat="1" ht="16.5" thickBot="1" x14ac:dyDescent="0.3">
      <c r="B15" s="67"/>
      <c r="C15" s="68"/>
      <c r="D15" s="69"/>
      <c r="E15" s="70"/>
      <c r="F15" s="47"/>
      <c r="G15" s="48"/>
      <c r="H15" s="49"/>
      <c r="I15" s="71"/>
      <c r="J15" s="71"/>
      <c r="K15" s="71"/>
      <c r="L15" s="71"/>
      <c r="M15" s="71"/>
      <c r="N15" s="71"/>
      <c r="O15" s="71"/>
      <c r="P15" s="71"/>
    </row>
    <row r="16" spans="2:22" s="79" customFormat="1" ht="48" hidden="1" thickBot="1" x14ac:dyDescent="0.3">
      <c r="B16" s="73"/>
      <c r="C16" s="74"/>
      <c r="D16" s="69" t="str">
        <f>D18&amp;"/"&amp;D19&amp;"/"&amp;TEXT(D20,"$#,###.000")&amp;"/"&amp;TEXT(D22,"$#,###.000")</f>
        <v>Plastic Component A/TPE/ABS/PP…/$.200/$.020</v>
      </c>
      <c r="E16" s="75" t="str">
        <f t="shared" ref="E16:N16" si="0">E18&amp;"/"&amp;E19&amp;"/"&amp;TEXT(E20,"$#,###.000")&amp;"/"&amp;TEXT(E22,"$#,###.000")</f>
        <v>Alloy Component B/Alum/Steel/Copper…/$.400/$.080</v>
      </c>
      <c r="F16" s="76" t="str">
        <f t="shared" si="0"/>
        <v>Plastic Component C/TPE/ABS/PP…/$.600/$.180</v>
      </c>
      <c r="G16" s="77" t="str">
        <f t="shared" si="0"/>
        <v>Alloy Component D/Alum/Steel/Copper…/$.800/$.320</v>
      </c>
      <c r="H16" s="77" t="str">
        <f t="shared" si="0"/>
        <v>Fabric Component E/Nylon/Leather/Cotton/…/$1.000/$.500</v>
      </c>
      <c r="I16" s="78" t="str">
        <f t="shared" si="0"/>
        <v>//$.000/$.000</v>
      </c>
      <c r="J16" s="78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</row>
    <row r="17" spans="2:23" s="79" customFormat="1" ht="16.5" hidden="1" thickBot="1" x14ac:dyDescent="0.3">
      <c r="B17" s="73"/>
      <c r="C17" s="74"/>
      <c r="D17" s="69">
        <f>IF(D22&gt;0,1,"")</f>
        <v>1</v>
      </c>
      <c r="E17" s="75">
        <f t="shared" ref="E17:N17" si="1">IF(E22&gt;0,1,"")</f>
        <v>1</v>
      </c>
      <c r="F17" s="76">
        <f t="shared" si="1"/>
        <v>1</v>
      </c>
      <c r="G17" s="77">
        <f t="shared" si="1"/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</row>
    <row r="18" spans="2:23" x14ac:dyDescent="0.25">
      <c r="B18" s="238" t="s">
        <v>20</v>
      </c>
      <c r="C18" s="58" t="s">
        <v>21</v>
      </c>
      <c r="D18" s="80" t="s">
        <v>65</v>
      </c>
      <c r="E18" s="59" t="s">
        <v>66</v>
      </c>
      <c r="F18" s="59" t="s">
        <v>67</v>
      </c>
      <c r="G18" s="59" t="s">
        <v>71</v>
      </c>
      <c r="H18" s="59" t="s">
        <v>70</v>
      </c>
      <c r="I18" s="59"/>
      <c r="J18" s="59"/>
      <c r="K18" s="59"/>
      <c r="L18" s="59"/>
      <c r="M18" s="59"/>
      <c r="N18" s="81"/>
      <c r="O18" s="56"/>
      <c r="P18" s="56"/>
      <c r="Q18" s="56"/>
      <c r="R18" s="56"/>
    </row>
    <row r="19" spans="2:23" x14ac:dyDescent="0.25">
      <c r="B19" s="239"/>
      <c r="C19" s="61" t="s">
        <v>22</v>
      </c>
      <c r="D19" s="82" t="s">
        <v>68</v>
      </c>
      <c r="E19" s="83" t="s">
        <v>69</v>
      </c>
      <c r="F19" s="83" t="s">
        <v>68</v>
      </c>
      <c r="G19" s="83" t="s">
        <v>69</v>
      </c>
      <c r="H19" s="83" t="s">
        <v>72</v>
      </c>
      <c r="I19" s="83"/>
      <c r="J19" s="83"/>
      <c r="K19" s="83"/>
      <c r="L19" s="83"/>
      <c r="M19" s="83"/>
      <c r="N19" s="84"/>
      <c r="O19" s="56"/>
      <c r="P19" s="56"/>
      <c r="Q19" s="56"/>
      <c r="R19" s="56"/>
    </row>
    <row r="20" spans="2:23" x14ac:dyDescent="0.25">
      <c r="B20" s="239"/>
      <c r="C20" s="61" t="s">
        <v>23</v>
      </c>
      <c r="D20" s="85">
        <v>0.2</v>
      </c>
      <c r="E20" s="86">
        <v>0.4</v>
      </c>
      <c r="F20" s="86">
        <v>0.6</v>
      </c>
      <c r="G20" s="86">
        <v>0.8</v>
      </c>
      <c r="H20" s="86">
        <v>1</v>
      </c>
      <c r="I20" s="86"/>
      <c r="J20" s="86"/>
      <c r="K20" s="86"/>
      <c r="L20" s="86"/>
      <c r="M20" s="86"/>
      <c r="N20" s="87"/>
      <c r="O20" s="56"/>
      <c r="P20" s="56"/>
      <c r="Q20" s="56"/>
      <c r="R20" s="56"/>
    </row>
    <row r="21" spans="2:23" x14ac:dyDescent="0.25">
      <c r="B21" s="239"/>
      <c r="C21" s="61" t="s">
        <v>24</v>
      </c>
      <c r="D21" s="82">
        <v>0.1</v>
      </c>
      <c r="E21" s="83">
        <v>0.2</v>
      </c>
      <c r="F21" s="83">
        <v>0.3</v>
      </c>
      <c r="G21" s="83">
        <v>0.4</v>
      </c>
      <c r="H21" s="83">
        <v>0.5</v>
      </c>
      <c r="I21" s="83"/>
      <c r="J21" s="83"/>
      <c r="K21" s="83"/>
      <c r="L21" s="83"/>
      <c r="M21" s="83"/>
      <c r="N21" s="84"/>
      <c r="O21" s="56"/>
      <c r="P21" s="56"/>
      <c r="Q21" s="56"/>
      <c r="R21" s="56"/>
    </row>
    <row r="22" spans="2:23" x14ac:dyDescent="0.25">
      <c r="B22" s="239"/>
      <c r="C22" s="61" t="s">
        <v>25</v>
      </c>
      <c r="D22" s="88">
        <f t="shared" ref="D22:I22" si="2">D20*D21</f>
        <v>2.0000000000000004E-2</v>
      </c>
      <c r="E22" s="89">
        <f t="shared" si="2"/>
        <v>8.0000000000000016E-2</v>
      </c>
      <c r="F22" s="89">
        <f t="shared" si="2"/>
        <v>0.18</v>
      </c>
      <c r="G22" s="89">
        <f t="shared" si="2"/>
        <v>0.32000000000000006</v>
      </c>
      <c r="H22" s="89">
        <f t="shared" si="2"/>
        <v>0.5</v>
      </c>
      <c r="I22" s="89">
        <f t="shared" si="2"/>
        <v>0</v>
      </c>
      <c r="J22" s="89">
        <f>J20*J21</f>
        <v>0</v>
      </c>
      <c r="K22" s="89">
        <f>K20*K21</f>
        <v>0</v>
      </c>
      <c r="L22" s="89">
        <f>L20*L21</f>
        <v>0</v>
      </c>
      <c r="M22" s="89">
        <f>M20*M21</f>
        <v>0</v>
      </c>
      <c r="N22" s="90">
        <f>N20*N21</f>
        <v>0</v>
      </c>
      <c r="O22" s="56"/>
      <c r="P22" s="56"/>
      <c r="Q22" s="56"/>
      <c r="R22" s="56"/>
    </row>
    <row r="23" spans="2:23" x14ac:dyDescent="0.25">
      <c r="B23" s="239"/>
      <c r="C23" s="61" t="s">
        <v>26</v>
      </c>
      <c r="D23" s="82">
        <v>2</v>
      </c>
      <c r="E23" s="62">
        <v>2</v>
      </c>
      <c r="F23" s="62">
        <v>1</v>
      </c>
      <c r="G23" s="62">
        <v>1</v>
      </c>
      <c r="H23" s="62">
        <v>1</v>
      </c>
      <c r="I23" s="62"/>
      <c r="J23" s="62"/>
      <c r="K23" s="62"/>
      <c r="L23" s="62"/>
      <c r="M23" s="62"/>
      <c r="N23" s="91"/>
      <c r="O23" s="56"/>
      <c r="P23" s="56"/>
      <c r="Q23" s="56"/>
      <c r="R23" s="56"/>
    </row>
    <row r="24" spans="2:23" ht="16.5" thickBot="1" x14ac:dyDescent="0.3">
      <c r="B24" s="240"/>
      <c r="C24" s="64" t="s">
        <v>27</v>
      </c>
      <c r="D24" s="92">
        <f t="shared" ref="D24:N24" si="3">(D22*D23)</f>
        <v>4.0000000000000008E-2</v>
      </c>
      <c r="E24" s="93">
        <f t="shared" si="3"/>
        <v>0.16000000000000003</v>
      </c>
      <c r="F24" s="93">
        <f t="shared" si="3"/>
        <v>0.18</v>
      </c>
      <c r="G24" s="93">
        <f t="shared" si="3"/>
        <v>0.32000000000000006</v>
      </c>
      <c r="H24" s="93">
        <f t="shared" si="3"/>
        <v>0.5</v>
      </c>
      <c r="I24" s="93">
        <f t="shared" si="3"/>
        <v>0</v>
      </c>
      <c r="J24" s="93">
        <f t="shared" si="3"/>
        <v>0</v>
      </c>
      <c r="K24" s="93">
        <f t="shared" si="3"/>
        <v>0</v>
      </c>
      <c r="L24" s="93">
        <f t="shared" si="3"/>
        <v>0</v>
      </c>
      <c r="M24" s="93">
        <f t="shared" si="3"/>
        <v>0</v>
      </c>
      <c r="N24" s="94">
        <f t="shared" si="3"/>
        <v>0</v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2:23" s="57" customFormat="1" ht="14.25" customHeight="1" thickBot="1" x14ac:dyDescent="0.3">
      <c r="B25" s="95"/>
      <c r="C25" s="96"/>
      <c r="D25" s="97"/>
      <c r="E25" s="97"/>
      <c r="F25" s="97"/>
      <c r="G25" s="98"/>
      <c r="H25" s="98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2:23" ht="31.5" x14ac:dyDescent="0.25">
      <c r="B26" s="99" t="s">
        <v>28</v>
      </c>
      <c r="C26" s="100" t="s">
        <v>29</v>
      </c>
      <c r="D26" s="101" t="s">
        <v>30</v>
      </c>
      <c r="E26" s="101" t="s">
        <v>31</v>
      </c>
      <c r="F26" s="101" t="s">
        <v>32</v>
      </c>
      <c r="G26" s="102" t="s">
        <v>33</v>
      </c>
      <c r="H26" s="103" t="s">
        <v>34</v>
      </c>
      <c r="I26" s="104" t="s">
        <v>35</v>
      </c>
      <c r="J26" s="105" t="s">
        <v>36</v>
      </c>
      <c r="K26" s="102" t="s">
        <v>37</v>
      </c>
      <c r="L26" s="101" t="s">
        <v>38</v>
      </c>
      <c r="M26" s="101" t="s">
        <v>39</v>
      </c>
      <c r="N26" s="106" t="s">
        <v>40</v>
      </c>
      <c r="O26" s="56"/>
      <c r="P26" s="56"/>
    </row>
    <row r="27" spans="2:23" x14ac:dyDescent="0.25">
      <c r="B27" s="107">
        <v>0</v>
      </c>
      <c r="C27" s="108"/>
      <c r="D27" s="109">
        <f>E27+F27</f>
        <v>1.2000000000000002</v>
      </c>
      <c r="E27" s="110">
        <f>SUM(D24:J24)</f>
        <v>1.2000000000000002</v>
      </c>
      <c r="F27" s="111">
        <v>0</v>
      </c>
      <c r="G27" s="108"/>
      <c r="H27" s="108"/>
      <c r="I27" s="108"/>
      <c r="J27" s="112" t="s">
        <v>41</v>
      </c>
      <c r="K27" s="108"/>
      <c r="L27" s="108"/>
      <c r="M27" s="108"/>
      <c r="N27" s="113"/>
      <c r="O27" s="56"/>
      <c r="P27" s="56"/>
    </row>
    <row r="28" spans="2:23" x14ac:dyDescent="0.25">
      <c r="B28" s="107">
        <v>1</v>
      </c>
      <c r="C28" s="32" t="s">
        <v>73</v>
      </c>
      <c r="D28" s="109">
        <f t="shared" ref="D28:D55" si="4">D27+E28+F28</f>
        <v>1.2400555555555557</v>
      </c>
      <c r="E28" s="114">
        <v>0</v>
      </c>
      <c r="F28" s="115">
        <f t="shared" ref="F28:F55" si="5">SUM(L28:N28)</f>
        <v>4.0055555555555573E-2</v>
      </c>
      <c r="G28" s="116" t="s">
        <v>74</v>
      </c>
      <c r="H28" s="117">
        <v>5</v>
      </c>
      <c r="I28" s="118">
        <v>0.99</v>
      </c>
      <c r="J28" s="119">
        <f t="shared" ref="J28:J54" si="6">(1-I28)*J29+J29</f>
        <v>14740.740730737951</v>
      </c>
      <c r="K28" s="120">
        <v>20</v>
      </c>
      <c r="L28" s="121">
        <f t="shared" ref="L28:L55" si="7">(K28/3600)*H28</f>
        <v>2.777777777777778E-2</v>
      </c>
      <c r="M28" s="121">
        <f t="shared" ref="M28:M55" si="8">(1-I28)*L28</f>
        <v>2.7777777777777805E-4</v>
      </c>
      <c r="N28" s="122">
        <f t="shared" ref="N28:N55" si="9">(1-I28)*D27</f>
        <v>1.2000000000000012E-2</v>
      </c>
      <c r="O28" s="56"/>
      <c r="P28" s="56"/>
    </row>
    <row r="29" spans="2:23" x14ac:dyDescent="0.25">
      <c r="B29" s="107">
        <v>2</v>
      </c>
      <c r="C29" s="123" t="s">
        <v>75</v>
      </c>
      <c r="D29" s="109">
        <f t="shared" si="4"/>
        <v>1.3084900000000002</v>
      </c>
      <c r="E29" s="114">
        <v>0</v>
      </c>
      <c r="F29" s="115">
        <f t="shared" si="5"/>
        <v>6.8434444444444464E-2</v>
      </c>
      <c r="G29" s="116" t="s">
        <v>76</v>
      </c>
      <c r="H29" s="117">
        <v>7</v>
      </c>
      <c r="I29" s="118">
        <v>0.98</v>
      </c>
      <c r="J29" s="119">
        <f t="shared" si="6"/>
        <v>14594.792802710843</v>
      </c>
      <c r="K29" s="120">
        <v>22</v>
      </c>
      <c r="L29" s="121">
        <f t="shared" si="7"/>
        <v>4.2777777777777783E-2</v>
      </c>
      <c r="M29" s="121">
        <f t="shared" si="8"/>
        <v>8.5555555555555645E-4</v>
      </c>
      <c r="N29" s="122">
        <f t="shared" si="9"/>
        <v>2.4801111111111135E-2</v>
      </c>
      <c r="O29" s="56"/>
      <c r="P29" s="56"/>
    </row>
    <row r="30" spans="2:23" x14ac:dyDescent="0.25">
      <c r="B30" s="107">
        <v>3</v>
      </c>
      <c r="C30" s="123" t="s">
        <v>77</v>
      </c>
      <c r="D30" s="109">
        <f t="shared" si="4"/>
        <v>1.362622477777778</v>
      </c>
      <c r="E30" s="114">
        <v>0</v>
      </c>
      <c r="F30" s="115">
        <f t="shared" si="5"/>
        <v>5.413247777777782E-2</v>
      </c>
      <c r="G30" s="116" t="s">
        <v>80</v>
      </c>
      <c r="H30" s="117">
        <v>10</v>
      </c>
      <c r="I30" s="118">
        <v>0.97</v>
      </c>
      <c r="J30" s="119">
        <f t="shared" si="6"/>
        <v>14308.620394814552</v>
      </c>
      <c r="K30" s="120">
        <v>5.2</v>
      </c>
      <c r="L30" s="121">
        <f t="shared" si="7"/>
        <v>1.4444444444444446E-2</v>
      </c>
      <c r="M30" s="121">
        <f t="shared" si="8"/>
        <v>4.3333333333333375E-4</v>
      </c>
      <c r="N30" s="122">
        <f t="shared" si="9"/>
        <v>3.9254700000000038E-2</v>
      </c>
      <c r="O30" s="56"/>
      <c r="P30" s="56"/>
    </row>
    <row r="31" spans="2:23" x14ac:dyDescent="0.25">
      <c r="B31" s="107">
        <v>4</v>
      </c>
      <c r="C31" s="123" t="s">
        <v>78</v>
      </c>
      <c r="D31" s="109">
        <f t="shared" si="4"/>
        <v>1.4166487025555559</v>
      </c>
      <c r="E31" s="114">
        <v>0</v>
      </c>
      <c r="F31" s="115">
        <f t="shared" si="5"/>
        <v>5.4026224777777791E-2</v>
      </c>
      <c r="G31" s="116" t="s">
        <v>79</v>
      </c>
      <c r="H31" s="117">
        <v>8</v>
      </c>
      <c r="I31" s="118">
        <v>0.99</v>
      </c>
      <c r="J31" s="119">
        <f t="shared" si="6"/>
        <v>13891.864460985002</v>
      </c>
      <c r="K31" s="120">
        <v>18</v>
      </c>
      <c r="L31" s="121">
        <f t="shared" si="7"/>
        <v>0.04</v>
      </c>
      <c r="M31" s="121">
        <f t="shared" si="8"/>
        <v>4.0000000000000034E-4</v>
      </c>
      <c r="N31" s="122">
        <f t="shared" si="9"/>
        <v>1.3626224777777793E-2</v>
      </c>
      <c r="O31" s="56"/>
      <c r="P31" s="56"/>
    </row>
    <row r="32" spans="2:23" x14ac:dyDescent="0.25">
      <c r="B32" s="107">
        <v>5</v>
      </c>
      <c r="C32" s="123" t="s">
        <v>77</v>
      </c>
      <c r="D32" s="109">
        <f t="shared" si="4"/>
        <v>1.4484901895811115</v>
      </c>
      <c r="E32" s="114">
        <v>0</v>
      </c>
      <c r="F32" s="115">
        <f t="shared" si="5"/>
        <v>3.1841487025555573E-2</v>
      </c>
      <c r="G32" s="116" t="s">
        <v>81</v>
      </c>
      <c r="H32" s="117">
        <v>9</v>
      </c>
      <c r="I32" s="118">
        <v>0.99</v>
      </c>
      <c r="J32" s="119">
        <f t="shared" si="6"/>
        <v>13754.321248500002</v>
      </c>
      <c r="K32" s="120">
        <v>7</v>
      </c>
      <c r="L32" s="121">
        <f t="shared" si="7"/>
        <v>1.7499999999999998E-2</v>
      </c>
      <c r="M32" s="121">
        <f t="shared" si="8"/>
        <v>1.7500000000000013E-4</v>
      </c>
      <c r="N32" s="122">
        <f t="shared" si="9"/>
        <v>1.4166487025555572E-2</v>
      </c>
      <c r="O32" s="56"/>
      <c r="P32" s="56"/>
    </row>
    <row r="33" spans="2:16" x14ac:dyDescent="0.25">
      <c r="B33" s="107">
        <v>6</v>
      </c>
      <c r="C33" s="32" t="s">
        <v>82</v>
      </c>
      <c r="D33" s="109">
        <f t="shared" si="4"/>
        <v>1.4989933267060671</v>
      </c>
      <c r="E33" s="114">
        <v>0</v>
      </c>
      <c r="F33" s="115">
        <f t="shared" si="5"/>
        <v>5.0503137124955591E-2</v>
      </c>
      <c r="G33" s="124" t="s">
        <v>83</v>
      </c>
      <c r="H33" s="117">
        <v>4</v>
      </c>
      <c r="I33" s="118">
        <v>0.98</v>
      </c>
      <c r="J33" s="119">
        <f t="shared" si="6"/>
        <v>13618.139850000001</v>
      </c>
      <c r="K33" s="120">
        <v>19</v>
      </c>
      <c r="L33" s="121">
        <f t="shared" si="7"/>
        <v>2.1111111111111112E-2</v>
      </c>
      <c r="M33" s="121">
        <f t="shared" si="8"/>
        <v>4.2222222222222259E-4</v>
      </c>
      <c r="N33" s="122">
        <f t="shared" si="9"/>
        <v>2.8969803791622256E-2</v>
      </c>
      <c r="O33" s="56"/>
      <c r="P33" s="56"/>
    </row>
    <row r="34" spans="2:16" x14ac:dyDescent="0.25">
      <c r="B34" s="107">
        <v>7</v>
      </c>
      <c r="C34" s="32" t="s">
        <v>84</v>
      </c>
      <c r="D34" s="109">
        <f t="shared" si="4"/>
        <v>1.5131599933727338</v>
      </c>
      <c r="E34" s="114">
        <v>0</v>
      </c>
      <c r="F34" s="115">
        <f t="shared" si="5"/>
        <v>1.4166666666666668E-2</v>
      </c>
      <c r="G34" s="124" t="s">
        <v>85</v>
      </c>
      <c r="H34" s="117">
        <v>3</v>
      </c>
      <c r="I34" s="118">
        <v>1</v>
      </c>
      <c r="J34" s="119">
        <f t="shared" si="6"/>
        <v>13351.1175</v>
      </c>
      <c r="K34" s="120">
        <v>17</v>
      </c>
      <c r="L34" s="121">
        <f t="shared" si="7"/>
        <v>1.4166666666666668E-2</v>
      </c>
      <c r="M34" s="121">
        <f t="shared" si="8"/>
        <v>0</v>
      </c>
      <c r="N34" s="122">
        <f t="shared" si="9"/>
        <v>0</v>
      </c>
      <c r="O34" s="56"/>
      <c r="P34" s="56"/>
    </row>
    <row r="35" spans="2:16" x14ac:dyDescent="0.25">
      <c r="B35" s="107">
        <v>8</v>
      </c>
      <c r="C35" s="125" t="s">
        <v>86</v>
      </c>
      <c r="D35" s="109">
        <f t="shared" si="4"/>
        <v>1.5843047931739158</v>
      </c>
      <c r="E35" s="114">
        <v>0</v>
      </c>
      <c r="F35" s="115">
        <f t="shared" si="5"/>
        <v>7.1144799801182046E-2</v>
      </c>
      <c r="G35" s="125" t="s">
        <v>87</v>
      </c>
      <c r="H35" s="117">
        <v>15</v>
      </c>
      <c r="I35" s="118">
        <v>0.97</v>
      </c>
      <c r="J35" s="119">
        <f t="shared" si="6"/>
        <v>13351.1175</v>
      </c>
      <c r="K35" s="120">
        <v>6</v>
      </c>
      <c r="L35" s="121">
        <f t="shared" si="7"/>
        <v>2.5000000000000001E-2</v>
      </c>
      <c r="M35" s="121">
        <f t="shared" si="8"/>
        <v>7.5000000000000067E-4</v>
      </c>
      <c r="N35" s="122">
        <f t="shared" si="9"/>
        <v>4.5394799801182051E-2</v>
      </c>
      <c r="O35" s="56"/>
      <c r="P35" s="56"/>
    </row>
    <row r="36" spans="2:16" x14ac:dyDescent="0.25">
      <c r="B36" s="107">
        <v>9</v>
      </c>
      <c r="C36" s="125" t="s">
        <v>77</v>
      </c>
      <c r="D36" s="109">
        <f t="shared" si="4"/>
        <v>1.6711033661659449</v>
      </c>
      <c r="E36" s="114">
        <v>0</v>
      </c>
      <c r="F36" s="115">
        <f t="shared" si="5"/>
        <v>8.6798572992029185E-2</v>
      </c>
      <c r="G36" s="125" t="s">
        <v>80</v>
      </c>
      <c r="H36" s="117">
        <v>5</v>
      </c>
      <c r="I36" s="118">
        <v>0.95</v>
      </c>
      <c r="J36" s="119">
        <f t="shared" si="6"/>
        <v>12962.25</v>
      </c>
      <c r="K36" s="120">
        <v>5.2</v>
      </c>
      <c r="L36" s="121">
        <f t="shared" si="7"/>
        <v>7.2222222222222228E-3</v>
      </c>
      <c r="M36" s="121">
        <f t="shared" si="8"/>
        <v>3.6111111111111147E-4</v>
      </c>
      <c r="N36" s="122">
        <f t="shared" si="9"/>
        <v>7.9215239658695855E-2</v>
      </c>
      <c r="O36" s="56"/>
      <c r="P36" s="56"/>
    </row>
    <row r="37" spans="2:16" x14ac:dyDescent="0.25">
      <c r="B37" s="107">
        <v>10</v>
      </c>
      <c r="C37" s="32"/>
      <c r="D37" s="109">
        <f t="shared" si="4"/>
        <v>1.6711033661659449</v>
      </c>
      <c r="E37" s="114">
        <v>0</v>
      </c>
      <c r="F37" s="115">
        <f t="shared" si="5"/>
        <v>0</v>
      </c>
      <c r="G37" s="123"/>
      <c r="H37" s="117"/>
      <c r="I37" s="118">
        <v>1</v>
      </c>
      <c r="J37" s="119">
        <f t="shared" si="6"/>
        <v>12345</v>
      </c>
      <c r="K37" s="120">
        <v>0</v>
      </c>
      <c r="L37" s="121">
        <f t="shared" si="7"/>
        <v>0</v>
      </c>
      <c r="M37" s="121">
        <f t="shared" si="8"/>
        <v>0</v>
      </c>
      <c r="N37" s="122">
        <f t="shared" si="9"/>
        <v>0</v>
      </c>
      <c r="O37" s="56"/>
      <c r="P37" s="56"/>
    </row>
    <row r="38" spans="2:16" x14ac:dyDescent="0.25">
      <c r="B38" s="107">
        <v>11</v>
      </c>
      <c r="C38" s="123"/>
      <c r="D38" s="109">
        <f t="shared" si="4"/>
        <v>1.6711033661659449</v>
      </c>
      <c r="E38" s="114">
        <v>0</v>
      </c>
      <c r="F38" s="115">
        <f t="shared" si="5"/>
        <v>0</v>
      </c>
      <c r="G38" s="123"/>
      <c r="H38" s="117"/>
      <c r="I38" s="118">
        <v>1</v>
      </c>
      <c r="J38" s="119">
        <f t="shared" si="6"/>
        <v>12345</v>
      </c>
      <c r="K38" s="120">
        <v>0</v>
      </c>
      <c r="L38" s="121">
        <f t="shared" si="7"/>
        <v>0</v>
      </c>
      <c r="M38" s="121">
        <f t="shared" si="8"/>
        <v>0</v>
      </c>
      <c r="N38" s="122">
        <f t="shared" si="9"/>
        <v>0</v>
      </c>
      <c r="O38" s="56"/>
      <c r="P38" s="56"/>
    </row>
    <row r="39" spans="2:16" x14ac:dyDescent="0.25">
      <c r="B39" s="107">
        <v>12</v>
      </c>
      <c r="C39" s="126"/>
      <c r="D39" s="109">
        <f t="shared" si="4"/>
        <v>1.6711033661659449</v>
      </c>
      <c r="E39" s="114">
        <v>0</v>
      </c>
      <c r="F39" s="115">
        <f t="shared" si="5"/>
        <v>0</v>
      </c>
      <c r="G39" s="123"/>
      <c r="H39" s="117"/>
      <c r="I39" s="118">
        <v>1</v>
      </c>
      <c r="J39" s="119">
        <f t="shared" si="6"/>
        <v>12345</v>
      </c>
      <c r="K39" s="120">
        <v>0</v>
      </c>
      <c r="L39" s="121">
        <f t="shared" si="7"/>
        <v>0</v>
      </c>
      <c r="M39" s="121">
        <f t="shared" si="8"/>
        <v>0</v>
      </c>
      <c r="N39" s="122">
        <f t="shared" si="9"/>
        <v>0</v>
      </c>
      <c r="O39" s="56"/>
      <c r="P39" s="56"/>
    </row>
    <row r="40" spans="2:16" x14ac:dyDescent="0.25">
      <c r="B40" s="107">
        <v>13</v>
      </c>
      <c r="C40" s="32"/>
      <c r="D40" s="109">
        <f t="shared" si="4"/>
        <v>1.6711033661659449</v>
      </c>
      <c r="E40" s="114">
        <v>0</v>
      </c>
      <c r="F40" s="115">
        <f t="shared" si="5"/>
        <v>0</v>
      </c>
      <c r="G40" s="123"/>
      <c r="H40" s="117"/>
      <c r="I40" s="118">
        <v>1</v>
      </c>
      <c r="J40" s="119">
        <f t="shared" si="6"/>
        <v>12345</v>
      </c>
      <c r="K40" s="120">
        <v>0</v>
      </c>
      <c r="L40" s="121">
        <f t="shared" si="7"/>
        <v>0</v>
      </c>
      <c r="M40" s="121">
        <f t="shared" si="8"/>
        <v>0</v>
      </c>
      <c r="N40" s="122">
        <f t="shared" si="9"/>
        <v>0</v>
      </c>
      <c r="O40" s="56"/>
      <c r="P40" s="56"/>
    </row>
    <row r="41" spans="2:16" x14ac:dyDescent="0.25">
      <c r="B41" s="107">
        <v>14</v>
      </c>
      <c r="C41" s="32"/>
      <c r="D41" s="109">
        <f t="shared" si="4"/>
        <v>1.6711033661659449</v>
      </c>
      <c r="E41" s="114">
        <v>0</v>
      </c>
      <c r="F41" s="115">
        <f t="shared" si="5"/>
        <v>0</v>
      </c>
      <c r="G41" s="123"/>
      <c r="H41" s="117"/>
      <c r="I41" s="118">
        <v>1</v>
      </c>
      <c r="J41" s="119">
        <f t="shared" si="6"/>
        <v>12345</v>
      </c>
      <c r="K41" s="120">
        <v>0</v>
      </c>
      <c r="L41" s="121">
        <f t="shared" si="7"/>
        <v>0</v>
      </c>
      <c r="M41" s="121">
        <f t="shared" si="8"/>
        <v>0</v>
      </c>
      <c r="N41" s="122">
        <f t="shared" si="9"/>
        <v>0</v>
      </c>
      <c r="O41" s="56"/>
      <c r="P41" s="56"/>
    </row>
    <row r="42" spans="2:16" x14ac:dyDescent="0.25">
      <c r="B42" s="107">
        <v>15</v>
      </c>
      <c r="C42" s="123"/>
      <c r="D42" s="109">
        <f t="shared" si="4"/>
        <v>1.6711033661659449</v>
      </c>
      <c r="E42" s="114">
        <v>0</v>
      </c>
      <c r="F42" s="115">
        <f t="shared" si="5"/>
        <v>0</v>
      </c>
      <c r="G42" s="126"/>
      <c r="H42" s="117"/>
      <c r="I42" s="118">
        <v>1</v>
      </c>
      <c r="J42" s="119">
        <f t="shared" si="6"/>
        <v>12345</v>
      </c>
      <c r="K42" s="120">
        <v>0</v>
      </c>
      <c r="L42" s="121">
        <f t="shared" si="7"/>
        <v>0</v>
      </c>
      <c r="M42" s="121">
        <f t="shared" si="8"/>
        <v>0</v>
      </c>
      <c r="N42" s="122">
        <f t="shared" si="9"/>
        <v>0</v>
      </c>
      <c r="O42" s="56"/>
      <c r="P42" s="56"/>
    </row>
    <row r="43" spans="2:16" x14ac:dyDescent="0.25">
      <c r="B43" s="107">
        <v>16</v>
      </c>
      <c r="C43" s="123"/>
      <c r="D43" s="109">
        <f t="shared" si="4"/>
        <v>1.6711033661659449</v>
      </c>
      <c r="E43" s="114">
        <v>0</v>
      </c>
      <c r="F43" s="115">
        <f t="shared" si="5"/>
        <v>0</v>
      </c>
      <c r="G43" s="126"/>
      <c r="H43" s="117"/>
      <c r="I43" s="118">
        <v>1</v>
      </c>
      <c r="J43" s="119">
        <f t="shared" si="6"/>
        <v>12345</v>
      </c>
      <c r="K43" s="120">
        <v>0</v>
      </c>
      <c r="L43" s="121">
        <f t="shared" si="7"/>
        <v>0</v>
      </c>
      <c r="M43" s="121">
        <f t="shared" si="8"/>
        <v>0</v>
      </c>
      <c r="N43" s="122">
        <f t="shared" si="9"/>
        <v>0</v>
      </c>
      <c r="O43" s="56"/>
      <c r="P43" s="56"/>
    </row>
    <row r="44" spans="2:16" x14ac:dyDescent="0.25">
      <c r="B44" s="107">
        <v>17</v>
      </c>
      <c r="C44" s="32"/>
      <c r="D44" s="109">
        <f t="shared" si="4"/>
        <v>1.6711033661659449</v>
      </c>
      <c r="E44" s="114">
        <v>0</v>
      </c>
      <c r="F44" s="115">
        <f t="shared" si="5"/>
        <v>0</v>
      </c>
      <c r="G44" s="126"/>
      <c r="H44" s="117"/>
      <c r="I44" s="118">
        <v>1</v>
      </c>
      <c r="J44" s="119">
        <f t="shared" si="6"/>
        <v>12345</v>
      </c>
      <c r="K44" s="120">
        <v>0</v>
      </c>
      <c r="L44" s="121">
        <f t="shared" si="7"/>
        <v>0</v>
      </c>
      <c r="M44" s="121">
        <f t="shared" si="8"/>
        <v>0</v>
      </c>
      <c r="N44" s="122">
        <f t="shared" si="9"/>
        <v>0</v>
      </c>
      <c r="O44" s="56"/>
      <c r="P44" s="56"/>
    </row>
    <row r="45" spans="2:16" x14ac:dyDescent="0.25">
      <c r="B45" s="107">
        <v>18</v>
      </c>
      <c r="C45" s="127"/>
      <c r="D45" s="109">
        <f t="shared" si="4"/>
        <v>1.6711033661659449</v>
      </c>
      <c r="E45" s="114">
        <v>0</v>
      </c>
      <c r="F45" s="115">
        <f t="shared" si="5"/>
        <v>0</v>
      </c>
      <c r="G45" s="126"/>
      <c r="H45" s="117"/>
      <c r="I45" s="118">
        <v>1</v>
      </c>
      <c r="J45" s="119">
        <f t="shared" si="6"/>
        <v>12345</v>
      </c>
      <c r="K45" s="120">
        <v>0</v>
      </c>
      <c r="L45" s="121">
        <f t="shared" si="7"/>
        <v>0</v>
      </c>
      <c r="M45" s="121">
        <f t="shared" si="8"/>
        <v>0</v>
      </c>
      <c r="N45" s="122">
        <f t="shared" si="9"/>
        <v>0</v>
      </c>
      <c r="O45" s="56"/>
      <c r="P45" s="56"/>
    </row>
    <row r="46" spans="2:16" x14ac:dyDescent="0.25">
      <c r="B46" s="107">
        <v>19</v>
      </c>
      <c r="C46" s="126"/>
      <c r="D46" s="109">
        <f t="shared" si="4"/>
        <v>1.6711033661659449</v>
      </c>
      <c r="E46" s="114">
        <v>0</v>
      </c>
      <c r="F46" s="115">
        <f t="shared" si="5"/>
        <v>0</v>
      </c>
      <c r="G46" s="126"/>
      <c r="H46" s="117"/>
      <c r="I46" s="118">
        <v>1</v>
      </c>
      <c r="J46" s="119">
        <f t="shared" si="6"/>
        <v>12345</v>
      </c>
      <c r="K46" s="120">
        <v>0</v>
      </c>
      <c r="L46" s="121">
        <f t="shared" si="7"/>
        <v>0</v>
      </c>
      <c r="M46" s="121">
        <f t="shared" si="8"/>
        <v>0</v>
      </c>
      <c r="N46" s="122">
        <f t="shared" si="9"/>
        <v>0</v>
      </c>
      <c r="O46" s="56"/>
      <c r="P46" s="56"/>
    </row>
    <row r="47" spans="2:16" x14ac:dyDescent="0.25">
      <c r="B47" s="107">
        <v>20</v>
      </c>
      <c r="C47" s="126"/>
      <c r="D47" s="109">
        <f t="shared" si="4"/>
        <v>1.6711033661659449</v>
      </c>
      <c r="E47" s="114">
        <v>0</v>
      </c>
      <c r="F47" s="115">
        <f t="shared" si="5"/>
        <v>0</v>
      </c>
      <c r="G47" s="126"/>
      <c r="H47" s="117"/>
      <c r="I47" s="118">
        <v>1</v>
      </c>
      <c r="J47" s="119">
        <f t="shared" si="6"/>
        <v>12345</v>
      </c>
      <c r="K47" s="120">
        <v>0</v>
      </c>
      <c r="L47" s="121">
        <f t="shared" si="7"/>
        <v>0</v>
      </c>
      <c r="M47" s="121">
        <f t="shared" si="8"/>
        <v>0</v>
      </c>
      <c r="N47" s="122">
        <f t="shared" si="9"/>
        <v>0</v>
      </c>
      <c r="O47" s="56"/>
      <c r="P47" s="56"/>
    </row>
    <row r="48" spans="2:16" x14ac:dyDescent="0.25">
      <c r="B48" s="107">
        <v>21</v>
      </c>
      <c r="C48" s="126"/>
      <c r="D48" s="109">
        <f t="shared" si="4"/>
        <v>1.6711033661659449</v>
      </c>
      <c r="E48" s="114">
        <v>0</v>
      </c>
      <c r="F48" s="115">
        <f t="shared" si="5"/>
        <v>0</v>
      </c>
      <c r="G48" s="126"/>
      <c r="H48" s="117"/>
      <c r="I48" s="118">
        <v>1</v>
      </c>
      <c r="J48" s="119">
        <f t="shared" si="6"/>
        <v>12345</v>
      </c>
      <c r="K48" s="120">
        <v>0</v>
      </c>
      <c r="L48" s="121">
        <f t="shared" si="7"/>
        <v>0</v>
      </c>
      <c r="M48" s="121">
        <f t="shared" si="8"/>
        <v>0</v>
      </c>
      <c r="N48" s="122">
        <f t="shared" si="9"/>
        <v>0</v>
      </c>
      <c r="O48" s="56"/>
      <c r="P48" s="56"/>
    </row>
    <row r="49" spans="2:16" x14ac:dyDescent="0.25">
      <c r="B49" s="107">
        <v>22</v>
      </c>
      <c r="C49" s="126"/>
      <c r="D49" s="109">
        <f t="shared" si="4"/>
        <v>1.6711033661659449</v>
      </c>
      <c r="E49" s="114">
        <v>0</v>
      </c>
      <c r="F49" s="115">
        <f t="shared" si="5"/>
        <v>0</v>
      </c>
      <c r="G49" s="126"/>
      <c r="H49" s="117"/>
      <c r="I49" s="118">
        <v>1</v>
      </c>
      <c r="J49" s="119">
        <f t="shared" si="6"/>
        <v>12345</v>
      </c>
      <c r="K49" s="120">
        <v>0</v>
      </c>
      <c r="L49" s="121">
        <f t="shared" si="7"/>
        <v>0</v>
      </c>
      <c r="M49" s="121">
        <f t="shared" si="8"/>
        <v>0</v>
      </c>
      <c r="N49" s="122">
        <f t="shared" si="9"/>
        <v>0</v>
      </c>
      <c r="O49" s="56"/>
      <c r="P49" s="56"/>
    </row>
    <row r="50" spans="2:16" x14ac:dyDescent="0.25">
      <c r="B50" s="107">
        <v>23</v>
      </c>
      <c r="C50" s="126"/>
      <c r="D50" s="109">
        <f t="shared" si="4"/>
        <v>1.6711033661659449</v>
      </c>
      <c r="E50" s="114">
        <v>0</v>
      </c>
      <c r="F50" s="115">
        <f t="shared" si="5"/>
        <v>0</v>
      </c>
      <c r="G50" s="126"/>
      <c r="H50" s="117"/>
      <c r="I50" s="118">
        <v>1</v>
      </c>
      <c r="J50" s="119">
        <f t="shared" si="6"/>
        <v>12345</v>
      </c>
      <c r="K50" s="120">
        <v>0</v>
      </c>
      <c r="L50" s="121">
        <f t="shared" si="7"/>
        <v>0</v>
      </c>
      <c r="M50" s="121">
        <f t="shared" si="8"/>
        <v>0</v>
      </c>
      <c r="N50" s="122">
        <f t="shared" si="9"/>
        <v>0</v>
      </c>
      <c r="O50" s="56"/>
      <c r="P50" s="56"/>
    </row>
    <row r="51" spans="2:16" x14ac:dyDescent="0.25">
      <c r="B51" s="107">
        <v>24</v>
      </c>
      <c r="C51" s="32"/>
      <c r="D51" s="109">
        <f t="shared" si="4"/>
        <v>1.6711033661659449</v>
      </c>
      <c r="E51" s="114">
        <v>0</v>
      </c>
      <c r="F51" s="115">
        <f t="shared" si="5"/>
        <v>0</v>
      </c>
      <c r="G51" s="126"/>
      <c r="H51" s="117"/>
      <c r="I51" s="118">
        <v>1</v>
      </c>
      <c r="J51" s="119">
        <f t="shared" si="6"/>
        <v>12345</v>
      </c>
      <c r="K51" s="120">
        <v>0</v>
      </c>
      <c r="L51" s="121">
        <f t="shared" si="7"/>
        <v>0</v>
      </c>
      <c r="M51" s="121">
        <f t="shared" si="8"/>
        <v>0</v>
      </c>
      <c r="N51" s="122">
        <f t="shared" si="9"/>
        <v>0</v>
      </c>
      <c r="O51" s="56"/>
      <c r="P51" s="56"/>
    </row>
    <row r="52" spans="2:16" x14ac:dyDescent="0.25">
      <c r="B52" s="107">
        <v>25</v>
      </c>
      <c r="C52" s="32"/>
      <c r="D52" s="109">
        <f t="shared" si="4"/>
        <v>1.6711033661659449</v>
      </c>
      <c r="E52" s="114">
        <v>0</v>
      </c>
      <c r="F52" s="115">
        <f t="shared" si="5"/>
        <v>0</v>
      </c>
      <c r="G52" s="126"/>
      <c r="H52" s="117"/>
      <c r="I52" s="118">
        <v>1</v>
      </c>
      <c r="J52" s="119">
        <f t="shared" si="6"/>
        <v>12345</v>
      </c>
      <c r="K52" s="120">
        <v>0</v>
      </c>
      <c r="L52" s="121">
        <f t="shared" si="7"/>
        <v>0</v>
      </c>
      <c r="M52" s="121">
        <f t="shared" si="8"/>
        <v>0</v>
      </c>
      <c r="N52" s="122">
        <f t="shared" si="9"/>
        <v>0</v>
      </c>
      <c r="O52" s="56"/>
      <c r="P52" s="56"/>
    </row>
    <row r="53" spans="2:16" x14ac:dyDescent="0.25">
      <c r="B53" s="107">
        <v>26</v>
      </c>
      <c r="C53" s="32"/>
      <c r="D53" s="109">
        <f t="shared" si="4"/>
        <v>1.6711033661659449</v>
      </c>
      <c r="E53" s="114">
        <v>0</v>
      </c>
      <c r="F53" s="115">
        <f t="shared" si="5"/>
        <v>0</v>
      </c>
      <c r="G53" s="126"/>
      <c r="H53" s="117"/>
      <c r="I53" s="118">
        <v>1</v>
      </c>
      <c r="J53" s="119">
        <f t="shared" si="6"/>
        <v>12345</v>
      </c>
      <c r="K53" s="120">
        <v>0</v>
      </c>
      <c r="L53" s="121">
        <f t="shared" si="7"/>
        <v>0</v>
      </c>
      <c r="M53" s="121">
        <f t="shared" si="8"/>
        <v>0</v>
      </c>
      <c r="N53" s="122">
        <f t="shared" si="9"/>
        <v>0</v>
      </c>
      <c r="O53" s="56"/>
      <c r="P53" s="56"/>
    </row>
    <row r="54" spans="2:16" x14ac:dyDescent="0.25">
      <c r="B54" s="128" t="s">
        <v>42</v>
      </c>
      <c r="C54" s="129"/>
      <c r="D54" s="109">
        <f t="shared" si="4"/>
        <v>1.7754366994992783</v>
      </c>
      <c r="E54" s="114">
        <v>0.1</v>
      </c>
      <c r="F54" s="115">
        <f t="shared" si="5"/>
        <v>4.333333333333334E-3</v>
      </c>
      <c r="G54" s="115">
        <f>SUM(E54:F54)</f>
        <v>0.10433333333333333</v>
      </c>
      <c r="H54" s="117">
        <v>3</v>
      </c>
      <c r="I54" s="118">
        <v>1</v>
      </c>
      <c r="J54" s="119">
        <f t="shared" si="6"/>
        <v>12345</v>
      </c>
      <c r="K54" s="120">
        <v>5.2</v>
      </c>
      <c r="L54" s="121">
        <f t="shared" si="7"/>
        <v>4.333333333333334E-3</v>
      </c>
      <c r="M54" s="121">
        <f t="shared" si="8"/>
        <v>0</v>
      </c>
      <c r="N54" s="122">
        <f t="shared" si="9"/>
        <v>0</v>
      </c>
      <c r="O54" s="56"/>
      <c r="P54" s="56"/>
    </row>
    <row r="55" spans="2:16" x14ac:dyDescent="0.25">
      <c r="B55" s="128" t="s">
        <v>43</v>
      </c>
      <c r="C55" s="129"/>
      <c r="D55" s="109">
        <f t="shared" si="4"/>
        <v>1.9326589217215004</v>
      </c>
      <c r="E55" s="114">
        <v>0.15</v>
      </c>
      <c r="F55" s="115">
        <f t="shared" si="5"/>
        <v>7.2222222222222228E-3</v>
      </c>
      <c r="G55" s="115">
        <f>SUM(E55:F55)</f>
        <v>0.15722222222222221</v>
      </c>
      <c r="H55" s="117">
        <v>5</v>
      </c>
      <c r="I55" s="118">
        <v>1</v>
      </c>
      <c r="J55" s="119">
        <f>(1-I55)*J57+J57</f>
        <v>12345</v>
      </c>
      <c r="K55" s="120">
        <v>5.2</v>
      </c>
      <c r="L55" s="121">
        <f t="shared" si="7"/>
        <v>7.2222222222222228E-3</v>
      </c>
      <c r="M55" s="121">
        <f t="shared" si="8"/>
        <v>0</v>
      </c>
      <c r="N55" s="122">
        <f t="shared" si="9"/>
        <v>0</v>
      </c>
      <c r="O55" s="56"/>
      <c r="P55" s="56"/>
    </row>
    <row r="56" spans="2:16" x14ac:dyDescent="0.25">
      <c r="B56" s="128" t="s">
        <v>44</v>
      </c>
      <c r="C56" s="130"/>
      <c r="D56" s="109">
        <f>D55</f>
        <v>1.9326589217215004</v>
      </c>
      <c r="E56" s="109">
        <f>SUM(E27:E55)</f>
        <v>1.4500000000000002</v>
      </c>
      <c r="F56" s="131">
        <f>SUM(F27:F55)</f>
        <v>0.48265892172150032</v>
      </c>
      <c r="G56" s="130"/>
      <c r="H56" s="130"/>
      <c r="I56" s="130"/>
      <c r="J56" s="132"/>
      <c r="K56" s="130"/>
      <c r="L56" s="130"/>
      <c r="M56" s="130"/>
      <c r="N56" s="133"/>
      <c r="O56" s="56"/>
      <c r="P56" s="56"/>
    </row>
    <row r="57" spans="2:16" x14ac:dyDescent="0.25">
      <c r="B57" s="128" t="s">
        <v>45</v>
      </c>
      <c r="C57" s="134"/>
      <c r="D57" s="109">
        <f>D56+F57</f>
        <v>2.4326589217215004</v>
      </c>
      <c r="E57" s="109"/>
      <c r="F57" s="135">
        <v>0.5</v>
      </c>
      <c r="G57" s="108"/>
      <c r="H57" s="108"/>
      <c r="I57" s="111" t="s">
        <v>46</v>
      </c>
      <c r="J57" s="136">
        <f>D14</f>
        <v>12345</v>
      </c>
      <c r="K57" s="108"/>
      <c r="L57" s="108"/>
      <c r="M57" s="108"/>
      <c r="N57" s="113"/>
      <c r="O57" s="56"/>
      <c r="P57" s="56"/>
    </row>
    <row r="58" spans="2:16" x14ac:dyDescent="0.25">
      <c r="B58" s="128" t="s">
        <v>47</v>
      </c>
      <c r="C58" s="137">
        <v>0.03</v>
      </c>
      <c r="D58" s="109">
        <f>D57+F58</f>
        <v>2.4906386893731454</v>
      </c>
      <c r="E58" s="109">
        <v>0</v>
      </c>
      <c r="F58" s="138">
        <f>D55*C58</f>
        <v>5.797976765164501E-2</v>
      </c>
      <c r="G58" s="108"/>
      <c r="H58" s="108"/>
      <c r="I58" s="108"/>
      <c r="J58" s="139"/>
      <c r="K58" s="108"/>
      <c r="L58" s="108"/>
      <c r="M58" s="108"/>
      <c r="N58" s="113"/>
      <c r="O58" s="56"/>
      <c r="P58" s="56"/>
    </row>
    <row r="59" spans="2:16" x14ac:dyDescent="0.25">
      <c r="B59" s="128" t="s">
        <v>48</v>
      </c>
      <c r="C59" s="137">
        <v>0.03</v>
      </c>
      <c r="D59" s="109">
        <f>D58+F59</f>
        <v>2.5486184570247903</v>
      </c>
      <c r="E59" s="109">
        <v>0</v>
      </c>
      <c r="F59" s="138">
        <f>D56*C59</f>
        <v>5.797976765164501E-2</v>
      </c>
      <c r="G59" s="130"/>
      <c r="H59" s="140"/>
      <c r="I59" s="140"/>
      <c r="J59" s="132"/>
      <c r="K59" s="108"/>
      <c r="L59" s="108"/>
      <c r="M59" s="108"/>
      <c r="N59" s="113"/>
      <c r="O59" s="56"/>
      <c r="P59" s="56"/>
    </row>
    <row r="60" spans="2:16" x14ac:dyDescent="0.25">
      <c r="B60" s="128" t="s">
        <v>49</v>
      </c>
      <c r="C60" s="141" t="s">
        <v>50</v>
      </c>
      <c r="D60" s="109">
        <f>D59+F60</f>
        <v>2.5486184570247903</v>
      </c>
      <c r="E60" s="109"/>
      <c r="F60" s="135">
        <v>0</v>
      </c>
      <c r="G60" s="142"/>
      <c r="H60" s="108"/>
      <c r="I60" s="108"/>
      <c r="J60" s="143"/>
      <c r="K60" s="108"/>
      <c r="L60" s="108"/>
      <c r="M60" s="108"/>
      <c r="N60" s="113"/>
      <c r="O60" s="56"/>
      <c r="P60" s="56"/>
    </row>
    <row r="61" spans="2:16" ht="16.5" thickBot="1" x14ac:dyDescent="0.3">
      <c r="B61" s="144" t="s">
        <v>51</v>
      </c>
      <c r="C61" s="145"/>
      <c r="D61" s="146">
        <f>D60</f>
        <v>2.5486184570247903</v>
      </c>
      <c r="E61" s="147"/>
      <c r="F61" s="147"/>
      <c r="G61" s="148"/>
      <c r="H61" s="148"/>
      <c r="I61" s="148"/>
      <c r="J61" s="149"/>
      <c r="K61" s="148"/>
      <c r="L61" s="148"/>
      <c r="M61" s="148"/>
      <c r="N61" s="150"/>
      <c r="O61" s="56"/>
      <c r="P61" s="56"/>
    </row>
    <row r="62" spans="2:16" x14ac:dyDescent="0.25">
      <c r="B62" s="151"/>
      <c r="C62" s="152"/>
      <c r="D62" s="153"/>
      <c r="E62" s="154"/>
      <c r="F62" s="154"/>
      <c r="G62" s="155"/>
      <c r="H62" s="155"/>
      <c r="I62" s="155"/>
      <c r="J62" s="156"/>
      <c r="K62" s="155"/>
      <c r="L62" s="155"/>
      <c r="M62" s="155"/>
      <c r="N62" s="157"/>
      <c r="O62" s="56"/>
      <c r="P62" s="56"/>
    </row>
    <row r="63" spans="2:16" x14ac:dyDescent="0.25">
      <c r="B63" s="158" t="s">
        <v>52</v>
      </c>
      <c r="C63" s="159"/>
      <c r="D63" s="160">
        <f>SUM(F27:F55)</f>
        <v>0.48265892172150032</v>
      </c>
      <c r="E63" s="111"/>
      <c r="F63" s="140"/>
      <c r="G63" s="130"/>
      <c r="H63" s="130"/>
      <c r="I63" s="130"/>
      <c r="J63" s="132"/>
      <c r="K63" s="130"/>
      <c r="L63" s="140"/>
      <c r="M63" s="140"/>
      <c r="N63" s="161"/>
      <c r="O63" s="56"/>
      <c r="P63" s="56"/>
    </row>
    <row r="64" spans="2:16" x14ac:dyDescent="0.25">
      <c r="B64" s="162" t="s">
        <v>53</v>
      </c>
      <c r="C64" s="159"/>
      <c r="D64" s="160">
        <f>SUM(L28:L55)</f>
        <v>0.22155555555555551</v>
      </c>
      <c r="E64" s="111"/>
      <c r="F64" s="140"/>
      <c r="G64" s="130"/>
      <c r="H64" s="130"/>
      <c r="I64" s="130"/>
      <c r="J64" s="132"/>
      <c r="K64" s="130"/>
      <c r="L64" s="121"/>
      <c r="M64" s="121"/>
      <c r="N64" s="122"/>
      <c r="O64" s="56"/>
      <c r="P64" s="56"/>
    </row>
    <row r="65" spans="2:16" x14ac:dyDescent="0.25">
      <c r="B65" s="162" t="s">
        <v>54</v>
      </c>
      <c r="C65" s="159"/>
      <c r="D65" s="160">
        <f>SUM(M28:M55)</f>
        <v>3.6750000000000038E-3</v>
      </c>
      <c r="E65" s="111"/>
      <c r="F65" s="140"/>
      <c r="G65" s="130"/>
      <c r="H65" s="130"/>
      <c r="I65" s="130"/>
      <c r="J65" s="132"/>
      <c r="K65" s="130"/>
      <c r="L65" s="121"/>
      <c r="M65" s="121"/>
      <c r="N65" s="122"/>
      <c r="O65" s="56"/>
      <c r="P65" s="56"/>
    </row>
    <row r="66" spans="2:16" x14ac:dyDescent="0.25">
      <c r="B66" s="162" t="s">
        <v>55</v>
      </c>
      <c r="C66" s="159"/>
      <c r="D66" s="160">
        <f>SUM(N28:N55)</f>
        <v>0.25742836616594472</v>
      </c>
      <c r="E66" s="111"/>
      <c r="F66" s="140"/>
      <c r="G66" s="130"/>
      <c r="H66" s="130"/>
      <c r="I66" s="130"/>
      <c r="J66" s="132"/>
      <c r="K66" s="130"/>
      <c r="L66" s="121"/>
      <c r="M66" s="121"/>
      <c r="N66" s="122"/>
      <c r="O66" s="56"/>
      <c r="P66" s="56"/>
    </row>
    <row r="67" spans="2:16" x14ac:dyDescent="0.25">
      <c r="B67" s="158" t="s">
        <v>56</v>
      </c>
      <c r="C67" s="159"/>
      <c r="D67" s="163">
        <f>SUM(E27:E55)</f>
        <v>1.4500000000000002</v>
      </c>
      <c r="E67" s="140"/>
      <c r="F67" s="115"/>
      <c r="G67" s="130"/>
      <c r="H67" s="130"/>
      <c r="I67" s="130"/>
      <c r="J67" s="132"/>
      <c r="K67" s="130"/>
      <c r="L67" s="130"/>
      <c r="M67" s="130"/>
      <c r="N67" s="133"/>
      <c r="O67" s="56"/>
      <c r="P67" s="56"/>
    </row>
    <row r="68" spans="2:16" x14ac:dyDescent="0.25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  <c r="O68" s="56"/>
      <c r="P68" s="56"/>
    </row>
    <row r="69" spans="2:16" x14ac:dyDescent="0.25">
      <c r="B69" s="158" t="s">
        <v>57</v>
      </c>
      <c r="C69" s="140"/>
      <c r="D69" s="140"/>
      <c r="E69" s="140"/>
      <c r="F69" s="140"/>
      <c r="G69" s="140"/>
      <c r="H69" s="167">
        <f>SUM(H28:H55)</f>
        <v>74</v>
      </c>
      <c r="I69" s="140"/>
      <c r="J69" s="140"/>
      <c r="K69" s="140"/>
      <c r="L69" s="140"/>
      <c r="M69" s="140"/>
      <c r="N69" s="161"/>
    </row>
    <row r="70" spans="2:16" ht="16.5" thickBot="1" x14ac:dyDescent="0.3">
      <c r="B70" s="168" t="s">
        <v>35</v>
      </c>
      <c r="C70" s="169"/>
      <c r="D70" s="169"/>
      <c r="E70" s="169"/>
      <c r="F70" s="169"/>
      <c r="G70" s="169"/>
      <c r="H70" s="169"/>
      <c r="I70" s="170">
        <f>PRODUCT(I28:I55)</f>
        <v>0.83296127078425786</v>
      </c>
      <c r="J70" s="169"/>
      <c r="K70" s="169"/>
      <c r="L70" s="169"/>
      <c r="M70" s="169"/>
      <c r="N70" s="171"/>
    </row>
    <row r="72" spans="2:16" ht="16.5" thickBot="1" x14ac:dyDescent="0.3">
      <c r="B72" s="172" t="s">
        <v>58</v>
      </c>
    </row>
    <row r="73" spans="2:16" x14ac:dyDescent="0.25">
      <c r="B73" s="250" t="s">
        <v>88</v>
      </c>
      <c r="C73" s="251"/>
      <c r="D73" s="251"/>
      <c r="E73" s="251"/>
      <c r="F73" s="252"/>
    </row>
    <row r="74" spans="2:16" x14ac:dyDescent="0.25">
      <c r="B74" s="253"/>
      <c r="C74" s="254"/>
      <c r="D74" s="254"/>
      <c r="E74" s="254"/>
      <c r="F74" s="255"/>
    </row>
    <row r="75" spans="2:16" ht="16.5" thickBot="1" x14ac:dyDescent="0.3">
      <c r="B75" s="256"/>
      <c r="C75" s="257"/>
      <c r="D75" s="257"/>
      <c r="E75" s="257"/>
      <c r="F75" s="258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Unit BUC</vt:lpstr>
      <vt:lpstr>SAMPLE</vt:lpstr>
      <vt:lpstr>'Unit BUC'!Print_Area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Cheng Iby 鄭苑香</cp:lastModifiedBy>
  <cp:lastPrinted>2016-05-17T12:46:35Z</cp:lastPrinted>
  <dcterms:created xsi:type="dcterms:W3CDTF">2015-06-25T13:05:46Z</dcterms:created>
  <dcterms:modified xsi:type="dcterms:W3CDTF">2016-05-18T07:33:00Z</dcterms:modified>
</cp:coreProperties>
</file>