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f9285520079924b6/Documents/"/>
    </mc:Choice>
  </mc:AlternateContent>
  <xr:revisionPtr revIDLastSave="22" documentId="8_{59C6D3B8-2832-47F6-86F0-DFA72D38FC9C}" xr6:coauthVersionLast="45" xr6:coauthVersionMax="45" xr10:uidLastSave="{E740CD3C-182A-448D-B9F1-CC9B3F48A437}"/>
  <bookViews>
    <workbookView xWindow="-108" yWindow="-108" windowWidth="23256" windowHeight="12576" tabRatio="437" xr2:uid="{8B52AD8A-A25F-4EC0-B5FB-4D3886DA7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1" l="1"/>
  <c r="J42" i="1"/>
  <c r="P52" i="1"/>
  <c r="J52" i="1"/>
  <c r="K52" i="1"/>
  <c r="L52" i="1"/>
  <c r="M52" i="1"/>
  <c r="N52" i="1"/>
  <c r="O52" i="1"/>
  <c r="I52" i="1"/>
  <c r="I41" i="1"/>
  <c r="H41" i="1"/>
  <c r="G41" i="1"/>
  <c r="D41" i="1"/>
  <c r="E41" i="1"/>
  <c r="D40" i="1"/>
  <c r="O49" i="1" l="1"/>
  <c r="Q52" i="1"/>
  <c r="L60" i="1" s="1"/>
  <c r="K47" i="1"/>
  <c r="P46" i="1"/>
  <c r="J50" i="1"/>
  <c r="K51" i="1"/>
  <c r="I46" i="1"/>
  <c r="N46" i="1"/>
  <c r="L46" i="1"/>
  <c r="J46" i="1"/>
  <c r="G42" i="1"/>
  <c r="Q49" i="1" s="1"/>
  <c r="O46" i="1"/>
  <c r="K46" i="1"/>
  <c r="D42" i="1"/>
  <c r="Q46" i="1" s="1"/>
  <c r="I42" i="1"/>
  <c r="Q51" i="1" s="1"/>
  <c r="H42" i="1"/>
  <c r="Q50" i="1" s="1"/>
  <c r="F42" i="1"/>
  <c r="Q48" i="1" s="1"/>
  <c r="E42" i="1"/>
  <c r="Q47" i="1" s="1"/>
  <c r="M48" i="1"/>
  <c r="K48" i="1"/>
  <c r="I48" i="1"/>
  <c r="J51" i="1"/>
  <c r="N49" i="1"/>
  <c r="L48" i="1"/>
  <c r="J47" i="1"/>
  <c r="I49" i="1"/>
  <c r="O50" i="1"/>
  <c r="M49" i="1"/>
  <c r="P51" i="1"/>
  <c r="I50" i="1"/>
  <c r="N50" i="1"/>
  <c r="L49" i="1"/>
  <c r="J48" i="1"/>
  <c r="P50" i="1"/>
  <c r="M46" i="1"/>
  <c r="I51" i="1"/>
  <c r="O51" i="1"/>
  <c r="M50" i="1"/>
  <c r="K49" i="1"/>
  <c r="O47" i="1"/>
  <c r="P49" i="1"/>
  <c r="N51" i="1"/>
  <c r="L50" i="1"/>
  <c r="J49" i="1"/>
  <c r="N47" i="1"/>
  <c r="P48" i="1"/>
  <c r="M51" i="1"/>
  <c r="K50" i="1"/>
  <c r="O48" i="1"/>
  <c r="M47" i="1"/>
  <c r="P47" i="1"/>
  <c r="L51" i="1"/>
  <c r="N48" i="1"/>
  <c r="L47" i="1"/>
  <c r="I47" i="1"/>
  <c r="I54" i="1" l="1"/>
  <c r="N60" i="1"/>
  <c r="K60" i="1"/>
  <c r="I60" i="1"/>
  <c r="M60" i="1"/>
  <c r="J60" i="1"/>
  <c r="O60" i="1"/>
  <c r="N59" i="1"/>
  <c r="J59" i="1"/>
  <c r="K59" i="1"/>
  <c r="N54" i="1"/>
  <c r="O54" i="1"/>
  <c r="K55" i="1"/>
  <c r="M59" i="1"/>
  <c r="L55" i="1"/>
  <c r="N55" i="1"/>
  <c r="J56" i="1"/>
  <c r="I59" i="1"/>
  <c r="L59" i="1"/>
  <c r="O55" i="1"/>
  <c r="O59" i="1"/>
  <c r="J55" i="1"/>
  <c r="I55" i="1"/>
  <c r="M55" i="1"/>
  <c r="M54" i="1"/>
  <c r="K54" i="1"/>
  <c r="L54" i="1"/>
  <c r="J54" i="1"/>
  <c r="O57" i="1"/>
  <c r="M57" i="1"/>
  <c r="K57" i="1"/>
  <c r="I57" i="1"/>
  <c r="L57" i="1"/>
  <c r="N57" i="1"/>
  <c r="O56" i="1"/>
  <c r="L56" i="1"/>
  <c r="M56" i="1"/>
  <c r="I56" i="1"/>
  <c r="N56" i="1"/>
  <c r="K56" i="1"/>
  <c r="J57" i="1"/>
  <c r="I62" i="1" l="1"/>
  <c r="L62" i="1"/>
  <c r="J62" i="1"/>
  <c r="O62" i="1"/>
  <c r="K62" i="1"/>
  <c r="N62" i="1"/>
  <c r="M62" i="1"/>
  <c r="L58" i="1"/>
  <c r="K58" i="1"/>
  <c r="M58" i="1"/>
  <c r="J58" i="1"/>
  <c r="O58" i="1"/>
  <c r="I58" i="1"/>
  <c r="N58" i="1"/>
</calcChain>
</file>

<file path=xl/sharedStrings.xml><?xml version="1.0" encoding="utf-8"?>
<sst xmlns="http://schemas.openxmlformats.org/spreadsheetml/2006/main" count="61" uniqueCount="27">
  <si>
    <t>Principal</t>
  </si>
  <si>
    <t>Salary</t>
  </si>
  <si>
    <t>Hourly Payment</t>
  </si>
  <si>
    <t># Days Worked Per Year</t>
  </si>
  <si>
    <t>Nominal Annual Interest Rate</t>
  </si>
  <si>
    <t>Salary Inputs</t>
  </si>
  <si>
    <t>Years Worked</t>
  </si>
  <si>
    <t>Value</t>
  </si>
  <si>
    <t># of compound periods per year</t>
  </si>
  <si>
    <t># of payments per year</t>
  </si>
  <si>
    <t>Hourly</t>
  </si>
  <si>
    <t>Hours Worked per Day</t>
  </si>
  <si>
    <t>Daily</t>
  </si>
  <si>
    <t>Weekly</t>
  </si>
  <si>
    <t>Bi-Weekly</t>
  </si>
  <si>
    <t>Monthly</t>
  </si>
  <si>
    <t>Semi-Annually</t>
  </si>
  <si>
    <t>Annually</t>
  </si>
  <si>
    <t>Paid</t>
  </si>
  <si>
    <t>Compounded</t>
  </si>
  <si>
    <t>rate</t>
  </si>
  <si>
    <t># periods</t>
  </si>
  <si>
    <t>Final Value</t>
  </si>
  <si>
    <t>Days Worked per Week</t>
  </si>
  <si>
    <t>Look down</t>
  </si>
  <si>
    <t>Change these values</t>
  </si>
  <si>
    <t>Difference between hourly pay and bi-weekly pay: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</si>
</sst>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0" applyFont="1"/>
    <xf numFmtId="16" fontId="1" fillId="0" borderId="0" xfId="0" applyNumberFormat="1" applyFont="1"/>
    <xf numFmtId="8" fontId="1" fillId="0" borderId="0" xfId="0" applyNumberFormat="1" applyFont="1"/>
    <xf numFmtId="6" fontId="1" fillId="0" borderId="0" xfId="0" applyNumberFormat="1" applyFont="1"/>
    <xf numFmtId="0" fontId="2" fillId="0" borderId="0" xfId="0" applyFont="1"/>
    <xf numFmtId="6" fontId="0" fillId="0" borderId="0" xfId="0" applyNumberFormat="1"/>
    <xf numFmtId="9" fontId="0" fillId="0" borderId="0" xfId="0" applyNumberForma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BA17-76FB-4DDC-8F55-E7353289D5CE}">
  <dimension ref="C3:Q62"/>
  <sheetViews>
    <sheetView tabSelected="1" topLeftCell="E31" workbookViewId="0">
      <selection activeCell="I64" sqref="I64"/>
    </sheetView>
  </sheetViews>
  <sheetFormatPr defaultRowHeight="14.4" x14ac:dyDescent="0.3"/>
  <cols>
    <col min="3" max="3" width="28.88671875" bestFit="1" customWidth="1"/>
    <col min="4" max="4" width="16.21875" customWidth="1"/>
    <col min="5" max="5" width="13.88671875" bestFit="1" customWidth="1"/>
    <col min="6" max="6" width="17.33203125" customWidth="1"/>
    <col min="7" max="7" width="15.109375" customWidth="1"/>
    <col min="8" max="8" width="13.88671875" bestFit="1" customWidth="1"/>
    <col min="9" max="9" width="13.44140625" customWidth="1"/>
    <col min="10" max="10" width="17.88671875" customWidth="1"/>
    <col min="11" max="11" width="19.6640625" customWidth="1"/>
    <col min="12" max="12" width="14.21875" customWidth="1"/>
    <col min="13" max="13" width="14.33203125" customWidth="1"/>
    <col min="14" max="14" width="15.21875" customWidth="1"/>
    <col min="15" max="15" width="20" customWidth="1"/>
    <col min="16" max="16" width="12.6640625" customWidth="1"/>
  </cols>
  <sheetData>
    <row r="3" spans="3:15" x14ac:dyDescent="0.3">
      <c r="C3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 ht="15" customHeight="1" x14ac:dyDescent="0.3">
      <c r="C4" s="3"/>
      <c r="D4" s="3"/>
      <c r="E4" s="4"/>
      <c r="F4" s="3"/>
      <c r="G4" s="3"/>
      <c r="H4" s="3"/>
      <c r="I4" s="3"/>
      <c r="J4" s="3"/>
      <c r="K4" s="5"/>
      <c r="L4" s="6"/>
      <c r="M4" s="6"/>
      <c r="N4" s="6"/>
      <c r="O4" s="6"/>
    </row>
    <row r="5" spans="3:15" x14ac:dyDescent="0.3">
      <c r="I5" s="1"/>
      <c r="J5" s="1"/>
    </row>
    <row r="6" spans="3:15" x14ac:dyDescent="0.3">
      <c r="I6" s="1"/>
      <c r="J6" s="1"/>
    </row>
    <row r="7" spans="3:15" x14ac:dyDescent="0.3">
      <c r="I7" s="1"/>
      <c r="J7" s="1"/>
      <c r="K7" s="1"/>
      <c r="L7" s="1"/>
      <c r="M7" s="1"/>
      <c r="N7" s="1"/>
      <c r="O7" s="1"/>
    </row>
    <row r="8" spans="3:15" x14ac:dyDescent="0.3">
      <c r="C8" s="1"/>
      <c r="D8" s="1"/>
      <c r="E8" s="1"/>
      <c r="F8" s="1"/>
      <c r="G8" s="1"/>
      <c r="H8" s="1"/>
      <c r="I8" s="1"/>
      <c r="J8" s="1"/>
    </row>
    <row r="9" spans="3:15" x14ac:dyDescent="0.3">
      <c r="I9" s="1"/>
      <c r="J9" s="1"/>
    </row>
    <row r="10" spans="3:15" x14ac:dyDescent="0.3">
      <c r="E10" s="1"/>
      <c r="F10" s="1"/>
      <c r="G10" s="1"/>
      <c r="H10" s="1"/>
      <c r="I10" s="2"/>
    </row>
    <row r="11" spans="3:15" x14ac:dyDescent="0.3">
      <c r="D11" s="1"/>
      <c r="E11" s="1"/>
      <c r="F11" s="1"/>
      <c r="G11" s="1"/>
      <c r="H11" s="1"/>
      <c r="I11" s="1"/>
    </row>
    <row r="12" spans="3:15" x14ac:dyDescent="0.3">
      <c r="I12" s="1"/>
      <c r="J12" s="1"/>
    </row>
    <row r="13" spans="3:15" x14ac:dyDescent="0.3">
      <c r="C13" s="1"/>
      <c r="E13" s="1"/>
      <c r="F13" s="1"/>
      <c r="G13" s="1"/>
      <c r="H13" s="1"/>
      <c r="I13" s="1"/>
      <c r="J13" s="1"/>
    </row>
    <row r="14" spans="3:15" x14ac:dyDescent="0.3">
      <c r="C14" s="2"/>
      <c r="E14" s="1"/>
      <c r="F14" s="1"/>
      <c r="G14" s="1"/>
      <c r="H14" s="1"/>
      <c r="I14" s="1"/>
      <c r="J14" s="1"/>
    </row>
    <row r="15" spans="3:15" x14ac:dyDescent="0.3">
      <c r="C15" s="2"/>
      <c r="E15" s="1"/>
      <c r="F15" s="2"/>
      <c r="G15" s="1"/>
      <c r="H15" s="1"/>
      <c r="I15" s="1"/>
      <c r="J15" s="1"/>
    </row>
    <row r="16" spans="3:15" x14ac:dyDescent="0.3">
      <c r="C16" s="2"/>
      <c r="I16" s="1"/>
      <c r="J16" s="1"/>
    </row>
    <row r="17" spans="3:15" ht="16.2" customHeight="1" x14ac:dyDescent="0.3">
      <c r="E17" s="1"/>
      <c r="F17" s="1"/>
      <c r="G17" s="1"/>
      <c r="H17" s="1"/>
      <c r="I17" s="1"/>
      <c r="J17" s="1"/>
    </row>
    <row r="18" spans="3:15" x14ac:dyDescent="0.3">
      <c r="I18" s="1"/>
      <c r="J18" s="1"/>
    </row>
    <row r="19" spans="3:15" x14ac:dyDescent="0.3">
      <c r="D19" s="1"/>
      <c r="E19" s="1"/>
      <c r="F19" s="1"/>
      <c r="G19" s="1"/>
      <c r="H19" s="1"/>
      <c r="I19" s="1"/>
      <c r="J19" s="1"/>
    </row>
    <row r="20" spans="3:15" x14ac:dyDescent="0.3">
      <c r="I20" s="2"/>
      <c r="K20" s="1"/>
      <c r="L20" s="1"/>
      <c r="M20" s="1"/>
      <c r="N20" s="1"/>
      <c r="O20" s="1"/>
    </row>
    <row r="21" spans="3:15" x14ac:dyDescent="0.3">
      <c r="K21" s="1"/>
      <c r="L21" s="1"/>
      <c r="M21" s="1"/>
      <c r="N21" s="1"/>
      <c r="O21" s="1"/>
    </row>
    <row r="22" spans="3:15" x14ac:dyDescent="0.3">
      <c r="K22" s="1"/>
      <c r="L22" s="1"/>
      <c r="M22" s="1"/>
      <c r="N22" s="1"/>
      <c r="O22" s="1"/>
    </row>
    <row r="23" spans="3:15" x14ac:dyDescent="0.3">
      <c r="K23" s="1"/>
      <c r="L23" s="1"/>
      <c r="M23" s="1"/>
      <c r="N23" s="1"/>
      <c r="O23" s="1"/>
    </row>
    <row r="24" spans="3:15" x14ac:dyDescent="0.3">
      <c r="K24" s="1"/>
      <c r="L24" s="1"/>
      <c r="M24" s="1"/>
      <c r="N24" s="1"/>
      <c r="O24" s="1"/>
    </row>
    <row r="25" spans="3:15" x14ac:dyDescent="0.3">
      <c r="L25" s="1"/>
      <c r="M25" s="1"/>
      <c r="N25" s="1"/>
      <c r="O25" s="1"/>
    </row>
    <row r="26" spans="3:15" x14ac:dyDescent="0.3">
      <c r="N26" s="1"/>
      <c r="O26" s="1"/>
    </row>
    <row r="29" spans="3:15" x14ac:dyDescent="0.3">
      <c r="E29" s="3" t="s">
        <v>25</v>
      </c>
    </row>
    <row r="30" spans="3:15" x14ac:dyDescent="0.3">
      <c r="D30" s="3" t="s">
        <v>5</v>
      </c>
      <c r="E30" s="8"/>
    </row>
    <row r="31" spans="3:15" x14ac:dyDescent="0.3">
      <c r="C31" s="7"/>
      <c r="D31" t="s">
        <v>2</v>
      </c>
      <c r="E31" s="8">
        <v>50</v>
      </c>
      <c r="G31" s="3"/>
    </row>
    <row r="32" spans="3:15" x14ac:dyDescent="0.3">
      <c r="C32" s="7"/>
      <c r="D32" t="s">
        <v>3</v>
      </c>
      <c r="E32">
        <v>320</v>
      </c>
    </row>
    <row r="33" spans="3:17" x14ac:dyDescent="0.3">
      <c r="D33" t="s">
        <v>11</v>
      </c>
      <c r="E33">
        <v>8</v>
      </c>
    </row>
    <row r="34" spans="3:17" x14ac:dyDescent="0.3">
      <c r="D34" t="s">
        <v>23</v>
      </c>
      <c r="E34">
        <v>5</v>
      </c>
    </row>
    <row r="35" spans="3:17" x14ac:dyDescent="0.3">
      <c r="D35" t="s">
        <v>6</v>
      </c>
      <c r="E35">
        <v>35</v>
      </c>
    </row>
    <row r="36" spans="3:17" x14ac:dyDescent="0.3">
      <c r="D36" t="s">
        <v>4</v>
      </c>
      <c r="E36" s="9">
        <v>0.05</v>
      </c>
    </row>
    <row r="37" spans="3:17" x14ac:dyDescent="0.3">
      <c r="D37" t="s">
        <v>0</v>
      </c>
      <c r="E37" s="8">
        <v>100</v>
      </c>
    </row>
    <row r="39" spans="3:17" x14ac:dyDescent="0.3">
      <c r="C39" s="3" t="s">
        <v>7</v>
      </c>
      <c r="D39" t="s">
        <v>10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</row>
    <row r="40" spans="3:17" x14ac:dyDescent="0.3">
      <c r="C40" s="10" t="s">
        <v>8</v>
      </c>
      <c r="D40">
        <f>365*24</f>
        <v>8760</v>
      </c>
      <c r="E40">
        <v>365</v>
      </c>
      <c r="F40">
        <v>52</v>
      </c>
      <c r="G40">
        <v>26</v>
      </c>
      <c r="H40">
        <v>12</v>
      </c>
      <c r="I40">
        <v>2</v>
      </c>
      <c r="J40">
        <v>1</v>
      </c>
    </row>
    <row r="41" spans="3:17" x14ac:dyDescent="0.3">
      <c r="C41" t="s">
        <v>9</v>
      </c>
      <c r="D41">
        <f>E32*E33</f>
        <v>2560</v>
      </c>
      <c r="E41">
        <f>E32</f>
        <v>320</v>
      </c>
      <c r="F41">
        <f>ROUNDUP($E$32/7,0)</f>
        <v>46</v>
      </c>
      <c r="G41">
        <f>ROUNDUP($E$32/14,0)</f>
        <v>23</v>
      </c>
      <c r="H41">
        <f>ROUNDUP($E$32/30,0)</f>
        <v>11</v>
      </c>
      <c r="I41">
        <f>ROUNDUP($E$32/(365/2),0)</f>
        <v>2</v>
      </c>
      <c r="J41">
        <v>1</v>
      </c>
    </row>
    <row r="42" spans="3:17" x14ac:dyDescent="0.3">
      <c r="C42" t="s">
        <v>1</v>
      </c>
      <c r="D42" s="8">
        <f t="shared" ref="D42:H42" si="0">$J$42/D41</f>
        <v>50</v>
      </c>
      <c r="E42" s="8">
        <f t="shared" si="0"/>
        <v>400</v>
      </c>
      <c r="F42" s="8">
        <f t="shared" si="0"/>
        <v>2782.608695652174</v>
      </c>
      <c r="G42" s="8">
        <f t="shared" si="0"/>
        <v>5565.217391304348</v>
      </c>
      <c r="H42" s="8">
        <f t="shared" si="0"/>
        <v>11636.363636363636</v>
      </c>
      <c r="I42" s="8">
        <f>$J$42/I41</f>
        <v>64000</v>
      </c>
      <c r="J42" s="8">
        <f>$E$31*$E$32*$E$33</f>
        <v>128000</v>
      </c>
    </row>
    <row r="43" spans="3:17" x14ac:dyDescent="0.3">
      <c r="I43" s="3"/>
      <c r="J43" s="3"/>
      <c r="K43" s="3"/>
      <c r="L43" s="3"/>
      <c r="M43" s="3"/>
      <c r="N43" s="3"/>
      <c r="O43" s="3"/>
    </row>
    <row r="44" spans="3:17" x14ac:dyDescent="0.3">
      <c r="I44" s="11" t="s">
        <v>19</v>
      </c>
    </row>
    <row r="45" spans="3:17" x14ac:dyDescent="0.3">
      <c r="H45" s="11" t="s">
        <v>18</v>
      </c>
      <c r="I45" s="12" t="s">
        <v>10</v>
      </c>
      <c r="J45" s="12" t="s">
        <v>12</v>
      </c>
      <c r="K45" s="12" t="s">
        <v>13</v>
      </c>
      <c r="L45" s="12" t="s">
        <v>14</v>
      </c>
      <c r="M45" s="12" t="s">
        <v>15</v>
      </c>
      <c r="N45" s="12" t="s">
        <v>16</v>
      </c>
      <c r="O45" s="12" t="s">
        <v>17</v>
      </c>
      <c r="P45" s="3" t="s">
        <v>21</v>
      </c>
      <c r="Q45" s="3" t="s">
        <v>1</v>
      </c>
    </row>
    <row r="46" spans="3:17" x14ac:dyDescent="0.3">
      <c r="G46" s="3" t="s">
        <v>20</v>
      </c>
      <c r="H46" s="12" t="s">
        <v>10</v>
      </c>
      <c r="I46" s="12">
        <f t="shared" ref="I46:O46" si="1">((1+$E$36/D40)^(D40/$D$41))-1</f>
        <v>1.953138499533047E-5</v>
      </c>
      <c r="J46" s="12">
        <f t="shared" si="1"/>
        <v>1.9530103075204863E-5</v>
      </c>
      <c r="K46" s="12">
        <f t="shared" si="1"/>
        <v>1.9522056543763711E-5</v>
      </c>
      <c r="L46" s="12">
        <f t="shared" si="1"/>
        <v>1.951268436428677E-5</v>
      </c>
      <c r="M46" s="12">
        <f t="shared" si="1"/>
        <v>1.9490862516180485E-5</v>
      </c>
      <c r="N46" s="12">
        <f t="shared" si="1"/>
        <v>1.9291289660827715E-5</v>
      </c>
      <c r="O46" s="12">
        <f t="shared" si="1"/>
        <v>1.90588394961555E-5</v>
      </c>
      <c r="P46">
        <f>D$41*$E$35</f>
        <v>89600</v>
      </c>
      <c r="Q46" s="8">
        <f>D42</f>
        <v>50</v>
      </c>
    </row>
    <row r="47" spans="3:17" x14ac:dyDescent="0.3">
      <c r="G47" s="3" t="s">
        <v>20</v>
      </c>
      <c r="H47" s="12" t="s">
        <v>12</v>
      </c>
      <c r="I47" s="12">
        <f t="shared" ref="I47:O47" si="2">((1+$E$36/D40)^(D40/$E$41))-1</f>
        <v>1.5626176167904404E-4</v>
      </c>
      <c r="J47" s="12">
        <f t="shared" si="2"/>
        <v>1.5625150491738182E-4</v>
      </c>
      <c r="K47" s="12">
        <f t="shared" si="2"/>
        <v>1.5618712386600286E-4</v>
      </c>
      <c r="L47" s="12">
        <f t="shared" si="2"/>
        <v>1.5611213618527131E-4</v>
      </c>
      <c r="M47" s="12">
        <f t="shared" si="2"/>
        <v>1.5593753756881767E-4</v>
      </c>
      <c r="N47" s="12">
        <f t="shared" si="2"/>
        <v>1.5434073799625025E-4</v>
      </c>
      <c r="O47" s="12">
        <f t="shared" si="2"/>
        <v>1.5248088705832608E-4</v>
      </c>
      <c r="P47">
        <f>E$41*$E$35</f>
        <v>11200</v>
      </c>
      <c r="Q47" s="8">
        <f>E42</f>
        <v>400</v>
      </c>
    </row>
    <row r="48" spans="3:17" x14ac:dyDescent="0.3">
      <c r="G48" s="3" t="s">
        <v>20</v>
      </c>
      <c r="H48" s="12" t="s">
        <v>13</v>
      </c>
      <c r="I48" s="12">
        <f t="shared" ref="I48:O48" si="3">((1+$E$36/D40)^(D40/$F$41))-1</f>
        <v>1.0875443676585661E-3</v>
      </c>
      <c r="J48" s="12">
        <f t="shared" si="3"/>
        <v>1.0874729498371316E-3</v>
      </c>
      <c r="K48" s="12">
        <f t="shared" si="3"/>
        <v>1.0870246647396442E-3</v>
      </c>
      <c r="L48" s="12">
        <f t="shared" si="3"/>
        <v>1.0865025259274574E-3</v>
      </c>
      <c r="M48" s="12">
        <f t="shared" si="3"/>
        <v>1.0852867976136604E-3</v>
      </c>
      <c r="N48" s="12">
        <f t="shared" si="3"/>
        <v>1.0741683577795147E-3</v>
      </c>
      <c r="O48" s="12">
        <f t="shared" si="3"/>
        <v>1.0612184370402122E-3</v>
      </c>
      <c r="P48">
        <f>F$41*$E$35</f>
        <v>1610</v>
      </c>
      <c r="Q48" s="8">
        <f>F42</f>
        <v>2782.608695652174</v>
      </c>
    </row>
    <row r="49" spans="6:17" x14ac:dyDescent="0.3">
      <c r="G49" s="3" t="s">
        <v>20</v>
      </c>
      <c r="H49" s="12" t="s">
        <v>14</v>
      </c>
      <c r="I49" s="12">
        <f t="shared" ref="I49:O49" si="4">((1+$E$36/D40)^(D40/$G$41))-1</f>
        <v>2.1762714880688705E-3</v>
      </c>
      <c r="J49" s="12">
        <f t="shared" si="4"/>
        <v>2.1761284970907013E-3</v>
      </c>
      <c r="K49" s="12">
        <f t="shared" si="4"/>
        <v>2.1752309521010371E-3</v>
      </c>
      <c r="L49" s="12">
        <f t="shared" si="4"/>
        <v>2.1741855395940313E-3</v>
      </c>
      <c r="M49" s="12">
        <f t="shared" si="4"/>
        <v>2.1717514426604634E-3</v>
      </c>
      <c r="N49" s="12">
        <f t="shared" si="4"/>
        <v>2.1494905532200015E-3</v>
      </c>
      <c r="O49" s="12">
        <f t="shared" si="4"/>
        <v>2.1235630586513565E-3</v>
      </c>
      <c r="P49">
        <f>G$41*$E$35</f>
        <v>805</v>
      </c>
      <c r="Q49" s="8">
        <f>G42</f>
        <v>5565.217391304348</v>
      </c>
    </row>
    <row r="50" spans="6:17" x14ac:dyDescent="0.3">
      <c r="G50" s="3" t="s">
        <v>20</v>
      </c>
      <c r="H50" s="12" t="s">
        <v>15</v>
      </c>
      <c r="I50" s="12">
        <f t="shared" ref="I50:O50" si="5">((1+$E$36/D40)^(D40/$H$41))-1</f>
        <v>4.5557877628941146E-3</v>
      </c>
      <c r="J50" s="12">
        <f t="shared" si="5"/>
        <v>4.5554880718958746E-3</v>
      </c>
      <c r="K50" s="12">
        <f t="shared" si="5"/>
        <v>4.5536069322242856E-3</v>
      </c>
      <c r="L50" s="12">
        <f t="shared" si="5"/>
        <v>4.5514158834369933E-3</v>
      </c>
      <c r="M50" s="12">
        <f t="shared" si="5"/>
        <v>4.5463143421820007E-3</v>
      </c>
      <c r="N50" s="12">
        <f t="shared" si="5"/>
        <v>4.4996591256649676E-3</v>
      </c>
      <c r="O50" s="12">
        <f t="shared" si="5"/>
        <v>4.4453207242518555E-3</v>
      </c>
      <c r="P50">
        <f>H$41*$E$35</f>
        <v>385</v>
      </c>
      <c r="Q50" s="8">
        <f>H42</f>
        <v>11636.363636363636</v>
      </c>
    </row>
    <row r="51" spans="6:17" x14ac:dyDescent="0.3">
      <c r="G51" s="3" t="s">
        <v>20</v>
      </c>
      <c r="H51" s="12" t="s">
        <v>16</v>
      </c>
      <c r="I51" s="12">
        <f t="shared" ref="I51:O51" si="6">((1+$E$36/D40)^(D40/$I$41))-1</f>
        <v>2.531504737133905E-2</v>
      </c>
      <c r="J51" s="12">
        <f t="shared" si="6"/>
        <v>2.5313365009667299E-2</v>
      </c>
      <c r="K51" s="12">
        <f t="shared" si="6"/>
        <v>2.5302804993333483E-2</v>
      </c>
      <c r="L51" s="12">
        <f t="shared" si="6"/>
        <v>2.5290505375027195E-2</v>
      </c>
      <c r="M51" s="12">
        <f t="shared" si="6"/>
        <v>2.5261867954589068E-2</v>
      </c>
      <c r="N51" s="12">
        <f t="shared" si="6"/>
        <v>2.4999999999999911E-2</v>
      </c>
      <c r="O51" s="12">
        <f t="shared" si="6"/>
        <v>2.4695076595959931E-2</v>
      </c>
      <c r="P51">
        <f>I$41*$E$35</f>
        <v>70</v>
      </c>
      <c r="Q51" s="8">
        <f>I42</f>
        <v>64000</v>
      </c>
    </row>
    <row r="52" spans="6:17" x14ac:dyDescent="0.3">
      <c r="G52" s="3" t="s">
        <v>20</v>
      </c>
      <c r="H52" s="12" t="s">
        <v>17</v>
      </c>
      <c r="I52" s="12">
        <f t="shared" ref="I52:O52" si="7">((1+$E$36/D40)^(D40/$J$41))-1</f>
        <v>5.1270946366091641E-2</v>
      </c>
      <c r="J52" s="12">
        <f t="shared" si="7"/>
        <v>5.1267496467422902E-2</v>
      </c>
      <c r="K52" s="12">
        <f t="shared" si="7"/>
        <v>5.12458419271975E-2</v>
      </c>
      <c r="L52" s="12">
        <f t="shared" si="7"/>
        <v>5.1220620412178564E-2</v>
      </c>
      <c r="M52" s="12">
        <f t="shared" si="7"/>
        <v>5.116189788173342E-2</v>
      </c>
      <c r="N52" s="12">
        <f t="shared" si="7"/>
        <v>5.062499999999992E-2</v>
      </c>
      <c r="O52" s="12">
        <f t="shared" si="7"/>
        <v>5.0000000000000044E-2</v>
      </c>
      <c r="P52">
        <f>J$41*$E$35</f>
        <v>35</v>
      </c>
      <c r="Q52" s="8">
        <f>J42</f>
        <v>128000</v>
      </c>
    </row>
    <row r="54" spans="6:17" x14ac:dyDescent="0.3">
      <c r="G54" s="3" t="s">
        <v>22</v>
      </c>
      <c r="H54" s="12" t="s">
        <v>10</v>
      </c>
      <c r="I54" s="13">
        <f>$E$37*((1+I46)^$P46) + $Q46*(((1+I46)^$P46-1)/I46)</f>
        <v>12172200.606236087</v>
      </c>
      <c r="J54" s="13">
        <f t="shared" ref="J54:O54" si="8">$E$37*((1+J46)^$P46) + $Q46*(((1+J46)^$P46-1)/J46)</f>
        <v>12171307.409333838</v>
      </c>
      <c r="K54" s="13">
        <f t="shared" si="8"/>
        <v>12165702.629707204</v>
      </c>
      <c r="L54" s="13">
        <f t="shared" si="8"/>
        <v>12159178.302293908</v>
      </c>
      <c r="M54" s="13">
        <f t="shared" si="8"/>
        <v>12144003.234744936</v>
      </c>
      <c r="N54" s="13">
        <f t="shared" si="8"/>
        <v>12006247.995094361</v>
      </c>
      <c r="O54" s="13">
        <f t="shared" si="8"/>
        <v>11848112.856667276</v>
      </c>
    </row>
    <row r="55" spans="6:17" x14ac:dyDescent="0.3">
      <c r="G55" s="3" t="s">
        <v>22</v>
      </c>
      <c r="H55" s="12" t="s">
        <v>12</v>
      </c>
      <c r="I55" s="13">
        <f t="shared" ref="I55:O55" si="9">$E$37*((1+I47)^$P47) + $Q47*(((1+I47)^$P47-1)/I47)</f>
        <v>12171368.580057859</v>
      </c>
      <c r="J55" s="13">
        <f t="shared" si="9"/>
        <v>12170475.498987449</v>
      </c>
      <c r="K55" s="13">
        <f t="shared" si="9"/>
        <v>12164871.444936462</v>
      </c>
      <c r="L55" s="13">
        <f t="shared" si="9"/>
        <v>12158347.962100774</v>
      </c>
      <c r="M55" s="13">
        <f t="shared" si="9"/>
        <v>12143174.858342934</v>
      </c>
      <c r="N55" s="13">
        <f t="shared" si="9"/>
        <v>12005437.400511047</v>
      </c>
      <c r="O55" s="13">
        <f t="shared" si="9"/>
        <v>11847322.576488093</v>
      </c>
    </row>
    <row r="56" spans="6:17" x14ac:dyDescent="0.3">
      <c r="G56" s="3" t="s">
        <v>22</v>
      </c>
      <c r="H56" s="12" t="s">
        <v>13</v>
      </c>
      <c r="I56" s="13">
        <f t="shared" ref="I56:O56" si="10">$E$37*((1+I48)^$P48) + $Q48*(((1+I48)^$P48-1)/I48)</f>
        <v>12165705.609078338</v>
      </c>
      <c r="J56" s="13">
        <f t="shared" si="10"/>
        <v>12164813.315115169</v>
      </c>
      <c r="K56" s="13">
        <f t="shared" si="10"/>
        <v>12159214.199679462</v>
      </c>
      <c r="L56" s="13">
        <f t="shared" si="10"/>
        <v>12152696.464606941</v>
      </c>
      <c r="M56" s="13">
        <f t="shared" si="10"/>
        <v>12137536.725031534</v>
      </c>
      <c r="N56" s="13">
        <f t="shared" si="10"/>
        <v>11999920.285555013</v>
      </c>
      <c r="O56" s="13">
        <f t="shared" si="10"/>
        <v>11841943.715502344</v>
      </c>
    </row>
    <row r="57" spans="6:17" x14ac:dyDescent="0.3">
      <c r="G57" s="3" t="s">
        <v>22</v>
      </c>
      <c r="H57" s="12" t="s">
        <v>14</v>
      </c>
      <c r="I57" s="13">
        <f t="shared" ref="I57:O57" si="11">$E$37*((1+I49)^$P49) + $Q49*(((1+I49)^$P49-1)/I49)</f>
        <v>12159094.144821431</v>
      </c>
      <c r="J57" s="13">
        <f t="shared" si="11"/>
        <v>12158202.769659605</v>
      </c>
      <c r="K57" s="13">
        <f t="shared" si="11"/>
        <v>12152609.419096615</v>
      </c>
      <c r="L57" s="13">
        <f t="shared" si="11"/>
        <v>12146098.393410226</v>
      </c>
      <c r="M57" s="13">
        <f t="shared" si="11"/>
        <v>12130954.253920481</v>
      </c>
      <c r="N57" s="13">
        <f t="shared" si="11"/>
        <v>11993479.080184372</v>
      </c>
      <c r="O57" s="13">
        <f t="shared" si="11"/>
        <v>11835663.895815302</v>
      </c>
    </row>
    <row r="58" spans="6:17" x14ac:dyDescent="0.3">
      <c r="G58" s="3" t="s">
        <v>22</v>
      </c>
      <c r="H58" s="12" t="s">
        <v>15</v>
      </c>
      <c r="I58" s="13">
        <f t="shared" ref="I58:O58" si="12">$E$37*((1+I50)^$P50) + $Q50*(((1+I50)^$P50-1)/I50)</f>
        <v>12144677.451196538</v>
      </c>
      <c r="J58" s="13">
        <f t="shared" si="12"/>
        <v>12143788.078997679</v>
      </c>
      <c r="K58" s="13">
        <f t="shared" si="12"/>
        <v>12138207.295658363</v>
      </c>
      <c r="L58" s="13">
        <f t="shared" si="12"/>
        <v>12131710.896203987</v>
      </c>
      <c r="M58" s="13">
        <f t="shared" si="12"/>
        <v>12116600.764398986</v>
      </c>
      <c r="N58" s="13">
        <f t="shared" si="12"/>
        <v>11979433.546569688</v>
      </c>
      <c r="O58" s="13">
        <f t="shared" si="12"/>
        <v>11821970.18175705</v>
      </c>
    </row>
    <row r="59" spans="6:17" x14ac:dyDescent="0.3">
      <c r="G59" s="3" t="s">
        <v>22</v>
      </c>
      <c r="H59" s="12" t="s">
        <v>16</v>
      </c>
      <c r="I59" s="13">
        <f t="shared" ref="I59:O59" si="13">$E$37*((1+I51)^$P51) + $Q51*(((1+I51)^$P51-1)/I51)</f>
        <v>12020807.038916251</v>
      </c>
      <c r="J59" s="13">
        <f t="shared" si="13"/>
        <v>12019934.845365098</v>
      </c>
      <c r="K59" s="13">
        <f t="shared" si="13"/>
        <v>12014461.846405212</v>
      </c>
      <c r="L59" s="13">
        <f t="shared" si="13"/>
        <v>12008090.890967773</v>
      </c>
      <c r="M59" s="13">
        <f t="shared" si="13"/>
        <v>11993272.432037177</v>
      </c>
      <c r="N59" s="13">
        <f t="shared" si="13"/>
        <v>11858746.519525105</v>
      </c>
      <c r="O59" s="13">
        <f t="shared" si="13"/>
        <v>11704300.82469935</v>
      </c>
    </row>
    <row r="60" spans="6:17" x14ac:dyDescent="0.3">
      <c r="G60" s="3" t="s">
        <v>22</v>
      </c>
      <c r="H60" s="12" t="s">
        <v>17</v>
      </c>
      <c r="I60" s="13">
        <f t="shared" ref="I60:O60" si="14">$E$37*((1+I52)^$P52) + $Q52*(((1+I52)^$P52-1)/I52)</f>
        <v>11870562.398066258</v>
      </c>
      <c r="J60" s="13">
        <f t="shared" si="14"/>
        <v>11869710.9647984</v>
      </c>
      <c r="K60" s="13">
        <f t="shared" si="14"/>
        <v>11864368.222909054</v>
      </c>
      <c r="L60" s="13">
        <f t="shared" si="14"/>
        <v>11858148.866763184</v>
      </c>
      <c r="M60" s="13">
        <f t="shared" si="14"/>
        <v>11843682.897532405</v>
      </c>
      <c r="N60" s="13">
        <f t="shared" si="14"/>
        <v>11712349.194719655</v>
      </c>
      <c r="O60" s="13">
        <f t="shared" si="14"/>
        <v>11561550.942572914</v>
      </c>
    </row>
    <row r="62" spans="6:17" x14ac:dyDescent="0.3">
      <c r="F62" s="3" t="s">
        <v>26</v>
      </c>
      <c r="I62" s="6">
        <f>I57-I54</f>
        <v>-13106.461414655671</v>
      </c>
      <c r="J62" s="6">
        <f t="shared" ref="J62:O62" si="15">J57-J54</f>
        <v>-13104.639674233273</v>
      </c>
      <c r="K62" s="6">
        <f t="shared" si="15"/>
        <v>-13093.210610589013</v>
      </c>
      <c r="L62" s="6">
        <f t="shared" si="15"/>
        <v>-13079.908883681521</v>
      </c>
      <c r="M62" s="6">
        <f t="shared" si="15"/>
        <v>-13048.980824455619</v>
      </c>
      <c r="N62" s="6">
        <f t="shared" si="15"/>
        <v>-12768.914909988642</v>
      </c>
      <c r="O62" s="6">
        <f t="shared" si="15"/>
        <v>-12448.960851974785</v>
      </c>
    </row>
  </sheetData>
  <sortState xmlns:xlrd2="http://schemas.microsoft.com/office/spreadsheetml/2017/richdata2" ref="C5:M20">
    <sortCondition ref="C5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waissbluth</dc:creator>
  <cp:lastModifiedBy>elliott waissbluth</cp:lastModifiedBy>
  <dcterms:created xsi:type="dcterms:W3CDTF">2019-10-09T03:59:25Z</dcterms:created>
  <dcterms:modified xsi:type="dcterms:W3CDTF">2019-11-02T03:12:49Z</dcterms:modified>
</cp:coreProperties>
</file>