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Carlos Cardenas\OneDrive\Added_Business_Value_of_implementing_Chatbots\Proof_of_concept\MPMD_Pal_V4\Others\"/>
    </mc:Choice>
  </mc:AlternateContent>
  <xr:revisionPtr revIDLastSave="430" documentId="13_ncr:1_{33D3000F-28C0-4543-8197-DC3614DE9EC7}" xr6:coauthVersionLast="43" xr6:coauthVersionMax="43" xr10:uidLastSave="{008BA61A-32E3-4225-B4AD-B907D010DD95}"/>
  <bookViews>
    <workbookView xWindow="-98" yWindow="-98" windowWidth="21795" windowHeight="13096" activeTab="4" xr2:uid="{E47579ED-4A5C-0E45-89F4-D2B3B129B427}"/>
  </bookViews>
  <sheets>
    <sheet name="mapping" sheetId="2" r:id="rId1"/>
    <sheet name="Sheet1" sheetId="6" r:id="rId2"/>
    <sheet name="stories" sheetId="4" r:id="rId3"/>
    <sheet name="Sheet2" sheetId="7" r:id="rId4"/>
    <sheet name="Sheet5" sheetId="10" r:id="rId5"/>
    <sheet name="Sheet4" sheetId="9" r:id="rId6"/>
    <sheet name="Sheet3" sheetId="8" r:id="rId7"/>
    <sheet name="pending" sheetId="5" r:id="rId8"/>
  </sheets>
  <definedNames>
    <definedName name="_xlnm._FilterDatabase" localSheetId="0" hidden="1">mapping!$B$2:$D$26</definedName>
  </definedNames>
  <calcPr calcId="191029"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4" i="4" l="1"/>
  <c r="AG5" i="4"/>
  <c r="AG6" i="4"/>
  <c r="AG7" i="4"/>
  <c r="AG8" i="4"/>
  <c r="AG9" i="4"/>
  <c r="AG10" i="4"/>
  <c r="AG11" i="4"/>
  <c r="AG12" i="4"/>
  <c r="AG13" i="4"/>
  <c r="AG14" i="4"/>
  <c r="AG15" i="4"/>
  <c r="AG16" i="4"/>
  <c r="AG17" i="4"/>
  <c r="AG18" i="4"/>
  <c r="AG19" i="4"/>
  <c r="AG20" i="4"/>
  <c r="AG21" i="4"/>
  <c r="AG22" i="4"/>
  <c r="AG23" i="4"/>
  <c r="AG24" i="4"/>
  <c r="AG25" i="4"/>
  <c r="AG26" i="4"/>
  <c r="AG27" i="4"/>
  <c r="AG28" i="4"/>
  <c r="AG29" i="4"/>
  <c r="AG30" i="4"/>
  <c r="AG31" i="4"/>
  <c r="AG32" i="4"/>
  <c r="AG33" i="4"/>
  <c r="AG34" i="4"/>
  <c r="AG35" i="4"/>
  <c r="AG36" i="4"/>
  <c r="AG37" i="4"/>
  <c r="AG38" i="4"/>
  <c r="AG39" i="4"/>
  <c r="AG40" i="4"/>
  <c r="AG41" i="4"/>
  <c r="AG42" i="4"/>
  <c r="AG43" i="4"/>
  <c r="AG3" i="4"/>
  <c r="AA1" i="4" l="1"/>
  <c r="AB1" i="4"/>
  <c r="AC1" i="4"/>
  <c r="AD1" i="4"/>
  <c r="AE1" i="4"/>
  <c r="D1" i="4"/>
  <c r="E1" i="4"/>
  <c r="F1" i="4"/>
  <c r="G1" i="4"/>
  <c r="H1" i="4"/>
  <c r="I1" i="4"/>
  <c r="J1" i="4"/>
  <c r="K1" i="4"/>
  <c r="L1" i="4"/>
  <c r="M1" i="4"/>
  <c r="N1" i="4"/>
  <c r="O1" i="4"/>
  <c r="P1" i="4"/>
  <c r="Q1" i="4"/>
  <c r="R1" i="4"/>
  <c r="S1" i="4"/>
  <c r="T1" i="4"/>
  <c r="U1" i="4"/>
  <c r="V1" i="4"/>
  <c r="W1" i="4"/>
  <c r="X1" i="4"/>
  <c r="Y1" i="4"/>
  <c r="Z1" i="4"/>
  <c r="C1" i="4"/>
  <c r="F22" i="6"/>
</calcChain>
</file>

<file path=xl/sharedStrings.xml><?xml version="1.0" encoding="utf-8"?>
<sst xmlns="http://schemas.openxmlformats.org/spreadsheetml/2006/main" count="460" uniqueCount="271">
  <si>
    <t>Intent</t>
  </si>
  <si>
    <t>Type</t>
  </si>
  <si>
    <t>template answer</t>
  </si>
  <si>
    <t>Negotiation Techniques and Cross-Cultural Communication, Group Facilitation, and Technology Management in Practice</t>
  </si>
  <si>
    <t>- greet</t>
  </si>
  <si>
    <t>- bye</t>
  </si>
  <si>
    <t>action</t>
  </si>
  <si>
    <t>Master of Science (M.Sc)</t>
  </si>
  <si>
    <t>It lasts 4 semesters :)</t>
  </si>
  <si>
    <t>It starts in winter semester</t>
  </si>
  <si>
    <t>The master is completely in English :D</t>
  </si>
  <si>
    <t>The master is in Berlin! The exact address is Treskowallee 8, 10318 Berlin</t>
  </si>
  <si>
    <t>The master implies 16,000 EUR for the degree, plus semester fees of ~310</t>
  </si>
  <si>
    <t>In general it is required a bachelor diploma and proof of English proficiency ;)</t>
  </si>
  <si>
    <t>Intents</t>
  </si>
  <si>
    <t>Currently there are no available scholarships for the program. However it is always worthy to have a look into https://www.daad.de/de/ ;)</t>
  </si>
  <si>
    <t>If you have more questions, you can always mail admission-mpmd@htw-berlin.de!</t>
  </si>
  <si>
    <t>The Master will help you to successfully manage and supervise projects in the international environment as well as facilitate, process and interpret extensive datasets and carry out analysis across different disciplines. You will also acquire communication and language skills! 🚀</t>
  </si>
  <si>
    <t>Project Management and Data Science are fields where companies are leveraging the most to drive revenue! Looking specifically into Berlin, place where the master takes place, it is the biggest stat-up hub of Europe! 🔥</t>
  </si>
  <si>
    <t>Master graduates are eligible to continue their academic in doctoral studies (PhD)</t>
  </si>
  <si>
    <t>It starts on November 1st and ends on February 28 each year. Late applications will be considered, if study places are available.</t>
  </si>
  <si>
    <t>You have to fill out the application form (PDF) and send it back to us at admission-mpmd@htw-berlin.de</t>
  </si>
  <si>
    <t>Hey there, welcome to MPMD Program page. How can I help you? :)</t>
  </si>
  <si>
    <t>Goodbye!</t>
  </si>
  <si>
    <t>Bye!</t>
  </si>
  <si>
    <t>Ciao!</t>
  </si>
  <si>
    <t>Sorry, I can’t deal with that request.</t>
  </si>
  <si>
    <t>I'm sorry, I can't handle that request.</t>
  </si>
  <si>
    <t>I can't help you with that, I'm sorry.</t>
  </si>
  <si>
    <t>- thank</t>
  </si>
  <si>
    <t>- good_deny</t>
  </si>
  <si>
    <t>Interactions</t>
  </si>
  <si>
    <t xml:space="preserve"> * greet</t>
  </si>
  <si>
    <t xml:space="preserve"> * thank</t>
  </si>
  <si>
    <t xml:space="preserve"> * bye</t>
  </si>
  <si>
    <t xml:space="preserve"> * good_deny</t>
  </si>
  <si>
    <t>## story_1</t>
  </si>
  <si>
    <t>## story_2</t>
  </si>
  <si>
    <t>## story_3</t>
  </si>
  <si>
    <t>## story_4</t>
  </si>
  <si>
    <t>## story_5</t>
  </si>
  <si>
    <t>- master_degree</t>
  </si>
  <si>
    <t>- master_duration</t>
  </si>
  <si>
    <t>- master_start</t>
  </si>
  <si>
    <t>- master_language</t>
  </si>
  <si>
    <t>- master_location</t>
  </si>
  <si>
    <t>- master_tuition_fees</t>
  </si>
  <si>
    <t>- master_admission_requirements</t>
  </si>
  <si>
    <t>- master_scholarships</t>
  </si>
  <si>
    <t>- master_contact</t>
  </si>
  <si>
    <t>- master_program_content</t>
  </si>
  <si>
    <t>- master_further_qualification_opportunities</t>
  </si>
  <si>
    <t>- master_electives</t>
  </si>
  <si>
    <t>- master_application_period</t>
  </si>
  <si>
    <t>- master_how_to_apply</t>
  </si>
  <si>
    <t>- master_semester_content</t>
  </si>
  <si>
    <t>- master_career_opportunities</t>
  </si>
  <si>
    <t>- utter_master_degree</t>
  </si>
  <si>
    <t>- utter_master_duration</t>
  </si>
  <si>
    <t>- utter_master_start</t>
  </si>
  <si>
    <t>- utter_master_language</t>
  </si>
  <si>
    <t>- utter_master_location</t>
  </si>
  <si>
    <t>- utter_master_tuition_fees</t>
  </si>
  <si>
    <t>- utter_master_admission_requirements</t>
  </si>
  <si>
    <t>- utter_master_scholarships</t>
  </si>
  <si>
    <t>- utter_master_contact</t>
  </si>
  <si>
    <t>- utter_master_program_content</t>
  </si>
  <si>
    <t>- utter_master_further_qualification_opportunities</t>
  </si>
  <si>
    <t>- utter_master_electives</t>
  </si>
  <si>
    <t>- utter_master_application_period</t>
  </si>
  <si>
    <t>- utter_master_how_to_apply</t>
  </si>
  <si>
    <t>Actions</t>
  </si>
  <si>
    <t>Text</t>
  </si>
  <si>
    <t>- utter_thank</t>
  </si>
  <si>
    <t>- utter_good_deny</t>
  </si>
  <si>
    <t>- utter_out_of_scope</t>
  </si>
  <si>
    <t>- utter_greet</t>
  </si>
  <si>
    <t>- utter_bye</t>
  </si>
  <si>
    <t xml:space="preserve">  - utter_greet</t>
  </si>
  <si>
    <t xml:space="preserve">  - utter_master_program_content</t>
  </si>
  <si>
    <t xml:space="preserve">  - utter_master_tuition_fees</t>
  </si>
  <si>
    <t xml:space="preserve">  - utter_master_language</t>
  </si>
  <si>
    <t xml:space="preserve">  - utter_master_scholarships</t>
  </si>
  <si>
    <t xml:space="preserve">  - utter_thank</t>
  </si>
  <si>
    <t xml:space="preserve">  - utter_bye</t>
  </si>
  <si>
    <t xml:space="preserve">  - utter_master_degree</t>
  </si>
  <si>
    <t xml:space="preserve">  - utter_master_semester_one_subjects</t>
  </si>
  <si>
    <t xml:space="preserve">  - utter_master_semester_three_subjects</t>
  </si>
  <si>
    <t xml:space="preserve">  - utter_master_semester_two_subjects</t>
  </si>
  <si>
    <t xml:space="preserve">  - utter_master_electives</t>
  </si>
  <si>
    <t xml:space="preserve">  - utter_master_further_qualification_opportunities</t>
  </si>
  <si>
    <t xml:space="preserve">  - utter_master_location</t>
  </si>
  <si>
    <t xml:space="preserve">  - utter_master_how_to_apply</t>
  </si>
  <si>
    <t xml:space="preserve">  - utter_master_admission_requirements</t>
  </si>
  <si>
    <t xml:space="preserve">  - utter_master_application_period</t>
  </si>
  <si>
    <t xml:space="preserve">  - utter_master_contact</t>
  </si>
  <si>
    <t xml:space="preserve">  - utter_master_start</t>
  </si>
  <si>
    <t xml:space="preserve">  - utter_master_duration</t>
  </si>
  <si>
    <t xml:space="preserve"> * master_program_content</t>
  </si>
  <si>
    <t xml:space="preserve"> * master_tuition_fees</t>
  </si>
  <si>
    <t xml:space="preserve"> * master_language</t>
  </si>
  <si>
    <t xml:space="preserve"> * master_scholarships</t>
  </si>
  <si>
    <t xml:space="preserve"> * master_semester_content</t>
  </si>
  <si>
    <t xml:space="preserve"> * master_further_qualification_opportunities</t>
  </si>
  <si>
    <t xml:space="preserve"> * master_location</t>
  </si>
  <si>
    <t xml:space="preserve"> * master_career_opportunities</t>
  </si>
  <si>
    <t xml:space="preserve"> * master_how_to_apply</t>
  </si>
  <si>
    <t xml:space="preserve"> * master_admission_requirements</t>
  </si>
  <si>
    <t xml:space="preserve"> * master_application_period</t>
  </si>
  <si>
    <t xml:space="preserve"> * master_contact</t>
  </si>
  <si>
    <t xml:space="preserve"> * master_start</t>
  </si>
  <si>
    <t xml:space="preserve"> * master_degree</t>
  </si>
  <si>
    <t xml:space="preserve"> * master_duration</t>
  </si>
  <si>
    <t xml:space="preserve"> * master_electives</t>
  </si>
  <si>
    <t>- utter_master_career_opportunities</t>
  </si>
  <si>
    <t>form</t>
  </si>
  <si>
    <t>- selection_criteria</t>
  </si>
  <si>
    <t>- selection_criteria_utter</t>
  </si>
  <si>
    <t>final grade of the first university-level degree (50%)
number of years of professional experience after the first university degree (more than one year / more than two years) (25%)
English language skills (level B2 or lower / level C1 or higher according to CEFR, see details below) (25%)</t>
  </si>
  <si>
    <t>- application_documents</t>
  </si>
  <si>
    <t>- application_documents_utter</t>
  </si>
  <si>
    <t>Evidence of the number of credits from the first higher education degree and any further completed studies.
Evidence of at least one year of qualified professional experience after the first university degree: official confirmation letter/s of employer/s detailing the period of time worked there; if you are self-employed: contracts and/or tax statements.
Proof of English proficiency (see details above).
A copy of your passport or identity card.
Curriculum vitae (résumé).
Letter of reference.
Motivational letter.</t>
  </si>
  <si>
    <t>API call</t>
  </si>
  <si>
    <t>- ask_time</t>
  </si>
  <si>
    <t>- ask_time_utter</t>
  </si>
  <si>
    <t>- greet_name</t>
  </si>
  <si>
    <t>- greet_utter</t>
  </si>
  <si>
    <t>## story_6</t>
  </si>
  <si>
    <t>## story_7</t>
  </si>
  <si>
    <t>## story_8</t>
  </si>
  <si>
    <t>## story_9</t>
  </si>
  <si>
    <t>## story_10</t>
  </si>
  <si>
    <t>## story_11</t>
  </si>
  <si>
    <t>## story_12</t>
  </si>
  <si>
    <t>## story_13</t>
  </si>
  <si>
    <t>## story_14</t>
  </si>
  <si>
    <t>## story_15</t>
  </si>
  <si>
    <t xml:space="preserve">  - utter_master_career_opportunities</t>
  </si>
  <si>
    <t>## story_16</t>
  </si>
  <si>
    <t>## story_17</t>
  </si>
  <si>
    <t>## story_18</t>
  </si>
  <si>
    <t>## story_19</t>
  </si>
  <si>
    <t>## story_20</t>
  </si>
  <si>
    <t>## story_21</t>
  </si>
  <si>
    <t>## story_22</t>
  </si>
  <si>
    <t>## story_23</t>
  </si>
  <si>
    <t>## story_24</t>
  </si>
  <si>
    <t>## story_25</t>
  </si>
  <si>
    <t>## story_26</t>
  </si>
  <si>
    <t>Used?</t>
  </si>
  <si>
    <t>## story_27</t>
  </si>
  <si>
    <t>## story_28</t>
  </si>
  <si>
    <t>## story_29</t>
  </si>
  <si>
    <t>fallback_policy</t>
  </si>
  <si>
    <t>Goodbye!
Bye!
Ciao!</t>
  </si>
  <si>
    <t>utter_bye</t>
  </si>
  <si>
    <t>utter_good_deny</t>
  </si>
  <si>
    <t>utter_greet</t>
  </si>
  <si>
    <t>utter_master_admission_requirements</t>
  </si>
  <si>
    <t>utter_master_application_period</t>
  </si>
  <si>
    <t>utter_master_contact</t>
  </si>
  <si>
    <t>utter_master_degree</t>
  </si>
  <si>
    <t>utter_master_duration</t>
  </si>
  <si>
    <t>utter_master_electives</t>
  </si>
  <si>
    <t>utter_master_further_qualification_opportunities</t>
  </si>
  <si>
    <t>utter_master_how_to_apply</t>
  </si>
  <si>
    <t>utter_master_language</t>
  </si>
  <si>
    <t>utter_master_location</t>
  </si>
  <si>
    <t>utter_master_career_opportunities</t>
  </si>
  <si>
    <t>utter_master_program_content</t>
  </si>
  <si>
    <t>utter_master_scholarships</t>
  </si>
  <si>
    <t>utter_master_start</t>
  </si>
  <si>
    <t>utter_master_tuition_fees</t>
  </si>
  <si>
    <t>utter_out_of_scope</t>
  </si>
  <si>
    <t>utter_thank</t>
  </si>
  <si>
    <t>Action</t>
  </si>
  <si>
    <t>Template</t>
  </si>
  <si>
    <t>Thanks</t>
  </si>
  <si>
    <t>master_semester_content</t>
  </si>
  <si>
    <t xml:space="preserve">      '</t>
  </si>
  <si>
    <t xml:space="preserve">      </t>
  </si>
  <si>
    <t xml:space="preserve">The first semester includes: International Project Management I, Foundation of Data Analytics and Statistical Programming, Contract &amp; International Business Law, and an Elective Module.
The second semester includes: Advanced Computational Data Analytics, International Project Management II, Change Management and Leadership, and Financial Reporting and Management Information Systems.
The third semester includes: Project Management and Data Analytics Lab, Advanced Data Mining Techniques, Databases and Big Data, Practical Data Governance, Data Security and Regulatory Compliance, and an Elective Module.
</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</si>
  <si>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</si>
  <si>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</si>
  <si>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</si>
  <si>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</si>
  <si>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</si>
  <si>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</si>
  <si>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</si>
  <si>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</si>
  <si>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</si>
  <si>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</si>
  <si>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</si>
  <si>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</si>
  <si>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</si>
  <si>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</si>
  <si>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</si>
  <si>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</si>
  <si>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</si>
  <si>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</si>
  <si>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</si>
  <si>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</si>
  <si>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</si>
  <si>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</si>
  <si>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</si>
  <si>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</si>
  <si>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</si>
  <si>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</si>
  <si>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</si>
  <si>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</si>
  <si>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</si>
  <si>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bye</t>
  </si>
  <si>
    <t>greet</t>
  </si>
  <si>
    <t>master_admission_requirements</t>
  </si>
  <si>
    <t>master_application_period</t>
  </si>
  <si>
    <t>master_career_opportunities</t>
  </si>
  <si>
    <t>master_contact</t>
  </si>
  <si>
    <t>master_degree</t>
  </si>
  <si>
    <t>master_duration</t>
  </si>
  <si>
    <t>master_electives</t>
  </si>
  <si>
    <t>master_further_qualification_opportunities</t>
  </si>
  <si>
    <t>master_how_to_apply</t>
  </si>
  <si>
    <t>master_language</t>
  </si>
  <si>
    <t>master_location</t>
  </si>
  <si>
    <t>master_program_content</t>
  </si>
  <si>
    <t>master_scholarships</t>
  </si>
  <si>
    <t>utter_master_semester_one_subjects</t>
  </si>
  <si>
    <t>utter_master_semester_three_subjects</t>
  </si>
  <si>
    <t>utter_master_semester_two_subjects</t>
  </si>
  <si>
    <t>master_start</t>
  </si>
  <si>
    <t>master_tuition_fees</t>
  </si>
  <si>
    <t>thank</t>
  </si>
  <si>
    <t>good_deny</t>
  </si>
  <si>
    <t>Chatbot technical sheet</t>
  </si>
  <si>
    <t>Retrieval-based</t>
  </si>
  <si>
    <t>Iniciative</t>
  </si>
  <si>
    <t>Grounding</t>
  </si>
  <si>
    <t>Fallback policy</t>
  </si>
  <si>
    <t>Conversational AI</t>
  </si>
  <si>
    <t>Rasa NLU</t>
  </si>
  <si>
    <t>PES</t>
  </si>
  <si>
    <t>SE</t>
  </si>
  <si>
    <t>Tokenizer</t>
  </si>
  <si>
    <t>Whitespace</t>
  </si>
  <si>
    <t>Spacy Rules</t>
  </si>
  <si>
    <t>Intent Classifier Model</t>
  </si>
  <si>
    <t>Neural Embedding</t>
  </si>
  <si>
    <t>Rasa Core</t>
  </si>
  <si>
    <t>Managed by the user</t>
  </si>
  <si>
    <t>Dialogue predictor model</t>
  </si>
  <si>
    <t>Stories</t>
  </si>
  <si>
    <t>Utterances per intent</t>
  </si>
  <si>
    <t>Pipeline</t>
  </si>
  <si>
    <t>Support Vector Machine</t>
  </si>
  <si>
    <t>Configuration N° 1</t>
  </si>
  <si>
    <t>Configuration N° 2</t>
  </si>
  <si>
    <t>Restart dialogue</t>
  </si>
  <si>
    <t>Mapping policy</t>
  </si>
  <si>
    <t>Message</t>
  </si>
  <si>
    <t>Confidence</t>
  </si>
  <si>
    <t>Tell me some professors from the course</t>
  </si>
  <si>
    <t>Who is the director of the program</t>
  </si>
  <si>
    <t>Hey tell me about the MPMD</t>
  </si>
  <si>
    <t>What are the pre requisites for MPMD</t>
  </si>
  <si>
    <t>Can you tell me the fees of the Programme</t>
  </si>
  <si>
    <t>Do i have to speak German?</t>
  </si>
  <si>
    <t>#</t>
  </si>
  <si>
    <t>Test</t>
  </si>
  <si>
    <t>2</t>
  </si>
  <si>
    <t>5</t>
  </si>
  <si>
    <t>29.69%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</si>
</sst>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8"/>
      <name val="Calibri"/>
      <family val="2"/>
      <scheme val="minor"/>
    </font>
    <font>
      <sz val="12"/>
      <color theme="1"/>
      <name val="Century Schoolbook"/>
      <family val="1"/>
    </font>
    <font>
      <sz val="9"/>
      <color theme="1"/>
      <name val="Century Schoolbook"/>
      <family val="1"/>
    </font>
    <font>
      <sz val="22"/>
      <color theme="0"/>
      <name val="Century Schoolbook"/>
      <family val="1"/>
    </font>
    <font>
      <sz val="22"/>
      <color theme="1"/>
      <name val="Century Schoolbook"/>
      <family val="1"/>
    </font>
    <font>
      <sz val="12"/>
      <color theme="1"/>
      <name val="Calibri"/>
      <family val="2"/>
      <scheme val="minor"/>
    </font>
    <font>
      <sz val="26"/>
      <color theme="1"/>
      <name val="Calibri"/>
      <family val="2"/>
      <scheme val="minor"/>
    </font>
    <font>
      <b/>
      <sz val="26"/>
      <color theme="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1" tint="4.9989318521683403E-2"/>
        <bgColor indexed="64"/>
      </patternFill>
    </fill>
    <fill>
      <patternFill patternType="solid">
        <fgColor theme="1" tint="0.249977111117893"/>
        <bgColor indexed="64"/>
      </patternFill>
    </fill>
    <fill>
      <patternFill patternType="solid">
        <fgColor theme="2" tint="-9.9978637043366805E-2"/>
        <bgColor indexed="64"/>
      </patternFill>
    </fill>
    <fill>
      <patternFill patternType="solid">
        <fgColor theme="1"/>
        <bgColor theme="1"/>
      </patternFill>
    </fill>
    <fill>
      <patternFill patternType="solid">
        <fgColor theme="0"/>
        <bgColor indexed="64"/>
      </patternFill>
    </fill>
  </fills>
  <borders count="16">
    <border>
      <left/>
      <right/>
      <top/>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1"/>
      </left>
      <right/>
      <top style="thin">
        <color theme="1"/>
      </top>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bottom/>
      <diagonal/>
    </border>
    <border>
      <left style="thin">
        <color theme="1"/>
      </left>
      <right/>
      <top/>
      <bottom style="thin">
        <color theme="1"/>
      </bottom>
      <diagonal/>
    </border>
  </borders>
  <cellStyleXfs count="2">
    <xf numFmtId="0" fontId="0" fillId="0" borderId="0"/>
    <xf numFmtId="9" fontId="7" fillId="0" borderId="0" applyFont="0" applyFill="0" applyBorder="0" applyAlignment="0" applyProtection="0"/>
  </cellStyleXfs>
  <cellXfs count="48">
    <xf numFmtId="0" fontId="0" fillId="0" borderId="0" xfId="0"/>
    <xf numFmtId="0" fontId="0" fillId="0" borderId="0" xfId="0" applyAlignment="1">
      <alignment wrapText="1"/>
    </xf>
    <xf numFmtId="0" fontId="0" fillId="0" borderId="0" xfId="0" quotePrefix="1"/>
    <xf numFmtId="0" fontId="0" fillId="0" borderId="0" xfId="0" applyFill="1"/>
    <xf numFmtId="0" fontId="0" fillId="0" borderId="0" xfId="0" quotePrefix="1" applyFill="1"/>
    <xf numFmtId="0" fontId="0" fillId="2" borderId="0" xfId="0" applyFill="1"/>
    <xf numFmtId="0" fontId="0" fillId="2" borderId="0" xfId="0" applyFill="1" applyAlignment="1">
      <alignment wrapText="1"/>
    </xf>
    <xf numFmtId="0" fontId="1" fillId="0" borderId="0" xfId="0" applyFont="1" applyFill="1"/>
    <xf numFmtId="0" fontId="1" fillId="0" borderId="0" xfId="0" quotePrefix="1" applyFont="1" applyFill="1"/>
    <xf numFmtId="0" fontId="1" fillId="0" borderId="0" xfId="0" applyFont="1" applyAlignment="1">
      <alignment horizontal="right"/>
    </xf>
    <xf numFmtId="0" fontId="0" fillId="0" borderId="1" xfId="0" applyFont="1" applyBorder="1"/>
    <xf numFmtId="0" fontId="0" fillId="0" borderId="2" xfId="0" applyFont="1" applyBorder="1" applyAlignment="1">
      <alignment wrapText="1"/>
    </xf>
    <xf numFmtId="0" fontId="0" fillId="0" borderId="1" xfId="0" quotePrefix="1" applyFont="1" applyBorder="1"/>
    <xf numFmtId="0" fontId="1" fillId="0" borderId="1" xfId="0" quotePrefix="1" applyFont="1" applyBorder="1"/>
    <xf numFmtId="0" fontId="3" fillId="0" borderId="0" xfId="0" applyFont="1"/>
    <xf numFmtId="0" fontId="4" fillId="0" borderId="0" xfId="0" applyFont="1"/>
    <xf numFmtId="0" fontId="4" fillId="0" borderId="0" xfId="0" applyFont="1" applyAlignment="1">
      <alignment horizontal="center"/>
    </xf>
    <xf numFmtId="0" fontId="4" fillId="0" borderId="0" xfId="0" quotePrefix="1" applyFont="1"/>
    <xf numFmtId="0" fontId="5" fillId="3" borderId="6" xfId="0" applyFont="1" applyFill="1" applyBorder="1" applyAlignment="1">
      <alignment horizontal="left"/>
    </xf>
    <xf numFmtId="0" fontId="5" fillId="3" borderId="0" xfId="0" applyFont="1" applyFill="1" applyBorder="1" applyAlignment="1">
      <alignment horizontal="center"/>
    </xf>
    <xf numFmtId="0" fontId="5" fillId="3" borderId="7" xfId="0" applyFont="1" applyFill="1" applyBorder="1" applyAlignment="1">
      <alignment horizontal="center"/>
    </xf>
    <xf numFmtId="0" fontId="6" fillId="5" borderId="6" xfId="0" applyFont="1" applyFill="1" applyBorder="1"/>
    <xf numFmtId="0" fontId="6" fillId="0" borderId="0" xfId="0" applyFont="1" applyBorder="1" applyAlignment="1">
      <alignment horizontal="center"/>
    </xf>
    <xf numFmtId="0" fontId="6" fillId="0" borderId="7" xfId="0" applyFont="1" applyBorder="1" applyAlignment="1">
      <alignment horizontal="center"/>
    </xf>
    <xf numFmtId="0" fontId="6" fillId="5" borderId="8" xfId="0" applyFont="1" applyFill="1" applyBorder="1"/>
    <xf numFmtId="10" fontId="0" fillId="0" borderId="0" xfId="1" applyNumberFormat="1" applyFont="1"/>
    <xf numFmtId="0" fontId="8" fillId="0" borderId="0" xfId="0" applyFont="1"/>
    <xf numFmtId="10" fontId="8" fillId="0" borderId="0" xfId="1" applyNumberFormat="1" applyFont="1"/>
    <xf numFmtId="0" fontId="9" fillId="6" borderId="11" xfId="0" applyFont="1" applyFill="1" applyBorder="1"/>
    <xf numFmtId="0" fontId="9" fillId="6" borderId="1" xfId="0" applyFont="1" applyFill="1" applyBorder="1"/>
    <xf numFmtId="10" fontId="9" fillId="6" borderId="2" xfId="1" applyNumberFormat="1" applyFont="1" applyFill="1" applyBorder="1"/>
    <xf numFmtId="0" fontId="8" fillId="7" borderId="1" xfId="0" applyFont="1" applyFill="1" applyBorder="1"/>
    <xf numFmtId="10" fontId="8" fillId="7" borderId="2" xfId="1" applyNumberFormat="1" applyFont="1" applyFill="1" applyBorder="1"/>
    <xf numFmtId="0" fontId="8" fillId="7" borderId="12" xfId="0" applyFont="1" applyFill="1" applyBorder="1"/>
    <xf numFmtId="10" fontId="8" fillId="7" borderId="13" xfId="1" applyNumberFormat="1" applyFont="1" applyFill="1" applyBorder="1"/>
    <xf numFmtId="0" fontId="5" fillId="3" borderId="3" xfId="0" applyFont="1" applyFill="1" applyBorder="1" applyAlignment="1">
      <alignment horizontal="left"/>
    </xf>
    <xf numFmtId="0" fontId="5" fillId="3" borderId="4" xfId="0" applyFont="1" applyFill="1" applyBorder="1" applyAlignment="1">
      <alignment horizontal="left"/>
    </xf>
    <xf numFmtId="0" fontId="5" fillId="3" borderId="5" xfId="0" applyFont="1" applyFill="1" applyBorder="1" applyAlignment="1">
      <alignment horizontal="left"/>
    </xf>
    <xf numFmtId="0" fontId="6" fillId="0" borderId="0" xfId="0" applyFont="1" applyBorder="1" applyAlignment="1">
      <alignment horizontal="center"/>
    </xf>
    <xf numFmtId="0" fontId="6" fillId="0" borderId="7"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5" fillId="4" borderId="6" xfId="0" applyFont="1" applyFill="1" applyBorder="1" applyAlignment="1">
      <alignment horizontal="left"/>
    </xf>
    <xf numFmtId="0" fontId="5" fillId="4" borderId="0" xfId="0" applyFont="1" applyFill="1" applyBorder="1" applyAlignment="1">
      <alignment horizontal="left"/>
    </xf>
    <xf numFmtId="0" fontId="5" fillId="4" borderId="7" xfId="0" applyFont="1" applyFill="1" applyBorder="1" applyAlignment="1">
      <alignment horizontal="left"/>
    </xf>
    <xf numFmtId="0" fontId="8" fillId="7" borderId="11"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cellXfs>
  <cellStyles count="2">
    <cellStyle name="Normal" xfId="0" builtinId="0"/>
    <cellStyle name="Percent" xfId="1" builtinId="5"/>
  </cellStyles>
  <dxfs count="43">
    <dxf>
      <font>
        <strike val="0"/>
        <outline val="0"/>
        <shadow val="0"/>
        <u val="none"/>
        <vertAlign val="baseline"/>
        <sz val="26"/>
        <color theme="1"/>
        <name val="Calibri"/>
        <family val="2"/>
        <scheme val="minor"/>
      </font>
      <numFmt numFmtId="14" formatCode="0.00%"/>
    </dxf>
    <dxf>
      <font>
        <strike val="0"/>
        <outline val="0"/>
        <shadow val="0"/>
        <u val="none"/>
        <vertAlign val="baseline"/>
        <sz val="26"/>
        <color theme="1"/>
        <name val="Calibri"/>
        <family val="2"/>
        <scheme val="minor"/>
      </font>
    </dxf>
    <dxf>
      <font>
        <strike val="0"/>
        <outline val="0"/>
        <shadow val="0"/>
        <u val="none"/>
        <vertAlign val="baseline"/>
        <sz val="26"/>
        <color theme="1"/>
        <name val="Calibri"/>
        <family val="2"/>
        <scheme val="minor"/>
      </font>
    </dxf>
    <dxf>
      <font>
        <b val="0"/>
        <i val="0"/>
        <strike val="0"/>
        <condense val="0"/>
        <extend val="0"/>
        <outline val="0"/>
        <shadow val="0"/>
        <u val="none"/>
        <vertAlign val="baseline"/>
        <sz val="26"/>
        <color theme="1"/>
        <name val="Calibri"/>
        <family val="2"/>
        <scheme val="minor"/>
      </font>
    </dxf>
    <dxf>
      <font>
        <strike val="0"/>
        <outline val="0"/>
        <shadow val="0"/>
        <u val="none"/>
        <vertAlign val="baseline"/>
        <sz val="26"/>
        <color theme="1"/>
        <name val="Calibri"/>
        <family val="2"/>
        <scheme val="minor"/>
      </font>
    </dxf>
    <dxf>
      <font>
        <strike val="0"/>
        <outline val="0"/>
        <shadow val="0"/>
        <u val="none"/>
        <vertAlign val="baseline"/>
        <sz val="26"/>
        <color theme="1"/>
        <name val="Calibri"/>
        <family val="2"/>
        <scheme val="minor"/>
      </font>
    </dxf>
    <dxf>
      <font>
        <strike val="0"/>
        <outline val="0"/>
        <shadow val="0"/>
        <u val="none"/>
        <vertAlign val="baseline"/>
        <sz val="26"/>
        <color theme="1"/>
        <name val="Calibri"/>
        <family val="2"/>
        <scheme val="minor"/>
      </font>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alignment horizontal="center" vertical="bottom" textRotation="0" wrapText="0" indent="0" justifyLastLine="0" shrinkToFit="0" readingOrder="0"/>
    </dxf>
    <dxf>
      <font>
        <strike val="0"/>
        <outline val="0"/>
        <shadow val="0"/>
        <u val="none"/>
        <vertAlign val="baseline"/>
        <sz val="9"/>
        <color theme="1"/>
        <name val="Century Schoolbook"/>
        <family val="1"/>
        <scheme val="none"/>
      </font>
      <numFmt numFmtId="0" formatCode="General"/>
    </dxf>
    <dxf>
      <font>
        <strike val="0"/>
        <outline val="0"/>
        <shadow val="0"/>
        <u val="none"/>
        <vertAlign val="baseline"/>
        <sz val="9"/>
        <color theme="1"/>
        <name val="Century Schoolbook"/>
        <family val="1"/>
        <scheme val="none"/>
      </font>
    </dxf>
    <dxf>
      <font>
        <strike val="0"/>
        <outline val="0"/>
        <shadow val="0"/>
        <u val="none"/>
        <vertAlign val="baseline"/>
        <sz val="9"/>
        <color theme="1"/>
        <name val="Century Schoolbook"/>
        <family val="1"/>
        <scheme val="none"/>
      </font>
    </dxf>
    <dxf>
      <font>
        <strike val="0"/>
        <outline val="0"/>
        <shadow val="0"/>
        <u val="none"/>
        <vertAlign val="baseline"/>
        <sz val="9"/>
        <color theme="1"/>
        <name val="Century Schoolbook"/>
        <family val="1"/>
        <scheme val="none"/>
      </font>
    </dxf>
    <dxf>
      <numFmt numFmtId="0" formatCode="General"/>
    </dxf>
    <dxf>
      <alignment horizontal="general" vertical="bottom" textRotation="0" wrapText="1" indent="0" justifyLastLine="0" shrinkToFit="0" readingOrder="0"/>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543550-B0B8-104F-A81D-6355097184E1}" name="Table1" displayName="Table1" ref="A1:D26" totalsRowShown="0">
  <autoFilter ref="A1:D26" xr:uid="{B3D4DFED-8870-CC44-ACD6-274251F892A0}"/>
  <sortState xmlns:xlrd2="http://schemas.microsoft.com/office/spreadsheetml/2017/richdata2" ref="A2:D26">
    <sortCondition ref="C1:C26"/>
  </sortState>
  <tableColumns count="4">
    <tableColumn id="1" xr3:uid="{69CBC445-6537-7747-8005-62E2A2A0A058}" name="Type"/>
    <tableColumn id="2" xr3:uid="{212330B6-A31E-434F-B842-8E9925936EC9}" name="Intents" dataDxfId="42"/>
    <tableColumn id="5" xr3:uid="{153F3930-9147-064A-8589-0874490CB69A}" name="Actions"/>
    <tableColumn id="4" xr3:uid="{F7EAE97D-31ED-7140-B3C1-C7DD1262BFFF}" name="Text" dataDxfId="41"/>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E38407-FC5F-E540-96D5-A6758B99DB3E}" name="Table13" displayName="Table13" ref="A2:AE43" totalsRowShown="0">
  <autoFilter ref="A2:AE43" xr:uid="{B4F5245E-163F-8844-A1AB-B2FB7BA09792}"/>
  <sortState xmlns:xlrd2="http://schemas.microsoft.com/office/spreadsheetml/2017/richdata2" ref="A3:AE43">
    <sortCondition ref="C2:C43"/>
  </sortState>
  <tableColumns count="31">
    <tableColumn id="1" xr3:uid="{F157484D-A375-4C4C-BEB0-69014B67C84A}" name="Type"/>
    <tableColumn id="3" xr3:uid="{C114A5C8-10FA-2F4F-8669-180CF41CEC26}" name="Interactions" dataDxfId="40"/>
    <tableColumn id="17" xr3:uid="{5F296D6C-475F-BB4C-885E-54803694A029}" name="## story_1"/>
    <tableColumn id="19" xr3:uid="{BE7B2D96-E854-4742-B08C-204523ACFF1E}" name="## story_2"/>
    <tableColumn id="20" xr3:uid="{477BB078-584E-A345-9C34-73545F95688B}" name="## story_3"/>
    <tableColumn id="21" xr3:uid="{F2A8FDFE-FE74-7C4E-BCE7-0E5551AFB961}" name="## story_4"/>
    <tableColumn id="2" xr3:uid="{F38FDA92-2409-164C-BAA5-61FAE7BCB4EB}" name="## story_5"/>
    <tableColumn id="4" xr3:uid="{5BD9EA9A-0A82-3F46-A2F1-4A65987CD65F}" name="## story_6"/>
    <tableColumn id="5" xr3:uid="{9E14C5A2-DC35-E542-9B2F-A12558F94473}" name="## story_7"/>
    <tableColumn id="6" xr3:uid="{EC7060FE-F3A5-844A-B106-6D1F99EB7A51}" name="## story_8"/>
    <tableColumn id="7" xr3:uid="{8DF82775-778C-524F-81D0-CF18EB000ED2}" name="## story_9"/>
    <tableColumn id="8" xr3:uid="{2003499F-D7BC-2543-85B3-F9A13B70756D}" name="## story_10"/>
    <tableColumn id="9" xr3:uid="{D936BCF8-F2BD-B148-B508-42DF479B1A14}" name="## story_11"/>
    <tableColumn id="10" xr3:uid="{23FDE1A3-148A-D846-B552-21BCB1E4CD12}" name="## story_12"/>
    <tableColumn id="11" xr3:uid="{C6629037-226D-8048-86DE-CF87E29542C4}" name="## story_13"/>
    <tableColumn id="12" xr3:uid="{B7B266E3-CE23-AF4C-B6BA-8F59D361AA81}" name="## story_14"/>
    <tableColumn id="13" xr3:uid="{AF0699BA-D81D-7340-8710-741768236EC3}" name="## story_15"/>
    <tableColumn id="14" xr3:uid="{A380DFC4-722F-6A47-A03B-DC96CFE74843}" name="## story_16"/>
    <tableColumn id="15" xr3:uid="{9ABD7996-F85F-6343-8F1C-29E5F2C39790}" name="## story_17"/>
    <tableColumn id="16" xr3:uid="{B0539B06-725A-6F46-A900-C8AB12F07426}" name="## story_18"/>
    <tableColumn id="23" xr3:uid="{914D825D-9C11-1F4D-ADBF-0C38CDF17AAC}" name="## story_19"/>
    <tableColumn id="24" xr3:uid="{9E17AD95-6BBE-544B-AA60-5F92FB7CACF0}" name="## story_20"/>
    <tableColumn id="25" xr3:uid="{569C3FB7-F124-4F4B-8B74-0C673B6BDC6B}" name="## story_21"/>
    <tableColumn id="26" xr3:uid="{2F5E7D47-2223-A84F-A35A-817A14E1B419}" name="## story_22"/>
    <tableColumn id="27" xr3:uid="{8737F483-427F-6B43-BF29-1D3BEBC37995}" name="## story_23"/>
    <tableColumn id="28" xr3:uid="{5239C278-6EC7-724E-9C54-BFDD74F79AB2}" name="## story_24"/>
    <tableColumn id="29" xr3:uid="{C4D487C9-F8E8-9B48-B068-B8479056FE8D}" name="## story_25"/>
    <tableColumn id="30" xr3:uid="{9049C73A-A56E-BA4F-A4D6-8AA9E9653476}" name="## story_26"/>
    <tableColumn id="31" xr3:uid="{1170E702-882B-7F4A-ABEC-E601359C17CE}" name="## story_27"/>
    <tableColumn id="32" xr3:uid="{AE477752-6AEC-5A4D-86A6-D8B5189C26BF}" name="## story_28"/>
    <tableColumn id="33" xr3:uid="{7543B7CB-FA16-174E-9366-6B04608C5A0D}" name="## story_2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759686-79E0-433E-BC56-422B886D140C}" name="Table134" displayName="Table134" ref="A1:AE42" totalsRowShown="0" headerRowDxfId="39" dataDxfId="38">
  <sortState xmlns:xlrd2="http://schemas.microsoft.com/office/spreadsheetml/2017/richdata2" ref="A2:AE42">
    <sortCondition ref="C2:C43"/>
  </sortState>
  <tableColumns count="31">
    <tableColumn id="1" xr3:uid="{26F64890-A8F8-4EB4-A723-2FDF5915DFAC}" name="Type" dataDxfId="37"/>
    <tableColumn id="3" xr3:uid="{37E7FBF5-6379-474B-B233-A87DBC964ACF}" name="Interactions" dataDxfId="36"/>
    <tableColumn id="17" xr3:uid="{B4E99038-1150-4933-ABA5-1BEBCD39ABE8}" name="S1" dataDxfId="35"/>
    <tableColumn id="19" xr3:uid="{81C733B7-2026-4D64-8F25-9C1879DC8F27}" name="S2" dataDxfId="34"/>
    <tableColumn id="20" xr3:uid="{AA654155-5A3C-4239-AC18-349D01F6EF96}" name="S3" dataDxfId="33"/>
    <tableColumn id="21" xr3:uid="{0440C053-FFA8-4AD2-B46F-8EFF9464A066}" name="S4" dataDxfId="32"/>
    <tableColumn id="2" xr3:uid="{EE613CD3-6DB0-4E42-85BF-2DDBA80488EA}" name="S5" dataDxfId="31"/>
    <tableColumn id="4" xr3:uid="{21E00E4A-D3E5-4286-9431-1DFAFB1E2D0F}" name="S6" dataDxfId="30"/>
    <tableColumn id="5" xr3:uid="{C5530B61-9A0A-4E7A-94B6-133EF37C876C}" name="S7" dataDxfId="29"/>
    <tableColumn id="6" xr3:uid="{A17406F2-40DD-4B01-84FD-3E659373CF5B}" name="S8" dataDxfId="28"/>
    <tableColumn id="7" xr3:uid="{33849547-2BD3-4AA3-A3C2-38B81954FCEE}" name="S9" dataDxfId="27"/>
    <tableColumn id="8" xr3:uid="{B3D66FE9-6955-49BD-B7C5-A72180125275}" name="S10" dataDxfId="26"/>
    <tableColumn id="9" xr3:uid="{CAC9950C-C0F8-4C9C-8BF6-993AE110304F}" name="S11" dataDxfId="25"/>
    <tableColumn id="10" xr3:uid="{20240F88-7D65-41C1-8AA3-174C5B365AE6}" name="S12" dataDxfId="24"/>
    <tableColumn id="11" xr3:uid="{FDE2285E-F9DD-4918-97D3-839499ED962E}" name="S13" dataDxfId="23"/>
    <tableColumn id="12" xr3:uid="{DFB935A3-350E-4EC4-B86C-724EC2B85EA2}" name="S14" dataDxfId="22"/>
    <tableColumn id="13" xr3:uid="{139441DD-2A53-4116-BE9F-A91294876DDA}" name="S15" dataDxfId="21"/>
    <tableColumn id="14" xr3:uid="{C8B50A24-B4DA-49FA-A659-1A2D8321E8C7}" name="S16" dataDxfId="20"/>
    <tableColumn id="15" xr3:uid="{701AE952-F7C6-480D-9E03-1CC9DBD79633}" name="S17" dataDxfId="19"/>
    <tableColumn id="16" xr3:uid="{12CB66BA-6449-45F3-BD2C-40D6413E906A}" name="S18" dataDxfId="18"/>
    <tableColumn id="23" xr3:uid="{4BD3FCB4-B93D-4848-8CD7-600CB04134CF}" name="S19" dataDxfId="17"/>
    <tableColumn id="24" xr3:uid="{557B0A78-ABFA-49A5-A146-A064ADE6664C}" name="S20" dataDxfId="16"/>
    <tableColumn id="25" xr3:uid="{7B9BCA4F-4CCB-44DE-95D3-0C00495863F1}" name="S21" dataDxfId="15"/>
    <tableColumn id="26" xr3:uid="{B4227C54-F10A-4D24-88F2-AB638EE5F046}" name="S22" dataDxfId="14"/>
    <tableColumn id="27" xr3:uid="{F446AC24-023C-403C-9B2F-79BE5DFE2EA0}" name="S23" dataDxfId="13"/>
    <tableColumn id="28" xr3:uid="{B8F98338-9B7C-4BFA-8585-EE60B0BBB735}" name="S24" dataDxfId="12"/>
    <tableColumn id="29" xr3:uid="{BFD6EC96-04DA-41B8-A0CB-10E76780F4D3}" name="S25" dataDxfId="11"/>
    <tableColumn id="30" xr3:uid="{137035A8-2C61-4BCA-86AC-2AF5D59DB45B}" name="S26" dataDxfId="10"/>
    <tableColumn id="31" xr3:uid="{E74E4528-8B30-4912-83A6-22A65BBFDD77}" name="S27" dataDxfId="9"/>
    <tableColumn id="32" xr3:uid="{8F32A731-A66B-4542-9480-76B95B4EDD4D}" name="S28" dataDxfId="8"/>
    <tableColumn id="33" xr3:uid="{02A4A4BF-BD25-4838-9FB9-983F69685D5F}" name="S29" dataDxfId="7"/>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6E9AC1-8C78-3A4B-B8AD-3E8F929C7D13}" name="Table46" displayName="Table46" ref="B19:F25" totalsRowShown="0" headerRowDxfId="6" dataDxfId="5">
  <tableColumns count="5">
    <tableColumn id="4" xr3:uid="{AF481605-C3FE-E84C-AE12-645D1DB9EAEE}" name="2" dataDxfId="4"/>
    <tableColumn id="5" xr3:uid="{7B7F8021-5E9E-E244-967C-4D1AB55B9A92}" name="5" dataDxfId="3"/>
    <tableColumn id="1" xr3:uid="{92E08478-6354-FB4F-9113-6CD927A6BE76}" name="Do i have to speak German?" dataDxfId="2"/>
    <tableColumn id="2" xr3:uid="{0DA54C22-7F89-954F-B6E2-00E6313181F7}" name="master_tuition_fees" dataDxfId="1"/>
    <tableColumn id="3" xr3:uid="{6A4CA3D7-39DC-1B46-A398-9D58A26BEE8C}" name="29.69%" dataDxfId="0" dataCellStyle="Percen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D4828-08AB-0047-8335-9DE11A2098C2}">
  <dimension ref="A1:D26"/>
  <sheetViews>
    <sheetView topLeftCell="A7" zoomScale="150" workbookViewId="0">
      <selection activeCell="B20" sqref="B20"/>
    </sheetView>
  </sheetViews>
  <sheetFormatPr defaultColWidth="11" defaultRowHeight="15.75" x14ac:dyDescent="0.5"/>
  <cols>
    <col min="1" max="1" width="15.1875" customWidth="1"/>
    <col min="2" max="2" width="38.6875" style="3" bestFit="1" customWidth="1"/>
    <col min="3" max="3" width="43.8125" bestFit="1" customWidth="1"/>
    <col min="4" max="4" width="22.6875" style="1" bestFit="1" customWidth="1"/>
    <col min="5" max="6" width="10.5" customWidth="1"/>
  </cols>
  <sheetData>
    <row r="1" spans="1:4" ht="15" customHeight="1" x14ac:dyDescent="0.5">
      <c r="A1" t="s">
        <v>1</v>
      </c>
      <c r="B1" s="3" t="s">
        <v>14</v>
      </c>
      <c r="C1" t="s">
        <v>71</v>
      </c>
      <c r="D1" s="1" t="s">
        <v>72</v>
      </c>
    </row>
    <row r="2" spans="1:4" ht="15" customHeight="1" x14ac:dyDescent="0.5">
      <c r="A2" t="s">
        <v>2</v>
      </c>
      <c r="B2" s="3" t="s">
        <v>5</v>
      </c>
      <c r="C2" t="s">
        <v>77</v>
      </c>
      <c r="D2" s="1" t="s">
        <v>23</v>
      </c>
    </row>
    <row r="3" spans="1:4" ht="15" customHeight="1" x14ac:dyDescent="0.5">
      <c r="A3" t="s">
        <v>2</v>
      </c>
      <c r="B3" s="3" t="s">
        <v>5</v>
      </c>
      <c r="C3" t="s">
        <v>77</v>
      </c>
      <c r="D3" s="1" t="s">
        <v>24</v>
      </c>
    </row>
    <row r="4" spans="1:4" ht="15" customHeight="1" x14ac:dyDescent="0.5">
      <c r="A4" t="s">
        <v>2</v>
      </c>
      <c r="B4" s="3" t="s">
        <v>5</v>
      </c>
      <c r="C4" t="s">
        <v>77</v>
      </c>
      <c r="D4" s="1" t="s">
        <v>25</v>
      </c>
    </row>
    <row r="5" spans="1:4" ht="15" customHeight="1" x14ac:dyDescent="0.5">
      <c r="A5" t="s">
        <v>2</v>
      </c>
      <c r="B5" s="4" t="s">
        <v>30</v>
      </c>
      <c r="C5" s="2" t="s">
        <v>74</v>
      </c>
    </row>
    <row r="6" spans="1:4" ht="15" customHeight="1" x14ac:dyDescent="0.5">
      <c r="A6" t="s">
        <v>2</v>
      </c>
      <c r="B6" s="7" t="s">
        <v>4</v>
      </c>
      <c r="C6" t="s">
        <v>76</v>
      </c>
      <c r="D6" s="1" t="s">
        <v>22</v>
      </c>
    </row>
    <row r="7" spans="1:4" ht="15" customHeight="1" x14ac:dyDescent="0.5">
      <c r="A7" t="s">
        <v>2</v>
      </c>
      <c r="B7" s="7" t="s">
        <v>47</v>
      </c>
      <c r="C7" t="s">
        <v>63</v>
      </c>
      <c r="D7" s="1" t="s">
        <v>13</v>
      </c>
    </row>
    <row r="8" spans="1:4" ht="15" customHeight="1" x14ac:dyDescent="0.5">
      <c r="A8" t="s">
        <v>2</v>
      </c>
      <c r="B8" s="7" t="s">
        <v>53</v>
      </c>
      <c r="C8" t="s">
        <v>69</v>
      </c>
      <c r="D8" s="1" t="s">
        <v>20</v>
      </c>
    </row>
    <row r="9" spans="1:4" ht="15" customHeight="1" x14ac:dyDescent="0.5">
      <c r="A9" t="s">
        <v>2</v>
      </c>
      <c r="B9" s="7" t="s">
        <v>49</v>
      </c>
      <c r="C9" t="s">
        <v>65</v>
      </c>
      <c r="D9" s="1" t="s">
        <v>16</v>
      </c>
    </row>
    <row r="10" spans="1:4" ht="15" customHeight="1" x14ac:dyDescent="0.5">
      <c r="A10" t="s">
        <v>2</v>
      </c>
      <c r="B10" s="7" t="s">
        <v>41</v>
      </c>
      <c r="C10" t="s">
        <v>57</v>
      </c>
      <c r="D10" s="1" t="s">
        <v>7</v>
      </c>
    </row>
    <row r="11" spans="1:4" ht="15" customHeight="1" x14ac:dyDescent="0.5">
      <c r="A11" t="s">
        <v>2</v>
      </c>
      <c r="B11" s="7" t="s">
        <v>42</v>
      </c>
      <c r="C11" t="s">
        <v>58</v>
      </c>
      <c r="D11" s="1" t="s">
        <v>8</v>
      </c>
    </row>
    <row r="12" spans="1:4" ht="15" customHeight="1" x14ac:dyDescent="0.5">
      <c r="A12" t="s">
        <v>2</v>
      </c>
      <c r="B12" s="7" t="s">
        <v>52</v>
      </c>
      <c r="C12" t="s">
        <v>68</v>
      </c>
      <c r="D12" s="1" t="s">
        <v>3</v>
      </c>
    </row>
    <row r="13" spans="1:4" ht="15" customHeight="1" x14ac:dyDescent="0.5">
      <c r="A13" t="s">
        <v>2</v>
      </c>
      <c r="B13" s="7" t="s">
        <v>51</v>
      </c>
      <c r="C13" t="s">
        <v>67</v>
      </c>
      <c r="D13" s="1" t="s">
        <v>19</v>
      </c>
    </row>
    <row r="14" spans="1:4" ht="15" customHeight="1" x14ac:dyDescent="0.5">
      <c r="A14" t="s">
        <v>2</v>
      </c>
      <c r="B14" s="7" t="s">
        <v>54</v>
      </c>
      <c r="C14" t="s">
        <v>70</v>
      </c>
      <c r="D14" s="1" t="s">
        <v>21</v>
      </c>
    </row>
    <row r="15" spans="1:4" ht="15" customHeight="1" x14ac:dyDescent="0.5">
      <c r="A15" t="s">
        <v>2</v>
      </c>
      <c r="B15" s="7" t="s">
        <v>44</v>
      </c>
      <c r="C15" t="s">
        <v>60</v>
      </c>
      <c r="D15" s="1" t="s">
        <v>10</v>
      </c>
    </row>
    <row r="16" spans="1:4" ht="15" customHeight="1" x14ac:dyDescent="0.5">
      <c r="A16" t="s">
        <v>2</v>
      </c>
      <c r="B16" s="7" t="s">
        <v>45</v>
      </c>
      <c r="C16" t="s">
        <v>61</v>
      </c>
      <c r="D16" s="1" t="s">
        <v>11</v>
      </c>
    </row>
    <row r="17" spans="1:4" ht="15" customHeight="1" x14ac:dyDescent="0.5">
      <c r="A17" t="s">
        <v>2</v>
      </c>
      <c r="B17" s="8" t="s">
        <v>56</v>
      </c>
      <c r="C17" s="2" t="s">
        <v>114</v>
      </c>
      <c r="D17" s="1" t="s">
        <v>18</v>
      </c>
    </row>
    <row r="18" spans="1:4" ht="15" customHeight="1" x14ac:dyDescent="0.5">
      <c r="A18" t="s">
        <v>2</v>
      </c>
      <c r="B18" s="8" t="s">
        <v>50</v>
      </c>
      <c r="C18" s="2" t="s">
        <v>66</v>
      </c>
      <c r="D18" s="1" t="s">
        <v>17</v>
      </c>
    </row>
    <row r="19" spans="1:4" ht="15" customHeight="1" x14ac:dyDescent="0.5">
      <c r="A19" t="s">
        <v>2</v>
      </c>
      <c r="B19" s="7" t="s">
        <v>48</v>
      </c>
      <c r="C19" t="s">
        <v>64</v>
      </c>
      <c r="D19" s="1" t="s">
        <v>15</v>
      </c>
    </row>
    <row r="20" spans="1:4" ht="15" customHeight="1" x14ac:dyDescent="0.5">
      <c r="A20" t="s">
        <v>2</v>
      </c>
      <c r="B20" s="8" t="s">
        <v>55</v>
      </c>
      <c r="C20" s="2"/>
    </row>
    <row r="21" spans="1:4" ht="15" customHeight="1" x14ac:dyDescent="0.5">
      <c r="A21" t="s">
        <v>2</v>
      </c>
      <c r="B21" s="7" t="s">
        <v>43</v>
      </c>
      <c r="C21" t="s">
        <v>59</v>
      </c>
      <c r="D21" s="1" t="s">
        <v>9</v>
      </c>
    </row>
    <row r="22" spans="1:4" ht="15" customHeight="1" x14ac:dyDescent="0.5">
      <c r="A22" t="s">
        <v>2</v>
      </c>
      <c r="B22" s="7" t="s">
        <v>46</v>
      </c>
      <c r="C22" t="s">
        <v>62</v>
      </c>
      <c r="D22" s="1" t="s">
        <v>12</v>
      </c>
    </row>
    <row r="23" spans="1:4" ht="15" customHeight="1" x14ac:dyDescent="0.5">
      <c r="A23" t="s">
        <v>153</v>
      </c>
      <c r="C23" t="s">
        <v>75</v>
      </c>
      <c r="D23" s="1" t="s">
        <v>26</v>
      </c>
    </row>
    <row r="24" spans="1:4" ht="15" customHeight="1" x14ac:dyDescent="0.5">
      <c r="A24" t="s">
        <v>153</v>
      </c>
      <c r="C24" t="s">
        <v>75</v>
      </c>
      <c r="D24" s="1" t="s">
        <v>27</v>
      </c>
    </row>
    <row r="25" spans="1:4" ht="15" customHeight="1" x14ac:dyDescent="0.5">
      <c r="A25" t="s">
        <v>153</v>
      </c>
      <c r="C25" t="s">
        <v>75</v>
      </c>
      <c r="D25" s="1" t="s">
        <v>28</v>
      </c>
    </row>
    <row r="26" spans="1:4" ht="15" customHeight="1" x14ac:dyDescent="0.5">
      <c r="A26" t="s">
        <v>2</v>
      </c>
      <c r="B26" s="8" t="s">
        <v>29</v>
      </c>
      <c r="C26" s="2" t="s">
        <v>73</v>
      </c>
      <c r="D26" s="1" t="s">
        <v>177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E7DAE-3681-46DA-8197-B5817913E532}">
  <dimension ref="A1:F32"/>
  <sheetViews>
    <sheetView topLeftCell="A20" workbookViewId="0">
      <selection activeCell="E28" sqref="E28"/>
    </sheetView>
  </sheetViews>
  <sheetFormatPr defaultColWidth="8.8125" defaultRowHeight="15.75" x14ac:dyDescent="0.5"/>
  <cols>
    <col min="1" max="2" width="41" customWidth="1"/>
  </cols>
  <sheetData>
    <row r="1" spans="1:2" x14ac:dyDescent="0.5">
      <c r="A1" t="s">
        <v>175</v>
      </c>
      <c r="B1" t="s">
        <v>176</v>
      </c>
    </row>
    <row r="2" spans="1:2" ht="47.25" x14ac:dyDescent="0.5">
      <c r="A2" s="10" t="s">
        <v>155</v>
      </c>
      <c r="B2" s="11" t="s">
        <v>154</v>
      </c>
    </row>
    <row r="3" spans="1:2" x14ac:dyDescent="0.5">
      <c r="A3" s="12" t="s">
        <v>156</v>
      </c>
      <c r="B3" s="11"/>
    </row>
    <row r="4" spans="1:2" ht="31.5" x14ac:dyDescent="0.5">
      <c r="A4" s="10" t="s">
        <v>157</v>
      </c>
      <c r="B4" s="11" t="s">
        <v>22</v>
      </c>
    </row>
    <row r="5" spans="1:2" ht="31.5" x14ac:dyDescent="0.5">
      <c r="A5" s="10" t="s">
        <v>158</v>
      </c>
      <c r="B5" s="11" t="s">
        <v>13</v>
      </c>
    </row>
    <row r="6" spans="1:2" ht="47.25" x14ac:dyDescent="0.5">
      <c r="A6" s="10" t="s">
        <v>159</v>
      </c>
      <c r="B6" s="11" t="s">
        <v>20</v>
      </c>
    </row>
    <row r="7" spans="1:2" ht="31.5" x14ac:dyDescent="0.5">
      <c r="A7" s="10" t="s">
        <v>160</v>
      </c>
      <c r="B7" s="11" t="s">
        <v>16</v>
      </c>
    </row>
    <row r="8" spans="1:2" x14ac:dyDescent="0.5">
      <c r="A8" s="10" t="s">
        <v>161</v>
      </c>
      <c r="B8" s="11" t="s">
        <v>7</v>
      </c>
    </row>
    <row r="9" spans="1:2" x14ac:dyDescent="0.5">
      <c r="A9" s="10" t="s">
        <v>162</v>
      </c>
      <c r="B9" s="11" t="s">
        <v>8</v>
      </c>
    </row>
    <row r="10" spans="1:2" ht="47.25" x14ac:dyDescent="0.5">
      <c r="A10" s="10" t="s">
        <v>163</v>
      </c>
      <c r="B10" s="11" t="s">
        <v>3</v>
      </c>
    </row>
    <row r="11" spans="1:2" ht="31.5" x14ac:dyDescent="0.5">
      <c r="A11" s="10" t="s">
        <v>164</v>
      </c>
      <c r="B11" s="11" t="s">
        <v>19</v>
      </c>
    </row>
    <row r="12" spans="1:2" ht="47.25" x14ac:dyDescent="0.5">
      <c r="A12" s="10" t="s">
        <v>165</v>
      </c>
      <c r="B12" s="11" t="s">
        <v>21</v>
      </c>
    </row>
    <row r="13" spans="1:2" x14ac:dyDescent="0.5">
      <c r="A13" s="10" t="s">
        <v>166</v>
      </c>
      <c r="B13" s="11" t="s">
        <v>10</v>
      </c>
    </row>
    <row r="14" spans="1:2" ht="31.5" x14ac:dyDescent="0.5">
      <c r="A14" s="10" t="s">
        <v>167</v>
      </c>
      <c r="B14" s="11" t="s">
        <v>11</v>
      </c>
    </row>
    <row r="15" spans="1:2" ht="78.75" x14ac:dyDescent="0.5">
      <c r="A15" s="12" t="s">
        <v>168</v>
      </c>
      <c r="B15" s="11" t="s">
        <v>18</v>
      </c>
    </row>
    <row r="16" spans="1:2" ht="94.5" x14ac:dyDescent="0.5">
      <c r="A16" s="12" t="s">
        <v>169</v>
      </c>
      <c r="B16" s="11" t="s">
        <v>17</v>
      </c>
    </row>
    <row r="17" spans="1:6" ht="47.25" x14ac:dyDescent="0.5">
      <c r="A17" s="10" t="s">
        <v>170</v>
      </c>
      <c r="B17" s="11" t="s">
        <v>15</v>
      </c>
    </row>
    <row r="18" spans="1:6" x14ac:dyDescent="0.5">
      <c r="A18" s="10" t="s">
        <v>171</v>
      </c>
      <c r="B18" s="11" t="s">
        <v>9</v>
      </c>
    </row>
    <row r="19" spans="1:6" ht="31.5" x14ac:dyDescent="0.5">
      <c r="A19" s="10" t="s">
        <v>172</v>
      </c>
      <c r="B19" s="11" t="s">
        <v>12</v>
      </c>
    </row>
    <row r="20" spans="1:6" x14ac:dyDescent="0.5">
      <c r="A20" s="10" t="s">
        <v>173</v>
      </c>
      <c r="B20" s="11" t="s">
        <v>26</v>
      </c>
    </row>
    <row r="21" spans="1:6" x14ac:dyDescent="0.5">
      <c r="A21" s="12" t="s">
        <v>174</v>
      </c>
      <c r="B21" s="11" t="s">
        <v>177</v>
      </c>
    </row>
    <row r="22" spans="1:6" ht="267.75" x14ac:dyDescent="0.5">
      <c r="A22" s="13" t="s">
        <v>178</v>
      </c>
      <c r="B22" s="11" t="s">
        <v>181</v>
      </c>
      <c r="F22">
        <f ca="1">F22:F28</f>
        <v>0</v>
      </c>
    </row>
    <row r="28" spans="1:6" x14ac:dyDescent="0.5">
      <c r="F28" t="s">
        <v>180</v>
      </c>
    </row>
    <row r="31" spans="1:6" x14ac:dyDescent="0.5">
      <c r="F31" t="s">
        <v>180</v>
      </c>
    </row>
    <row r="32" spans="1:6" x14ac:dyDescent="0.5">
      <c r="F32" t="s">
        <v>179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1798F-4043-B146-BEF4-59FE80498127}">
  <dimension ref="A1:AG43"/>
  <sheetViews>
    <sheetView zoomScale="70" zoomScaleNormal="70" workbookViewId="0">
      <pane xSplit="2" ySplit="2" topLeftCell="P9" activePane="bottomRight" state="frozen"/>
      <selection pane="topRight" activeCell="C1" sqref="C1"/>
      <selection pane="bottomLeft" activeCell="A2" sqref="A2"/>
      <selection pane="bottomRight" activeCell="A2" sqref="A2:AE43"/>
    </sheetView>
  </sheetViews>
  <sheetFormatPr defaultColWidth="11" defaultRowHeight="15.75" x14ac:dyDescent="0.5"/>
  <cols>
    <col min="1" max="1" width="6.1875" bestFit="1" customWidth="1"/>
    <col min="2" max="2" width="44.8125" bestFit="1" customWidth="1"/>
    <col min="3" max="10" width="12.3125" customWidth="1"/>
    <col min="11" max="25" width="13.3125" customWidth="1"/>
    <col min="26" max="26" width="10.8125" customWidth="1"/>
  </cols>
  <sheetData>
    <row r="1" spans="1:33" x14ac:dyDescent="0.5">
      <c r="B1" s="9" t="s">
        <v>31</v>
      </c>
      <c r="C1">
        <f>+COUNT(Table13['#'# story_1])</f>
        <v>2</v>
      </c>
      <c r="D1">
        <f>+COUNT(Table13['#'# story_2])</f>
        <v>2</v>
      </c>
      <c r="E1">
        <f>+COUNT(Table13['#'# story_3])</f>
        <v>2</v>
      </c>
      <c r="F1">
        <f>+COUNT(Table13['#'# story_4])</f>
        <v>2</v>
      </c>
      <c r="G1">
        <f>+COUNT(Table13['#'# story_5])</f>
        <v>2</v>
      </c>
      <c r="H1">
        <f>+COUNT(Table13['#'# story_6])</f>
        <v>2</v>
      </c>
      <c r="I1">
        <f>+COUNT(Table13['#'# story_7])</f>
        <v>2</v>
      </c>
      <c r="J1">
        <f>+COUNT(Table13['#'# story_8])</f>
        <v>2</v>
      </c>
      <c r="K1">
        <f>+COUNT(Table13['#'# story_9])</f>
        <v>2</v>
      </c>
      <c r="L1">
        <f>+COUNT(Table13['#'# story_10])</f>
        <v>2</v>
      </c>
      <c r="M1">
        <f>+COUNT(Table13['#'# story_11])</f>
        <v>2</v>
      </c>
      <c r="N1">
        <f>+COUNT(Table13['#'# story_12])</f>
        <v>2</v>
      </c>
      <c r="O1">
        <f>+COUNT(Table13['#'# story_13])</f>
        <v>2</v>
      </c>
      <c r="P1">
        <f>+COUNT(Table13['#'# story_14])</f>
        <v>2</v>
      </c>
      <c r="Q1">
        <f>+COUNT(Table13['#'# story_15])</f>
        <v>2</v>
      </c>
      <c r="R1">
        <f>+COUNT(Table13['#'# story_16])</f>
        <v>4</v>
      </c>
      <c r="S1">
        <f>+COUNT(Table13['#'# story_17])</f>
        <v>2</v>
      </c>
      <c r="T1">
        <f>+COUNT(Table13['#'# story_18])</f>
        <v>2</v>
      </c>
      <c r="U1">
        <f>+COUNT(Table13['#'# story_19])</f>
        <v>2</v>
      </c>
      <c r="V1">
        <f>+COUNT(Table13['#'# story_20])</f>
        <v>10</v>
      </c>
      <c r="W1">
        <f>+COUNT(Table13['#'# story_21])</f>
        <v>10</v>
      </c>
      <c r="X1">
        <f>+COUNT(Table13['#'# story_22])</f>
        <v>10</v>
      </c>
      <c r="Y1">
        <f>+COUNT(Table13['#'# story_23])</f>
        <v>10</v>
      </c>
      <c r="Z1">
        <f>+COUNT(Table13['#'# story_24])</f>
        <v>10</v>
      </c>
      <c r="AA1">
        <f>+COUNT(Table13['#'# story_25])</f>
        <v>12</v>
      </c>
      <c r="AB1">
        <f>+COUNT(Table13['#'# story_26])</f>
        <v>8</v>
      </c>
      <c r="AC1">
        <f>+COUNT(Table13['#'# story_27])</f>
        <v>12</v>
      </c>
      <c r="AD1">
        <f>+COUNT(Table13['#'# story_28])</f>
        <v>10</v>
      </c>
      <c r="AE1">
        <f>+COUNT(Table13['#'# story_29])</f>
        <v>12</v>
      </c>
    </row>
    <row r="2" spans="1:33" x14ac:dyDescent="0.5">
      <c r="A2" t="s">
        <v>1</v>
      </c>
      <c r="B2" t="s">
        <v>31</v>
      </c>
      <c r="C2" t="s">
        <v>36</v>
      </c>
      <c r="D2" t="s">
        <v>37</v>
      </c>
      <c r="E2" t="s">
        <v>38</v>
      </c>
      <c r="F2" t="s">
        <v>39</v>
      </c>
      <c r="G2" t="s">
        <v>40</v>
      </c>
      <c r="H2" t="s">
        <v>127</v>
      </c>
      <c r="I2" t="s">
        <v>128</v>
      </c>
      <c r="J2" t="s">
        <v>129</v>
      </c>
      <c r="K2" t="s">
        <v>130</v>
      </c>
      <c r="L2" t="s">
        <v>131</v>
      </c>
      <c r="M2" t="s">
        <v>132</v>
      </c>
      <c r="N2" t="s">
        <v>133</v>
      </c>
      <c r="O2" t="s">
        <v>134</v>
      </c>
      <c r="P2" t="s">
        <v>135</v>
      </c>
      <c r="Q2" t="s">
        <v>136</v>
      </c>
      <c r="R2" t="s">
        <v>138</v>
      </c>
      <c r="S2" t="s">
        <v>139</v>
      </c>
      <c r="T2" t="s">
        <v>140</v>
      </c>
      <c r="U2" t="s">
        <v>141</v>
      </c>
      <c r="V2" t="s">
        <v>142</v>
      </c>
      <c r="W2" t="s">
        <v>143</v>
      </c>
      <c r="X2" t="s">
        <v>144</v>
      </c>
      <c r="Y2" t="s">
        <v>145</v>
      </c>
      <c r="Z2" t="s">
        <v>146</v>
      </c>
      <c r="AA2" t="s">
        <v>147</v>
      </c>
      <c r="AB2" t="s">
        <v>148</v>
      </c>
      <c r="AC2" t="s">
        <v>150</v>
      </c>
      <c r="AD2" t="s">
        <v>151</v>
      </c>
      <c r="AE2" t="s">
        <v>152</v>
      </c>
      <c r="AG2" t="s">
        <v>149</v>
      </c>
    </row>
    <row r="3" spans="1:33" ht="16.05" customHeight="1" x14ac:dyDescent="0.5">
      <c r="A3" t="s">
        <v>0</v>
      </c>
      <c r="B3" t="s">
        <v>34</v>
      </c>
      <c r="C3">
        <v>1</v>
      </c>
      <c r="X3">
        <v>9</v>
      </c>
      <c r="Y3">
        <v>9</v>
      </c>
      <c r="AB3">
        <v>11</v>
      </c>
      <c r="AG3">
        <f>+COUNT(Table13[[#This Row],['#'# story_1]:['#'# story_29]])</f>
        <v>4</v>
      </c>
    </row>
    <row r="4" spans="1:33" ht="16.05" customHeight="1" x14ac:dyDescent="0.5">
      <c r="A4" t="s">
        <v>6</v>
      </c>
      <c r="B4" t="s">
        <v>84</v>
      </c>
      <c r="C4">
        <v>2</v>
      </c>
      <c r="V4">
        <v>10</v>
      </c>
      <c r="W4">
        <v>10</v>
      </c>
      <c r="X4">
        <v>10</v>
      </c>
      <c r="Y4">
        <v>10</v>
      </c>
      <c r="Z4">
        <v>10</v>
      </c>
      <c r="AB4">
        <v>12</v>
      </c>
      <c r="AG4">
        <f>+COUNT(Table13[[#This Row],['#'# story_1]:['#'# story_29]])</f>
        <v>7</v>
      </c>
    </row>
    <row r="5" spans="1:33" ht="16.05" customHeight="1" x14ac:dyDescent="0.5">
      <c r="A5" t="s">
        <v>0</v>
      </c>
      <c r="B5" t="s">
        <v>32</v>
      </c>
      <c r="D5">
        <v>1</v>
      </c>
      <c r="V5">
        <v>1</v>
      </c>
      <c r="W5">
        <v>1</v>
      </c>
      <c r="Y5">
        <v>1</v>
      </c>
      <c r="AE5">
        <v>1</v>
      </c>
      <c r="AG5">
        <f>+COUNT(Table13[[#This Row],['#'# story_1]:['#'# story_29]])</f>
        <v>5</v>
      </c>
    </row>
    <row r="6" spans="1:33" ht="16.05" customHeight="1" x14ac:dyDescent="0.5">
      <c r="A6" t="s">
        <v>6</v>
      </c>
      <c r="B6" t="s">
        <v>78</v>
      </c>
      <c r="D6">
        <v>2</v>
      </c>
      <c r="V6">
        <v>2</v>
      </c>
      <c r="W6">
        <v>2</v>
      </c>
      <c r="Y6">
        <v>2</v>
      </c>
      <c r="AE6">
        <v>2</v>
      </c>
      <c r="AG6">
        <f>+COUNT(Table13[[#This Row],['#'# story_1]:['#'# story_29]])</f>
        <v>5</v>
      </c>
    </row>
    <row r="7" spans="1:33" ht="16.05" customHeight="1" x14ac:dyDescent="0.5">
      <c r="A7" t="s">
        <v>0</v>
      </c>
      <c r="B7" t="s">
        <v>107</v>
      </c>
      <c r="E7">
        <v>1</v>
      </c>
      <c r="Y7">
        <v>3</v>
      </c>
      <c r="AC7">
        <v>3</v>
      </c>
      <c r="AG7">
        <f>+COUNT(Table13[[#This Row],['#'# story_1]:['#'# story_29]])</f>
        <v>3</v>
      </c>
    </row>
    <row r="8" spans="1:33" ht="16.05" customHeight="1" x14ac:dyDescent="0.5">
      <c r="A8" t="s">
        <v>6</v>
      </c>
      <c r="B8" t="s">
        <v>93</v>
      </c>
      <c r="E8">
        <v>2</v>
      </c>
      <c r="Y8">
        <v>4</v>
      </c>
      <c r="AC8">
        <v>4</v>
      </c>
      <c r="AG8">
        <f>+COUNT(Table13[[#This Row],['#'# story_1]:['#'# story_29]])</f>
        <v>3</v>
      </c>
    </row>
    <row r="9" spans="1:33" ht="16.05" customHeight="1" x14ac:dyDescent="0.5">
      <c r="A9" t="s">
        <v>0</v>
      </c>
      <c r="B9" t="s">
        <v>108</v>
      </c>
      <c r="F9">
        <v>1</v>
      </c>
      <c r="X9">
        <v>3</v>
      </c>
      <c r="AC9">
        <v>5</v>
      </c>
      <c r="AD9">
        <v>7</v>
      </c>
      <c r="AG9">
        <f>+COUNT(Table13[[#This Row],['#'# story_1]:['#'# story_29]])</f>
        <v>4</v>
      </c>
    </row>
    <row r="10" spans="1:33" ht="16.05" customHeight="1" x14ac:dyDescent="0.5">
      <c r="A10" t="s">
        <v>6</v>
      </c>
      <c r="B10" t="s">
        <v>94</v>
      </c>
      <c r="F10">
        <v>2</v>
      </c>
      <c r="X10">
        <v>4</v>
      </c>
      <c r="AC10">
        <v>6</v>
      </c>
      <c r="AD10">
        <v>8</v>
      </c>
      <c r="AG10">
        <f>+COUNT(Table13[[#This Row],['#'# story_1]:['#'# story_29]])</f>
        <v>4</v>
      </c>
    </row>
    <row r="11" spans="1:33" ht="16.05" customHeight="1" x14ac:dyDescent="0.5">
      <c r="A11" t="s">
        <v>0</v>
      </c>
      <c r="B11" t="s">
        <v>105</v>
      </c>
      <c r="G11">
        <v>1</v>
      </c>
      <c r="AA11">
        <v>5</v>
      </c>
      <c r="AC11">
        <v>7</v>
      </c>
      <c r="AG11">
        <f>+COUNT(Table13[[#This Row],['#'# story_1]:['#'# story_29]])</f>
        <v>3</v>
      </c>
    </row>
    <row r="12" spans="1:33" ht="16.05" customHeight="1" x14ac:dyDescent="0.5">
      <c r="A12" t="s">
        <v>6</v>
      </c>
      <c r="B12" t="s">
        <v>137</v>
      </c>
      <c r="G12">
        <v>2</v>
      </c>
      <c r="AA12">
        <v>6</v>
      </c>
      <c r="AC12">
        <v>8</v>
      </c>
      <c r="AG12">
        <f>+COUNT(Table13[[#This Row],['#'# story_1]:['#'# story_29]])</f>
        <v>3</v>
      </c>
    </row>
    <row r="13" spans="1:33" ht="16.05" customHeight="1" x14ac:dyDescent="0.5">
      <c r="A13" t="s">
        <v>0</v>
      </c>
      <c r="B13" t="s">
        <v>109</v>
      </c>
      <c r="H13">
        <v>1</v>
      </c>
      <c r="Y13">
        <v>7</v>
      </c>
      <c r="AC13">
        <v>11</v>
      </c>
      <c r="AG13">
        <f>+COUNT(Table13[[#This Row],['#'# story_1]:['#'# story_29]])</f>
        <v>3</v>
      </c>
    </row>
    <row r="14" spans="1:33" ht="16.05" customHeight="1" x14ac:dyDescent="0.5">
      <c r="A14" t="s">
        <v>6</v>
      </c>
      <c r="B14" t="s">
        <v>95</v>
      </c>
      <c r="H14">
        <v>2</v>
      </c>
      <c r="Y14">
        <v>8</v>
      </c>
      <c r="AC14">
        <v>12</v>
      </c>
      <c r="AG14">
        <f>+COUNT(Table13[[#This Row],['#'# story_1]:['#'# story_29]])</f>
        <v>3</v>
      </c>
    </row>
    <row r="15" spans="1:33" ht="16.05" customHeight="1" x14ac:dyDescent="0.5">
      <c r="A15" t="s">
        <v>0</v>
      </c>
      <c r="B15" t="s">
        <v>111</v>
      </c>
      <c r="I15">
        <v>1</v>
      </c>
      <c r="X15">
        <v>1</v>
      </c>
      <c r="AD15">
        <v>1</v>
      </c>
      <c r="AG15">
        <f>+COUNT(Table13[[#This Row],['#'# story_1]:['#'# story_29]])</f>
        <v>3</v>
      </c>
    </row>
    <row r="16" spans="1:33" ht="16.05" customHeight="1" x14ac:dyDescent="0.5">
      <c r="A16" t="s">
        <v>6</v>
      </c>
      <c r="B16" t="s">
        <v>85</v>
      </c>
      <c r="I16">
        <v>2</v>
      </c>
      <c r="X16">
        <v>2</v>
      </c>
      <c r="AD16">
        <v>2</v>
      </c>
      <c r="AG16">
        <f>+COUNT(Table13[[#This Row],['#'# story_1]:['#'# story_29]])</f>
        <v>3</v>
      </c>
    </row>
    <row r="17" spans="1:33" ht="16.05" customHeight="1" x14ac:dyDescent="0.5">
      <c r="A17" t="s">
        <v>0</v>
      </c>
      <c r="B17" t="s">
        <v>112</v>
      </c>
      <c r="J17">
        <v>1</v>
      </c>
      <c r="X17">
        <v>5</v>
      </c>
      <c r="AD17">
        <v>3</v>
      </c>
      <c r="AG17">
        <f>+COUNT(Table13[[#This Row],['#'# story_1]:['#'# story_29]])</f>
        <v>3</v>
      </c>
    </row>
    <row r="18" spans="1:33" ht="16.05" customHeight="1" x14ac:dyDescent="0.5">
      <c r="A18" t="s">
        <v>6</v>
      </c>
      <c r="B18" t="s">
        <v>97</v>
      </c>
      <c r="J18">
        <v>2</v>
      </c>
      <c r="X18">
        <v>6</v>
      </c>
      <c r="AD18">
        <v>4</v>
      </c>
      <c r="AG18">
        <f>+COUNT(Table13[[#This Row],['#'# story_1]:['#'# story_29]])</f>
        <v>3</v>
      </c>
    </row>
    <row r="19" spans="1:33" ht="16.05" customHeight="1" x14ac:dyDescent="0.5">
      <c r="A19" t="s">
        <v>0</v>
      </c>
      <c r="B19" t="s">
        <v>113</v>
      </c>
      <c r="K19">
        <v>1</v>
      </c>
      <c r="AA19">
        <v>11</v>
      </c>
      <c r="AE19">
        <v>9</v>
      </c>
      <c r="AG19">
        <f>+COUNT(Table13[[#This Row],['#'# story_1]:['#'# story_29]])</f>
        <v>3</v>
      </c>
    </row>
    <row r="20" spans="1:33" ht="16.05" customHeight="1" x14ac:dyDescent="0.5">
      <c r="A20" t="s">
        <v>6</v>
      </c>
      <c r="B20" t="s">
        <v>89</v>
      </c>
      <c r="K20">
        <v>2</v>
      </c>
      <c r="AA20">
        <v>12</v>
      </c>
      <c r="AE20">
        <v>10</v>
      </c>
      <c r="AG20">
        <f>+COUNT(Table13[[#This Row],['#'# story_1]:['#'# story_29]])</f>
        <v>3</v>
      </c>
    </row>
    <row r="21" spans="1:33" ht="16.05" customHeight="1" x14ac:dyDescent="0.5">
      <c r="A21" t="s">
        <v>0</v>
      </c>
      <c r="B21" t="s">
        <v>103</v>
      </c>
      <c r="L21">
        <v>1</v>
      </c>
      <c r="AA21">
        <v>3</v>
      </c>
      <c r="AD21">
        <v>5</v>
      </c>
      <c r="AG21">
        <f>+COUNT(Table13[[#This Row],['#'# story_1]:['#'# story_29]])</f>
        <v>3</v>
      </c>
    </row>
    <row r="22" spans="1:33" ht="16.05" customHeight="1" x14ac:dyDescent="0.5">
      <c r="A22" t="s">
        <v>6</v>
      </c>
      <c r="B22" t="s">
        <v>90</v>
      </c>
      <c r="L22">
        <v>2</v>
      </c>
      <c r="AA22">
        <v>4</v>
      </c>
      <c r="AD22">
        <v>6</v>
      </c>
      <c r="AG22">
        <f>+COUNT(Table13[[#This Row],['#'# story_1]:['#'# story_29]])</f>
        <v>3</v>
      </c>
    </row>
    <row r="23" spans="1:33" ht="16.05" customHeight="1" x14ac:dyDescent="0.5">
      <c r="A23" t="s">
        <v>0</v>
      </c>
      <c r="B23" t="s">
        <v>106</v>
      </c>
      <c r="M23">
        <v>1</v>
      </c>
      <c r="Y23">
        <v>5</v>
      </c>
      <c r="AC23">
        <v>9</v>
      </c>
      <c r="AG23">
        <f>+COUNT(Table13[[#This Row],['#'# story_1]:['#'# story_29]])</f>
        <v>3</v>
      </c>
    </row>
    <row r="24" spans="1:33" ht="16.05" customHeight="1" x14ac:dyDescent="0.5">
      <c r="A24" t="s">
        <v>6</v>
      </c>
      <c r="B24" t="s">
        <v>92</v>
      </c>
      <c r="M24">
        <v>2</v>
      </c>
      <c r="Y24">
        <v>6</v>
      </c>
      <c r="AC24">
        <v>10</v>
      </c>
      <c r="AG24">
        <f>+COUNT(Table13[[#This Row],['#'# story_1]:['#'# story_29]])</f>
        <v>3</v>
      </c>
    </row>
    <row r="25" spans="1:33" x14ac:dyDescent="0.5">
      <c r="A25" t="s">
        <v>0</v>
      </c>
      <c r="B25" t="s">
        <v>100</v>
      </c>
      <c r="N25">
        <v>1</v>
      </c>
      <c r="V25">
        <v>5</v>
      </c>
      <c r="AC25">
        <v>1</v>
      </c>
      <c r="AG25">
        <f>+COUNT(Table13[[#This Row],['#'# story_1]:['#'# story_29]])</f>
        <v>3</v>
      </c>
    </row>
    <row r="26" spans="1:33" x14ac:dyDescent="0.5">
      <c r="A26" t="s">
        <v>6</v>
      </c>
      <c r="B26" t="s">
        <v>81</v>
      </c>
      <c r="N26">
        <v>2</v>
      </c>
      <c r="V26">
        <v>6</v>
      </c>
      <c r="AC26">
        <v>2</v>
      </c>
      <c r="AG26">
        <f>+COUNT(Table13[[#This Row],['#'# story_1]:['#'# story_29]])</f>
        <v>3</v>
      </c>
    </row>
    <row r="27" spans="1:33" x14ac:dyDescent="0.5">
      <c r="A27" t="s">
        <v>0</v>
      </c>
      <c r="B27" t="s">
        <v>104</v>
      </c>
      <c r="O27">
        <v>1</v>
      </c>
      <c r="X27">
        <v>7</v>
      </c>
      <c r="AD27">
        <v>9</v>
      </c>
      <c r="AG27">
        <f>+COUNT(Table13[[#This Row],['#'# story_1]:['#'# story_29]])</f>
        <v>3</v>
      </c>
    </row>
    <row r="28" spans="1:33" x14ac:dyDescent="0.5">
      <c r="A28" t="s">
        <v>6</v>
      </c>
      <c r="B28" t="s">
        <v>91</v>
      </c>
      <c r="O28">
        <v>2</v>
      </c>
      <c r="X28">
        <v>8</v>
      </c>
      <c r="AD28">
        <v>10</v>
      </c>
      <c r="AG28">
        <f>+COUNT(Table13[[#This Row],['#'# story_1]:['#'# story_29]])</f>
        <v>3</v>
      </c>
    </row>
    <row r="29" spans="1:33" x14ac:dyDescent="0.5">
      <c r="A29" t="s">
        <v>0</v>
      </c>
      <c r="B29" t="s">
        <v>98</v>
      </c>
      <c r="P29">
        <v>1</v>
      </c>
      <c r="V29">
        <v>3</v>
      </c>
      <c r="AA29">
        <v>1</v>
      </c>
      <c r="AE29">
        <v>3</v>
      </c>
      <c r="AG29">
        <f>+COUNT(Table13[[#This Row],['#'# story_1]:['#'# story_29]])</f>
        <v>4</v>
      </c>
    </row>
    <row r="30" spans="1:33" x14ac:dyDescent="0.5">
      <c r="A30" t="s">
        <v>6</v>
      </c>
      <c r="B30" t="s">
        <v>79</v>
      </c>
      <c r="P30">
        <v>2</v>
      </c>
      <c r="V30">
        <v>4</v>
      </c>
      <c r="AA30">
        <v>2</v>
      </c>
      <c r="AE30">
        <v>4</v>
      </c>
      <c r="AG30">
        <f>+COUNT(Table13[[#This Row],['#'# story_1]:['#'# story_29]])</f>
        <v>4</v>
      </c>
    </row>
    <row r="31" spans="1:33" x14ac:dyDescent="0.5">
      <c r="A31" t="s">
        <v>0</v>
      </c>
      <c r="B31" t="s">
        <v>101</v>
      </c>
      <c r="Q31">
        <v>1</v>
      </c>
      <c r="W31">
        <v>5</v>
      </c>
      <c r="AB31">
        <v>3</v>
      </c>
      <c r="AG31">
        <f>+COUNT(Table13[[#This Row],['#'# story_1]:['#'# story_29]])</f>
        <v>3</v>
      </c>
    </row>
    <row r="32" spans="1:33" x14ac:dyDescent="0.5">
      <c r="A32" t="s">
        <v>6</v>
      </c>
      <c r="B32" t="s">
        <v>82</v>
      </c>
      <c r="Q32">
        <v>2</v>
      </c>
      <c r="W32">
        <v>6</v>
      </c>
      <c r="AB32">
        <v>4</v>
      </c>
      <c r="AG32">
        <f>+COUNT(Table13[[#This Row],['#'# story_1]:['#'# story_29]])</f>
        <v>3</v>
      </c>
    </row>
    <row r="33" spans="1:33" x14ac:dyDescent="0.5">
      <c r="A33" t="s">
        <v>0</v>
      </c>
      <c r="B33" s="2" t="s">
        <v>102</v>
      </c>
      <c r="R33">
        <v>1</v>
      </c>
      <c r="Z33">
        <v>3</v>
      </c>
      <c r="AA33">
        <v>7</v>
      </c>
      <c r="AE33">
        <v>5</v>
      </c>
      <c r="AG33">
        <f>+COUNT(Table13[[#This Row],['#'# story_1]:['#'# story_29]])</f>
        <v>4</v>
      </c>
    </row>
    <row r="34" spans="1:33" x14ac:dyDescent="0.5">
      <c r="A34" t="s">
        <v>6</v>
      </c>
      <c r="B34" t="s">
        <v>86</v>
      </c>
      <c r="R34">
        <v>2</v>
      </c>
      <c r="Z34">
        <v>3</v>
      </c>
      <c r="AA34">
        <v>8</v>
      </c>
      <c r="AE34">
        <v>6</v>
      </c>
      <c r="AG34">
        <f>+COUNT(Table13[[#This Row],['#'# story_1]:['#'# story_29]])</f>
        <v>4</v>
      </c>
    </row>
    <row r="35" spans="1:33" x14ac:dyDescent="0.5">
      <c r="A35" t="s">
        <v>6</v>
      </c>
      <c r="B35" t="s">
        <v>87</v>
      </c>
      <c r="R35">
        <v>2</v>
      </c>
      <c r="Z35">
        <v>4</v>
      </c>
      <c r="AA35">
        <v>9</v>
      </c>
      <c r="AE35">
        <v>7</v>
      </c>
      <c r="AG35">
        <f>+COUNT(Table13[[#This Row],['#'# story_1]:['#'# story_29]])</f>
        <v>4</v>
      </c>
    </row>
    <row r="36" spans="1:33" x14ac:dyDescent="0.5">
      <c r="A36" t="s">
        <v>6</v>
      </c>
      <c r="B36" t="s">
        <v>88</v>
      </c>
      <c r="R36">
        <v>2</v>
      </c>
      <c r="Z36">
        <v>5</v>
      </c>
      <c r="AA36">
        <v>10</v>
      </c>
      <c r="AE36">
        <v>8</v>
      </c>
      <c r="AG36">
        <f>+COUNT(Table13[[#This Row],['#'# story_1]:['#'# story_29]])</f>
        <v>4</v>
      </c>
    </row>
    <row r="37" spans="1:33" x14ac:dyDescent="0.5">
      <c r="A37" t="s">
        <v>0</v>
      </c>
      <c r="B37" t="s">
        <v>110</v>
      </c>
      <c r="S37">
        <v>1</v>
      </c>
      <c r="Z37">
        <v>1</v>
      </c>
      <c r="AB37">
        <v>7</v>
      </c>
      <c r="AE37">
        <v>11</v>
      </c>
      <c r="AG37">
        <f>+COUNT(Table13[[#This Row],['#'# story_1]:['#'# story_29]])</f>
        <v>4</v>
      </c>
    </row>
    <row r="38" spans="1:33" x14ac:dyDescent="0.5">
      <c r="A38" t="s">
        <v>6</v>
      </c>
      <c r="B38" t="s">
        <v>96</v>
      </c>
      <c r="S38">
        <v>2</v>
      </c>
      <c r="Z38">
        <v>2</v>
      </c>
      <c r="AB38">
        <v>8</v>
      </c>
      <c r="AE38">
        <v>12</v>
      </c>
      <c r="AG38">
        <f>+COUNT(Table13[[#This Row],['#'# story_1]:['#'# story_29]])</f>
        <v>4</v>
      </c>
    </row>
    <row r="39" spans="1:33" x14ac:dyDescent="0.5">
      <c r="A39" t="s">
        <v>0</v>
      </c>
      <c r="B39" t="s">
        <v>99</v>
      </c>
      <c r="T39">
        <v>1</v>
      </c>
      <c r="W39">
        <v>3</v>
      </c>
      <c r="AB39">
        <v>1</v>
      </c>
      <c r="AG39">
        <f>+COUNT(Table13[[#This Row],['#'# story_1]:['#'# story_29]])</f>
        <v>3</v>
      </c>
    </row>
    <row r="40" spans="1:33" x14ac:dyDescent="0.5">
      <c r="A40" t="s">
        <v>6</v>
      </c>
      <c r="B40" t="s">
        <v>80</v>
      </c>
      <c r="T40">
        <v>2</v>
      </c>
      <c r="W40">
        <v>4</v>
      </c>
      <c r="AB40">
        <v>2</v>
      </c>
      <c r="AG40">
        <f>+COUNT(Table13[[#This Row],['#'# story_1]:['#'# story_29]])</f>
        <v>3</v>
      </c>
    </row>
    <row r="41" spans="1:33" x14ac:dyDescent="0.5">
      <c r="A41" t="s">
        <v>0</v>
      </c>
      <c r="B41" s="2" t="s">
        <v>33</v>
      </c>
      <c r="U41">
        <v>1</v>
      </c>
      <c r="V41">
        <v>7</v>
      </c>
      <c r="W41">
        <v>7</v>
      </c>
      <c r="Z41">
        <v>7</v>
      </c>
      <c r="AG41">
        <f>+COUNT(Table13[[#This Row],['#'# story_1]:['#'# story_29]])</f>
        <v>4</v>
      </c>
    </row>
    <row r="42" spans="1:33" x14ac:dyDescent="0.5">
      <c r="A42" t="s">
        <v>6</v>
      </c>
      <c r="B42" t="s">
        <v>83</v>
      </c>
      <c r="U42">
        <v>2</v>
      </c>
      <c r="V42">
        <v>8</v>
      </c>
      <c r="W42">
        <v>8</v>
      </c>
      <c r="Z42">
        <v>8</v>
      </c>
      <c r="AG42">
        <f>+COUNT(Table13[[#This Row],['#'# story_1]:['#'# story_29]])</f>
        <v>4</v>
      </c>
    </row>
    <row r="43" spans="1:33" x14ac:dyDescent="0.5">
      <c r="A43" t="s">
        <v>0</v>
      </c>
      <c r="B43" s="2" t="s">
        <v>35</v>
      </c>
      <c r="V43">
        <v>9</v>
      </c>
      <c r="W43">
        <v>9</v>
      </c>
      <c r="Z43">
        <v>9</v>
      </c>
      <c r="AG43">
        <f>+COUNT(Table13[[#This Row],['#'# story_1]:['#'# story_29]])</f>
        <v>3</v>
      </c>
    </row>
  </sheetData>
  <conditionalFormatting sqref="AG3:AG43">
    <cfRule type="colorScale" priority="4">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4E043-2874-42D8-AE82-4B9414F47DFA}">
  <dimension ref="A1:AE42"/>
  <sheetViews>
    <sheetView workbookViewId="0">
      <selection sqref="A1:AE42"/>
    </sheetView>
  </sheetViews>
  <sheetFormatPr defaultColWidth="9" defaultRowHeight="15" x14ac:dyDescent="0.4"/>
  <cols>
    <col min="1" max="1" width="5" style="15" bestFit="1" customWidth="1"/>
    <col min="2" max="2" width="35.6875" style="15" bestFit="1" customWidth="1"/>
    <col min="3" max="11" width="2.5" style="16" bestFit="1" customWidth="1"/>
    <col min="12" max="31" width="3.5" style="16" bestFit="1" customWidth="1"/>
    <col min="32" max="16384" width="9" style="14"/>
  </cols>
  <sheetData>
    <row r="1" spans="1:31" x14ac:dyDescent="0.4">
      <c r="A1" s="15" t="s">
        <v>1</v>
      </c>
      <c r="B1" s="15" t="s">
        <v>31</v>
      </c>
      <c r="C1" s="16" t="s">
        <v>182</v>
      </c>
      <c r="D1" s="16" t="s">
        <v>183</v>
      </c>
      <c r="E1" s="16" t="s">
        <v>184</v>
      </c>
      <c r="F1" s="16" t="s">
        <v>185</v>
      </c>
      <c r="G1" s="16" t="s">
        <v>186</v>
      </c>
      <c r="H1" s="16" t="s">
        <v>187</v>
      </c>
      <c r="I1" s="16" t="s">
        <v>188</v>
      </c>
      <c r="J1" s="16" t="s">
        <v>189</v>
      </c>
      <c r="K1" s="16" t="s">
        <v>190</v>
      </c>
      <c r="L1" s="16" t="s">
        <v>191</v>
      </c>
      <c r="M1" s="16" t="s">
        <v>192</v>
      </c>
      <c r="N1" s="16" t="s">
        <v>193</v>
      </c>
      <c r="O1" s="16" t="s">
        <v>194</v>
      </c>
      <c r="P1" s="16" t="s">
        <v>195</v>
      </c>
      <c r="Q1" s="16" t="s">
        <v>196</v>
      </c>
      <c r="R1" s="16" t="s">
        <v>197</v>
      </c>
      <c r="S1" s="16" t="s">
        <v>198</v>
      </c>
      <c r="T1" s="16" t="s">
        <v>199</v>
      </c>
      <c r="U1" s="16" t="s">
        <v>200</v>
      </c>
      <c r="V1" s="16" t="s">
        <v>201</v>
      </c>
      <c r="W1" s="16" t="s">
        <v>202</v>
      </c>
      <c r="X1" s="16" t="s">
        <v>203</v>
      </c>
      <c r="Y1" s="16" t="s">
        <v>204</v>
      </c>
      <c r="Z1" s="16" t="s">
        <v>205</v>
      </c>
      <c r="AA1" s="16" t="s">
        <v>206</v>
      </c>
      <c r="AB1" s="16" t="s">
        <v>207</v>
      </c>
      <c r="AC1" s="16" t="s">
        <v>208</v>
      </c>
      <c r="AD1" s="16" t="s">
        <v>209</v>
      </c>
      <c r="AE1" s="16" t="s">
        <v>210</v>
      </c>
    </row>
    <row r="2" spans="1:31" x14ac:dyDescent="0.4">
      <c r="A2" s="15" t="s">
        <v>0</v>
      </c>
      <c r="B2" s="15" t="s">
        <v>211</v>
      </c>
      <c r="C2" s="16">
        <v>1</v>
      </c>
      <c r="X2" s="16">
        <v>9</v>
      </c>
      <c r="Y2" s="16">
        <v>9</v>
      </c>
      <c r="AB2" s="16">
        <v>11</v>
      </c>
    </row>
    <row r="3" spans="1:31" x14ac:dyDescent="0.4">
      <c r="A3" s="15" t="s">
        <v>6</v>
      </c>
      <c r="B3" s="15" t="s">
        <v>155</v>
      </c>
      <c r="C3" s="16">
        <v>2</v>
      </c>
      <c r="V3" s="16">
        <v>10</v>
      </c>
      <c r="W3" s="16">
        <v>10</v>
      </c>
      <c r="X3" s="16">
        <v>10</v>
      </c>
      <c r="Y3" s="16">
        <v>10</v>
      </c>
      <c r="Z3" s="16">
        <v>10</v>
      </c>
      <c r="AB3" s="16">
        <v>12</v>
      </c>
    </row>
    <row r="4" spans="1:31" x14ac:dyDescent="0.4">
      <c r="A4" s="15" t="s">
        <v>0</v>
      </c>
      <c r="B4" s="15" t="s">
        <v>212</v>
      </c>
      <c r="D4" s="16">
        <v>1</v>
      </c>
      <c r="V4" s="16">
        <v>1</v>
      </c>
      <c r="W4" s="16">
        <v>1</v>
      </c>
      <c r="Y4" s="16">
        <v>1</v>
      </c>
      <c r="AE4" s="16">
        <v>1</v>
      </c>
    </row>
    <row r="5" spans="1:31" x14ac:dyDescent="0.4">
      <c r="A5" s="15" t="s">
        <v>6</v>
      </c>
      <c r="B5" s="15" t="s">
        <v>157</v>
      </c>
      <c r="D5" s="16">
        <v>2</v>
      </c>
      <c r="V5" s="16">
        <v>2</v>
      </c>
      <c r="W5" s="16">
        <v>2</v>
      </c>
      <c r="Y5" s="16">
        <v>2</v>
      </c>
      <c r="AE5" s="16">
        <v>2</v>
      </c>
    </row>
    <row r="6" spans="1:31" x14ac:dyDescent="0.4">
      <c r="A6" s="15" t="s">
        <v>0</v>
      </c>
      <c r="B6" s="15" t="s">
        <v>213</v>
      </c>
      <c r="E6" s="16">
        <v>1</v>
      </c>
      <c r="Y6" s="16">
        <v>3</v>
      </c>
      <c r="AC6" s="16">
        <v>3</v>
      </c>
    </row>
    <row r="7" spans="1:31" x14ac:dyDescent="0.4">
      <c r="A7" s="15" t="s">
        <v>6</v>
      </c>
      <c r="B7" s="15" t="s">
        <v>158</v>
      </c>
      <c r="E7" s="16">
        <v>2</v>
      </c>
      <c r="Y7" s="16">
        <v>4</v>
      </c>
      <c r="AC7" s="16">
        <v>4</v>
      </c>
    </row>
    <row r="8" spans="1:31" x14ac:dyDescent="0.4">
      <c r="A8" s="15" t="s">
        <v>0</v>
      </c>
      <c r="B8" s="15" t="s">
        <v>214</v>
      </c>
      <c r="F8" s="16">
        <v>1</v>
      </c>
      <c r="X8" s="16">
        <v>3</v>
      </c>
      <c r="AC8" s="16">
        <v>5</v>
      </c>
      <c r="AD8" s="16">
        <v>7</v>
      </c>
    </row>
    <row r="9" spans="1:31" x14ac:dyDescent="0.4">
      <c r="A9" s="15" t="s">
        <v>6</v>
      </c>
      <c r="B9" s="15" t="s">
        <v>159</v>
      </c>
      <c r="F9" s="16">
        <v>2</v>
      </c>
      <c r="X9" s="16">
        <v>4</v>
      </c>
      <c r="AC9" s="16">
        <v>6</v>
      </c>
      <c r="AD9" s="16">
        <v>8</v>
      </c>
    </row>
    <row r="10" spans="1:31" x14ac:dyDescent="0.4">
      <c r="A10" s="15" t="s">
        <v>0</v>
      </c>
      <c r="B10" s="15" t="s">
        <v>215</v>
      </c>
      <c r="G10" s="16">
        <v>1</v>
      </c>
      <c r="AA10" s="16">
        <v>5</v>
      </c>
      <c r="AC10" s="16">
        <v>7</v>
      </c>
    </row>
    <row r="11" spans="1:31" x14ac:dyDescent="0.4">
      <c r="A11" s="15" t="s">
        <v>6</v>
      </c>
      <c r="B11" s="15" t="s">
        <v>168</v>
      </c>
      <c r="G11" s="16">
        <v>2</v>
      </c>
      <c r="AA11" s="16">
        <v>6</v>
      </c>
      <c r="AC11" s="16">
        <v>8</v>
      </c>
    </row>
    <row r="12" spans="1:31" x14ac:dyDescent="0.4">
      <c r="A12" s="15" t="s">
        <v>0</v>
      </c>
      <c r="B12" s="15" t="s">
        <v>216</v>
      </c>
      <c r="H12" s="16">
        <v>1</v>
      </c>
      <c r="Y12" s="16">
        <v>7</v>
      </c>
      <c r="AC12" s="16">
        <v>11</v>
      </c>
    </row>
    <row r="13" spans="1:31" x14ac:dyDescent="0.4">
      <c r="A13" s="15" t="s">
        <v>6</v>
      </c>
      <c r="B13" s="15" t="s">
        <v>160</v>
      </c>
      <c r="H13" s="16">
        <v>2</v>
      </c>
      <c r="Y13" s="16">
        <v>8</v>
      </c>
      <c r="AC13" s="16">
        <v>12</v>
      </c>
    </row>
    <row r="14" spans="1:31" x14ac:dyDescent="0.4">
      <c r="A14" s="15" t="s">
        <v>0</v>
      </c>
      <c r="B14" s="15" t="s">
        <v>217</v>
      </c>
      <c r="I14" s="16">
        <v>1</v>
      </c>
      <c r="X14" s="16">
        <v>1</v>
      </c>
      <c r="AD14" s="16">
        <v>1</v>
      </c>
    </row>
    <row r="15" spans="1:31" x14ac:dyDescent="0.4">
      <c r="A15" s="15" t="s">
        <v>6</v>
      </c>
      <c r="B15" s="15" t="s">
        <v>161</v>
      </c>
      <c r="I15" s="16">
        <v>2</v>
      </c>
      <c r="X15" s="16">
        <v>2</v>
      </c>
      <c r="AD15" s="16">
        <v>2</v>
      </c>
    </row>
    <row r="16" spans="1:31" x14ac:dyDescent="0.4">
      <c r="A16" s="15" t="s">
        <v>0</v>
      </c>
      <c r="B16" s="15" t="s">
        <v>218</v>
      </c>
      <c r="J16" s="16">
        <v>1</v>
      </c>
      <c r="X16" s="16">
        <v>5</v>
      </c>
      <c r="AD16" s="16">
        <v>3</v>
      </c>
    </row>
    <row r="17" spans="1:31" x14ac:dyDescent="0.4">
      <c r="A17" s="15" t="s">
        <v>6</v>
      </c>
      <c r="B17" s="15" t="s">
        <v>162</v>
      </c>
      <c r="J17" s="16">
        <v>2</v>
      </c>
      <c r="X17" s="16">
        <v>6</v>
      </c>
      <c r="AD17" s="16">
        <v>4</v>
      </c>
    </row>
    <row r="18" spans="1:31" x14ac:dyDescent="0.4">
      <c r="A18" s="15" t="s">
        <v>0</v>
      </c>
      <c r="B18" s="15" t="s">
        <v>219</v>
      </c>
      <c r="K18" s="16">
        <v>1</v>
      </c>
      <c r="AA18" s="16">
        <v>11</v>
      </c>
      <c r="AE18" s="16">
        <v>9</v>
      </c>
    </row>
    <row r="19" spans="1:31" x14ac:dyDescent="0.4">
      <c r="A19" s="15" t="s">
        <v>6</v>
      </c>
      <c r="B19" s="15" t="s">
        <v>163</v>
      </c>
      <c r="K19" s="16">
        <v>2</v>
      </c>
      <c r="AA19" s="16">
        <v>12</v>
      </c>
      <c r="AE19" s="16">
        <v>10</v>
      </c>
    </row>
    <row r="20" spans="1:31" x14ac:dyDescent="0.4">
      <c r="A20" s="15" t="s">
        <v>0</v>
      </c>
      <c r="B20" s="15" t="s">
        <v>220</v>
      </c>
      <c r="L20" s="16">
        <v>1</v>
      </c>
      <c r="AA20" s="16">
        <v>3</v>
      </c>
      <c r="AD20" s="16">
        <v>5</v>
      </c>
    </row>
    <row r="21" spans="1:31" x14ac:dyDescent="0.4">
      <c r="A21" s="15" t="s">
        <v>6</v>
      </c>
      <c r="B21" s="15" t="s">
        <v>164</v>
      </c>
      <c r="L21" s="16">
        <v>2</v>
      </c>
      <c r="AA21" s="16">
        <v>4</v>
      </c>
      <c r="AD21" s="16">
        <v>6</v>
      </c>
    </row>
    <row r="22" spans="1:31" x14ac:dyDescent="0.4">
      <c r="A22" s="15" t="s">
        <v>0</v>
      </c>
      <c r="B22" s="15" t="s">
        <v>221</v>
      </c>
      <c r="M22" s="16">
        <v>1</v>
      </c>
      <c r="Y22" s="16">
        <v>5</v>
      </c>
      <c r="AC22" s="16">
        <v>9</v>
      </c>
    </row>
    <row r="23" spans="1:31" x14ac:dyDescent="0.4">
      <c r="A23" s="15" t="s">
        <v>6</v>
      </c>
      <c r="B23" s="15" t="s">
        <v>165</v>
      </c>
      <c r="M23" s="16">
        <v>2</v>
      </c>
      <c r="Y23" s="16">
        <v>6</v>
      </c>
      <c r="AC23" s="16">
        <v>10</v>
      </c>
    </row>
    <row r="24" spans="1:31" x14ac:dyDescent="0.4">
      <c r="A24" s="15" t="s">
        <v>0</v>
      </c>
      <c r="B24" s="15" t="s">
        <v>222</v>
      </c>
      <c r="N24" s="16">
        <v>1</v>
      </c>
      <c r="V24" s="16">
        <v>5</v>
      </c>
      <c r="AC24" s="16">
        <v>1</v>
      </c>
    </row>
    <row r="25" spans="1:31" x14ac:dyDescent="0.4">
      <c r="A25" s="15" t="s">
        <v>6</v>
      </c>
      <c r="B25" s="15" t="s">
        <v>166</v>
      </c>
      <c r="N25" s="16">
        <v>2</v>
      </c>
      <c r="V25" s="16">
        <v>6</v>
      </c>
      <c r="AC25" s="16">
        <v>2</v>
      </c>
    </row>
    <row r="26" spans="1:31" x14ac:dyDescent="0.4">
      <c r="A26" s="15" t="s">
        <v>0</v>
      </c>
      <c r="B26" s="15" t="s">
        <v>223</v>
      </c>
      <c r="O26" s="16">
        <v>1</v>
      </c>
      <c r="X26" s="16">
        <v>7</v>
      </c>
      <c r="AD26" s="16">
        <v>9</v>
      </c>
    </row>
    <row r="27" spans="1:31" x14ac:dyDescent="0.4">
      <c r="A27" s="15" t="s">
        <v>6</v>
      </c>
      <c r="B27" s="15" t="s">
        <v>167</v>
      </c>
      <c r="O27" s="16">
        <v>2</v>
      </c>
      <c r="X27" s="16">
        <v>8</v>
      </c>
      <c r="AD27" s="16">
        <v>10</v>
      </c>
    </row>
    <row r="28" spans="1:31" x14ac:dyDescent="0.4">
      <c r="A28" s="15" t="s">
        <v>0</v>
      </c>
      <c r="B28" s="15" t="s">
        <v>224</v>
      </c>
      <c r="P28" s="16">
        <v>1</v>
      </c>
      <c r="V28" s="16">
        <v>3</v>
      </c>
      <c r="AA28" s="16">
        <v>1</v>
      </c>
      <c r="AE28" s="16">
        <v>3</v>
      </c>
    </row>
    <row r="29" spans="1:31" x14ac:dyDescent="0.4">
      <c r="A29" s="15" t="s">
        <v>6</v>
      </c>
      <c r="B29" s="15" t="s">
        <v>169</v>
      </c>
      <c r="P29" s="16">
        <v>2</v>
      </c>
      <c r="V29" s="16">
        <v>4</v>
      </c>
      <c r="AA29" s="16">
        <v>2</v>
      </c>
      <c r="AE29" s="16">
        <v>4</v>
      </c>
    </row>
    <row r="30" spans="1:31" x14ac:dyDescent="0.4">
      <c r="A30" s="15" t="s">
        <v>0</v>
      </c>
      <c r="B30" s="15" t="s">
        <v>225</v>
      </c>
      <c r="Q30" s="16">
        <v>1</v>
      </c>
      <c r="W30" s="16">
        <v>5</v>
      </c>
      <c r="AB30" s="16">
        <v>3</v>
      </c>
    </row>
    <row r="31" spans="1:31" x14ac:dyDescent="0.4">
      <c r="A31" s="15" t="s">
        <v>6</v>
      </c>
      <c r="B31" s="15" t="s">
        <v>170</v>
      </c>
      <c r="Q31" s="16">
        <v>2</v>
      </c>
      <c r="W31" s="16">
        <v>6</v>
      </c>
      <c r="AB31" s="16">
        <v>4</v>
      </c>
    </row>
    <row r="32" spans="1:31" x14ac:dyDescent="0.4">
      <c r="A32" s="15" t="s">
        <v>0</v>
      </c>
      <c r="B32" s="17" t="s">
        <v>178</v>
      </c>
      <c r="R32" s="16">
        <v>1</v>
      </c>
      <c r="Z32" s="16">
        <v>3</v>
      </c>
      <c r="AA32" s="16">
        <v>7</v>
      </c>
      <c r="AE32" s="16">
        <v>5</v>
      </c>
    </row>
    <row r="33" spans="1:31" x14ac:dyDescent="0.4">
      <c r="A33" s="15" t="s">
        <v>6</v>
      </c>
      <c r="B33" s="15" t="s">
        <v>226</v>
      </c>
      <c r="R33" s="16">
        <v>2</v>
      </c>
      <c r="Z33" s="16">
        <v>3</v>
      </c>
      <c r="AA33" s="16">
        <v>8</v>
      </c>
      <c r="AE33" s="16">
        <v>6</v>
      </c>
    </row>
    <row r="34" spans="1:31" x14ac:dyDescent="0.4">
      <c r="A34" s="15" t="s">
        <v>6</v>
      </c>
      <c r="B34" s="15" t="s">
        <v>227</v>
      </c>
      <c r="R34" s="16">
        <v>2</v>
      </c>
      <c r="Z34" s="16">
        <v>4</v>
      </c>
      <c r="AA34" s="16">
        <v>9</v>
      </c>
      <c r="AE34" s="16">
        <v>7</v>
      </c>
    </row>
    <row r="35" spans="1:31" x14ac:dyDescent="0.4">
      <c r="A35" s="15" t="s">
        <v>6</v>
      </c>
      <c r="B35" s="15" t="s">
        <v>228</v>
      </c>
      <c r="R35" s="16">
        <v>2</v>
      </c>
      <c r="Z35" s="16">
        <v>5</v>
      </c>
      <c r="AA35" s="16">
        <v>10</v>
      </c>
      <c r="AE35" s="16">
        <v>8</v>
      </c>
    </row>
    <row r="36" spans="1:31" x14ac:dyDescent="0.4">
      <c r="A36" s="15" t="s">
        <v>0</v>
      </c>
      <c r="B36" s="15" t="s">
        <v>229</v>
      </c>
      <c r="S36" s="16">
        <v>1</v>
      </c>
      <c r="Z36" s="16">
        <v>1</v>
      </c>
      <c r="AB36" s="16">
        <v>7</v>
      </c>
      <c r="AE36" s="16">
        <v>11</v>
      </c>
    </row>
    <row r="37" spans="1:31" x14ac:dyDescent="0.4">
      <c r="A37" s="15" t="s">
        <v>6</v>
      </c>
      <c r="B37" s="15" t="s">
        <v>171</v>
      </c>
      <c r="S37" s="16">
        <v>2</v>
      </c>
      <c r="Z37" s="16">
        <v>2</v>
      </c>
      <c r="AB37" s="16">
        <v>8</v>
      </c>
      <c r="AE37" s="16">
        <v>12</v>
      </c>
    </row>
    <row r="38" spans="1:31" x14ac:dyDescent="0.4">
      <c r="A38" s="15" t="s">
        <v>0</v>
      </c>
      <c r="B38" s="15" t="s">
        <v>230</v>
      </c>
      <c r="T38" s="16">
        <v>1</v>
      </c>
      <c r="W38" s="16">
        <v>3</v>
      </c>
      <c r="AB38" s="16">
        <v>1</v>
      </c>
    </row>
    <row r="39" spans="1:31" x14ac:dyDescent="0.4">
      <c r="A39" s="15" t="s">
        <v>6</v>
      </c>
      <c r="B39" s="15" t="s">
        <v>172</v>
      </c>
      <c r="T39" s="16">
        <v>2</v>
      </c>
      <c r="W39" s="16">
        <v>4</v>
      </c>
      <c r="AB39" s="16">
        <v>2</v>
      </c>
    </row>
    <row r="40" spans="1:31" x14ac:dyDescent="0.4">
      <c r="A40" s="15" t="s">
        <v>0</v>
      </c>
      <c r="B40" s="17" t="s">
        <v>231</v>
      </c>
      <c r="U40" s="16">
        <v>1</v>
      </c>
      <c r="V40" s="16">
        <v>7</v>
      </c>
      <c r="W40" s="16">
        <v>7</v>
      </c>
      <c r="Z40" s="16">
        <v>7</v>
      </c>
    </row>
    <row r="41" spans="1:31" x14ac:dyDescent="0.4">
      <c r="A41" s="15" t="s">
        <v>6</v>
      </c>
      <c r="B41" s="15" t="s">
        <v>174</v>
      </c>
      <c r="U41" s="16">
        <v>2</v>
      </c>
      <c r="V41" s="16">
        <v>8</v>
      </c>
      <c r="W41" s="16">
        <v>8</v>
      </c>
      <c r="Z41" s="16">
        <v>8</v>
      </c>
    </row>
    <row r="42" spans="1:31" x14ac:dyDescent="0.4">
      <c r="A42" s="15" t="s">
        <v>0</v>
      </c>
      <c r="B42" s="17" t="s">
        <v>232</v>
      </c>
      <c r="V42" s="16">
        <v>9</v>
      </c>
      <c r="W42" s="16">
        <v>9</v>
      </c>
      <c r="Z42" s="16">
        <v>9</v>
      </c>
    </row>
  </sheetData>
  <phoneticPr fontId="2" type="noConversion"/>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010B0-B7AF-45EE-90ED-F733360CD8E7}">
  <dimension ref="A1:C16"/>
  <sheetViews>
    <sheetView tabSelected="1" zoomScale="116" zoomScaleNormal="190" workbookViewId="0">
      <selection activeCell="B6" sqref="B6:C6"/>
    </sheetView>
  </sheetViews>
  <sheetFormatPr defaultColWidth="8.8125" defaultRowHeight="15.75" x14ac:dyDescent="0.5"/>
  <cols>
    <col min="1" max="1" width="45.8125" bestFit="1" customWidth="1"/>
    <col min="2" max="2" width="44.6875" bestFit="1" customWidth="1"/>
    <col min="3" max="3" width="35" bestFit="1" customWidth="1"/>
  </cols>
  <sheetData>
    <row r="1" spans="1:3" ht="27.4" x14ac:dyDescent="0.7">
      <c r="A1" s="35" t="s">
        <v>233</v>
      </c>
      <c r="B1" s="36"/>
      <c r="C1" s="37"/>
    </row>
    <row r="2" spans="1:3" ht="27.4" x14ac:dyDescent="0.7">
      <c r="A2" s="18"/>
      <c r="B2" s="19" t="s">
        <v>254</v>
      </c>
      <c r="C2" s="20" t="s">
        <v>255</v>
      </c>
    </row>
    <row r="3" spans="1:3" ht="27.4" x14ac:dyDescent="0.7">
      <c r="A3" s="42" t="s">
        <v>238</v>
      </c>
      <c r="B3" s="43"/>
      <c r="C3" s="44"/>
    </row>
    <row r="4" spans="1:3" ht="27.4" x14ac:dyDescent="0.7">
      <c r="A4" s="21" t="s">
        <v>1</v>
      </c>
      <c r="B4" s="38" t="s">
        <v>234</v>
      </c>
      <c r="C4" s="39"/>
    </row>
    <row r="5" spans="1:3" ht="27.4" x14ac:dyDescent="0.7">
      <c r="A5" s="21" t="s">
        <v>14</v>
      </c>
      <c r="B5" s="38">
        <v>20</v>
      </c>
      <c r="C5" s="39"/>
    </row>
    <row r="6" spans="1:3" ht="27.4" x14ac:dyDescent="0.7">
      <c r="A6" s="21" t="s">
        <v>251</v>
      </c>
      <c r="B6" s="38">
        <v>100</v>
      </c>
      <c r="C6" s="39"/>
    </row>
    <row r="7" spans="1:3" ht="27.4" x14ac:dyDescent="0.7">
      <c r="A7" s="21" t="s">
        <v>250</v>
      </c>
      <c r="B7" s="38">
        <v>0</v>
      </c>
      <c r="C7" s="39"/>
    </row>
    <row r="8" spans="1:3" ht="27.4" x14ac:dyDescent="0.7">
      <c r="A8" s="42" t="s">
        <v>239</v>
      </c>
      <c r="B8" s="43"/>
      <c r="C8" s="44"/>
    </row>
    <row r="9" spans="1:3" ht="27.4" x14ac:dyDescent="0.7">
      <c r="A9" s="21" t="s">
        <v>252</v>
      </c>
      <c r="B9" s="22" t="s">
        <v>240</v>
      </c>
      <c r="C9" s="23" t="s">
        <v>241</v>
      </c>
    </row>
    <row r="10" spans="1:3" ht="27.4" x14ac:dyDescent="0.7">
      <c r="A10" s="21" t="s">
        <v>242</v>
      </c>
      <c r="B10" s="22" t="s">
        <v>244</v>
      </c>
      <c r="C10" s="23" t="s">
        <v>243</v>
      </c>
    </row>
    <row r="11" spans="1:3" ht="27.4" x14ac:dyDescent="0.7">
      <c r="A11" s="21" t="s">
        <v>245</v>
      </c>
      <c r="B11" s="22" t="s">
        <v>253</v>
      </c>
      <c r="C11" s="23" t="s">
        <v>246</v>
      </c>
    </row>
    <row r="12" spans="1:3" ht="27.4" x14ac:dyDescent="0.7">
      <c r="A12" s="42" t="s">
        <v>247</v>
      </c>
      <c r="B12" s="43"/>
      <c r="C12" s="44"/>
    </row>
    <row r="13" spans="1:3" ht="27.4" x14ac:dyDescent="0.7">
      <c r="A13" s="21" t="s">
        <v>249</v>
      </c>
      <c r="B13" s="38" t="s">
        <v>257</v>
      </c>
      <c r="C13" s="39"/>
    </row>
    <row r="14" spans="1:3" ht="27.4" x14ac:dyDescent="0.7">
      <c r="A14" s="21" t="s">
        <v>235</v>
      </c>
      <c r="B14" s="38" t="s">
        <v>248</v>
      </c>
      <c r="C14" s="39"/>
    </row>
    <row r="15" spans="1:3" ht="27.4" x14ac:dyDescent="0.7">
      <c r="A15" s="21" t="s">
        <v>256</v>
      </c>
      <c r="B15" s="38" t="s">
        <v>257</v>
      </c>
      <c r="C15" s="39"/>
    </row>
    <row r="16" spans="1:3" ht="27.4" x14ac:dyDescent="0.7">
      <c r="A16" s="24" t="s">
        <v>236</v>
      </c>
      <c r="B16" s="40" t="s">
        <v>237</v>
      </c>
      <c r="C16" s="41"/>
    </row>
  </sheetData>
  <mergeCells count="12">
    <mergeCell ref="B16:C16"/>
    <mergeCell ref="A8:C8"/>
    <mergeCell ref="A12:C12"/>
    <mergeCell ref="B13:C13"/>
    <mergeCell ref="A3:C3"/>
    <mergeCell ref="B7:C7"/>
    <mergeCell ref="A1:C1"/>
    <mergeCell ref="B15:C15"/>
    <mergeCell ref="B4:C4"/>
    <mergeCell ref="B5:C5"/>
    <mergeCell ref="B6:C6"/>
    <mergeCell ref="B14:C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F2F1A-FAD1-4016-8317-DDA4DCAD4F7A}">
  <dimension ref="B1:F25"/>
  <sheetViews>
    <sheetView zoomScale="50" zoomScaleNormal="50" workbookViewId="0">
      <selection activeCell="F13" sqref="B1:F13"/>
    </sheetView>
  </sheetViews>
  <sheetFormatPr defaultColWidth="8.8125" defaultRowHeight="15.75" x14ac:dyDescent="0.5"/>
  <cols>
    <col min="2" max="2" width="9.3125" bestFit="1" customWidth="1"/>
    <col min="3" max="3" width="4" bestFit="1" customWidth="1"/>
    <col min="4" max="4" width="80.3125" style="25" bestFit="1" customWidth="1"/>
    <col min="5" max="5" width="62" bestFit="1" customWidth="1"/>
    <col min="6" max="6" width="22.3125" bestFit="1" customWidth="1"/>
  </cols>
  <sheetData>
    <row r="1" spans="2:6" ht="33.4" x14ac:dyDescent="1">
      <c r="B1" s="28" t="s">
        <v>267</v>
      </c>
      <c r="C1" s="29" t="s">
        <v>266</v>
      </c>
      <c r="D1" s="29" t="s">
        <v>258</v>
      </c>
      <c r="E1" s="29" t="s">
        <v>0</v>
      </c>
      <c r="F1" s="30" t="s">
        <v>259</v>
      </c>
    </row>
    <row r="2" spans="2:6" ht="33.4" x14ac:dyDescent="1">
      <c r="B2" s="45">
        <v>1</v>
      </c>
      <c r="C2" s="31">
        <v>1</v>
      </c>
      <c r="D2" s="31" t="s">
        <v>262</v>
      </c>
      <c r="E2" s="31" t="s">
        <v>224</v>
      </c>
      <c r="F2" s="32">
        <v>0.68166190385818404</v>
      </c>
    </row>
    <row r="3" spans="2:6" ht="33.4" x14ac:dyDescent="1">
      <c r="B3" s="46"/>
      <c r="C3" s="31">
        <v>2</v>
      </c>
      <c r="D3" s="31" t="s">
        <v>263</v>
      </c>
      <c r="E3" s="31" t="s">
        <v>213</v>
      </c>
      <c r="F3" s="32">
        <v>0.494678795337677</v>
      </c>
    </row>
    <row r="4" spans="2:6" ht="33.4" x14ac:dyDescent="1">
      <c r="B4" s="46"/>
      <c r="C4" s="31">
        <v>3</v>
      </c>
      <c r="D4" s="31" t="s">
        <v>264</v>
      </c>
      <c r="E4" s="31" t="s">
        <v>213</v>
      </c>
      <c r="F4" s="32">
        <v>0.38167974352836598</v>
      </c>
    </row>
    <row r="5" spans="2:6" ht="33.4" x14ac:dyDescent="1">
      <c r="B5" s="46"/>
      <c r="C5" s="31">
        <v>4</v>
      </c>
      <c r="D5" s="31" t="s">
        <v>260</v>
      </c>
      <c r="E5" s="31" t="s">
        <v>215</v>
      </c>
      <c r="F5" s="32">
        <v>0.63444256782531705</v>
      </c>
    </row>
    <row r="6" spans="2:6" ht="33.4" x14ac:dyDescent="1">
      <c r="B6" s="46"/>
      <c r="C6" s="31">
        <v>5</v>
      </c>
      <c r="D6" s="31" t="s">
        <v>265</v>
      </c>
      <c r="E6" s="31" t="s">
        <v>222</v>
      </c>
      <c r="F6" s="32">
        <v>0.94398611783981301</v>
      </c>
    </row>
    <row r="7" spans="2:6" ht="33.4" x14ac:dyDescent="1">
      <c r="B7" s="47"/>
      <c r="C7" s="31">
        <v>6</v>
      </c>
      <c r="D7" s="31" t="s">
        <v>261</v>
      </c>
      <c r="E7" s="31" t="s">
        <v>223</v>
      </c>
      <c r="F7" s="32">
        <v>0.77018421888351396</v>
      </c>
    </row>
    <row r="8" spans="2:6" ht="33.4" x14ac:dyDescent="1">
      <c r="B8" s="45">
        <v>2</v>
      </c>
      <c r="C8" s="31">
        <v>1</v>
      </c>
      <c r="D8" s="31" t="s">
        <v>262</v>
      </c>
      <c r="E8" s="31" t="s">
        <v>219</v>
      </c>
      <c r="F8" s="32">
        <v>0.218697500478024</v>
      </c>
    </row>
    <row r="9" spans="2:6" ht="33.4" x14ac:dyDescent="1">
      <c r="B9" s="46"/>
      <c r="C9" s="31">
        <v>2</v>
      </c>
      <c r="D9" s="31" t="s">
        <v>263</v>
      </c>
      <c r="E9" s="31" t="s">
        <v>178</v>
      </c>
      <c r="F9" s="32">
        <v>0.65185260337124196</v>
      </c>
    </row>
    <row r="10" spans="2:6" ht="33.4" x14ac:dyDescent="1">
      <c r="B10" s="46"/>
      <c r="C10" s="31">
        <v>3</v>
      </c>
      <c r="D10" s="31" t="s">
        <v>264</v>
      </c>
      <c r="E10" s="31" t="s">
        <v>219</v>
      </c>
      <c r="F10" s="32">
        <v>0.66679575263365498</v>
      </c>
    </row>
    <row r="11" spans="2:6" ht="33.4" x14ac:dyDescent="1">
      <c r="B11" s="46"/>
      <c r="C11" s="31">
        <v>4</v>
      </c>
      <c r="D11" s="31" t="s">
        <v>260</v>
      </c>
      <c r="E11" s="31" t="s">
        <v>231</v>
      </c>
      <c r="F11" s="32">
        <v>0.240507911595501</v>
      </c>
    </row>
    <row r="12" spans="2:6" ht="33.4" x14ac:dyDescent="1">
      <c r="B12" s="46"/>
      <c r="C12" s="31">
        <v>5</v>
      </c>
      <c r="D12" s="31" t="s">
        <v>265</v>
      </c>
      <c r="E12" s="31" t="s">
        <v>230</v>
      </c>
      <c r="F12" s="32">
        <v>0.29691757524510698</v>
      </c>
    </row>
    <row r="13" spans="2:6" ht="33.4" x14ac:dyDescent="1">
      <c r="B13" s="47"/>
      <c r="C13" s="33">
        <v>6</v>
      </c>
      <c r="D13" s="33" t="s">
        <v>261</v>
      </c>
      <c r="E13" s="33" t="s">
        <v>223</v>
      </c>
      <c r="F13" s="34">
        <v>0.32185703227094897</v>
      </c>
    </row>
    <row r="14" spans="2:6" ht="33.4" x14ac:dyDescent="1">
      <c r="B14" s="26"/>
      <c r="C14" s="26"/>
      <c r="D14" s="26"/>
      <c r="E14" s="26"/>
      <c r="F14" s="27"/>
    </row>
    <row r="15" spans="2:6" ht="33.4" x14ac:dyDescent="1">
      <c r="B15" s="26"/>
      <c r="C15" s="26"/>
      <c r="D15" s="26"/>
      <c r="E15" s="26"/>
      <c r="F15" s="27"/>
    </row>
    <row r="16" spans="2:6" ht="33.4" x14ac:dyDescent="1">
      <c r="B16" s="26"/>
      <c r="C16" s="26"/>
      <c r="D16" s="26"/>
      <c r="E16" s="26"/>
      <c r="F16" s="27"/>
    </row>
    <row r="17" spans="2:6" ht="33.4" x14ac:dyDescent="1">
      <c r="B17" s="26"/>
      <c r="C17" s="26"/>
      <c r="D17" s="26"/>
      <c r="E17" s="26"/>
      <c r="F17" s="27"/>
    </row>
    <row r="18" spans="2:6" ht="33.4" x14ac:dyDescent="1">
      <c r="B18" s="26"/>
      <c r="C18" s="26"/>
      <c r="D18" s="26"/>
      <c r="E18" s="26"/>
      <c r="F18" s="27"/>
    </row>
    <row r="19" spans="2:6" ht="33.4" x14ac:dyDescent="1">
      <c r="B19" s="26" t="s">
        <v>268</v>
      </c>
      <c r="C19" s="26" t="s">
        <v>269</v>
      </c>
      <c r="D19" s="26" t="s">
        <v>265</v>
      </c>
      <c r="E19" s="26" t="s">
        <v>230</v>
      </c>
      <c r="F19" s="27" t="s">
        <v>270</v>
      </c>
    </row>
    <row r="20" spans="2:6" ht="33.4" x14ac:dyDescent="1">
      <c r="B20" s="26">
        <v>2</v>
      </c>
      <c r="C20" s="26">
        <v>6</v>
      </c>
      <c r="D20" s="26" t="s">
        <v>261</v>
      </c>
      <c r="E20" s="26" t="s">
        <v>223</v>
      </c>
      <c r="F20" s="27">
        <v>0.32185703227094897</v>
      </c>
    </row>
    <row r="21" spans="2:6" ht="33.4" x14ac:dyDescent="1">
      <c r="B21" s="26">
        <v>2</v>
      </c>
      <c r="C21" s="26">
        <v>2</v>
      </c>
      <c r="D21" s="26" t="s">
        <v>263</v>
      </c>
      <c r="E21" s="26" t="s">
        <v>178</v>
      </c>
      <c r="F21" s="27">
        <v>0.65185260337124196</v>
      </c>
    </row>
    <row r="22" spans="2:6" ht="33.4" x14ac:dyDescent="1">
      <c r="B22" s="26">
        <v>2</v>
      </c>
      <c r="C22" s="26">
        <v>3</v>
      </c>
      <c r="D22" s="26" t="s">
        <v>264</v>
      </c>
      <c r="E22" s="26" t="s">
        <v>219</v>
      </c>
      <c r="F22" s="27">
        <v>0.66679575263365498</v>
      </c>
    </row>
    <row r="23" spans="2:6" ht="33.4" x14ac:dyDescent="1">
      <c r="B23" s="26">
        <v>2</v>
      </c>
      <c r="C23" s="26">
        <v>4</v>
      </c>
      <c r="D23" s="26" t="s">
        <v>260</v>
      </c>
      <c r="E23" s="26" t="s">
        <v>231</v>
      </c>
      <c r="F23" s="27">
        <v>0.240507911595501</v>
      </c>
    </row>
    <row r="24" spans="2:6" ht="33.4" x14ac:dyDescent="1">
      <c r="B24" s="26">
        <v>2</v>
      </c>
      <c r="C24" s="26">
        <v>5</v>
      </c>
      <c r="D24" s="26" t="s">
        <v>265</v>
      </c>
      <c r="E24" s="26" t="s">
        <v>230</v>
      </c>
      <c r="F24" s="27">
        <v>0.29691757524510698</v>
      </c>
    </row>
    <row r="25" spans="2:6" ht="33.4" x14ac:dyDescent="1">
      <c r="B25" s="26">
        <v>2</v>
      </c>
      <c r="C25" s="26">
        <v>6</v>
      </c>
      <c r="D25" s="26" t="s">
        <v>261</v>
      </c>
      <c r="E25" s="26" t="s">
        <v>223</v>
      </c>
      <c r="F25" s="27">
        <v>0.32185703227094897</v>
      </c>
    </row>
  </sheetData>
  <mergeCells count="2">
    <mergeCell ref="B2:B7"/>
    <mergeCell ref="B8:B13"/>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A7793-B1CF-4937-BFBF-FF98062EFA76}">
  <dimension ref="A1"/>
  <sheetViews>
    <sheetView workbookViewId="0"/>
  </sheetViews>
  <sheetFormatPr defaultColWidth="8.8125" defaultRowHeight="15.75" x14ac:dyDescent="0.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D8D94-A127-A747-928B-9DBBA5954EF4}">
  <dimension ref="A1:D4"/>
  <sheetViews>
    <sheetView workbookViewId="0">
      <selection activeCell="E22" sqref="E22"/>
    </sheetView>
  </sheetViews>
  <sheetFormatPr defaultColWidth="11" defaultRowHeight="15.75" x14ac:dyDescent="0.5"/>
  <sheetData>
    <row r="1" spans="1:4" ht="15" customHeight="1" x14ac:dyDescent="0.5">
      <c r="A1" t="s">
        <v>115</v>
      </c>
      <c r="B1" t="s">
        <v>116</v>
      </c>
      <c r="C1" t="s">
        <v>117</v>
      </c>
      <c r="D1" s="1" t="s">
        <v>118</v>
      </c>
    </row>
    <row r="2" spans="1:4" ht="15" customHeight="1" x14ac:dyDescent="0.5">
      <c r="A2" t="s">
        <v>115</v>
      </c>
      <c r="B2" t="s">
        <v>119</v>
      </c>
      <c r="C2" t="s">
        <v>120</v>
      </c>
      <c r="D2" s="1" t="s">
        <v>121</v>
      </c>
    </row>
    <row r="3" spans="1:4" ht="15" customHeight="1" x14ac:dyDescent="0.5">
      <c r="A3" t="s">
        <v>122</v>
      </c>
      <c r="B3" t="s">
        <v>123</v>
      </c>
      <c r="C3" t="s">
        <v>124</v>
      </c>
      <c r="D3" s="1"/>
    </row>
    <row r="4" spans="1:4" ht="15" customHeight="1" x14ac:dyDescent="0.5">
      <c r="A4" s="5" t="s">
        <v>2</v>
      </c>
      <c r="B4" s="5" t="s">
        <v>125</v>
      </c>
      <c r="C4" s="5" t="s">
        <v>126</v>
      </c>
      <c r="D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vt:lpstr>
      <vt:lpstr>Sheet1</vt:lpstr>
      <vt:lpstr>stories</vt:lpstr>
      <vt:lpstr>Sheet2</vt:lpstr>
      <vt:lpstr>Sheet5</vt:lpstr>
      <vt:lpstr>Sheet4</vt:lpstr>
      <vt:lpstr>Sheet3</vt:lpstr>
      <vt:lpstr>pending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Carlos Guillermo Cardenas Velasquez</cp:lastModifiedBy>
  <dcterms:created xsi:type="dcterms:W3CDTF">2019-06-06T09:30:25Z</dcterms:created>
  <dcterms:modified xsi:type="dcterms:W3CDTF">2019-07-19T13:10:47Z</dcterms:modified>
</cp:coreProperties>
</file>