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c.cardenasvelasquez/OneDrive/Added_Business_Value_of_implementing_Chatbots/Proof_of_concept/MPMD_Pal_V3/"/>
    </mc:Choice>
  </mc:AlternateContent>
  <xr:revisionPtr revIDLastSave="0" documentId="13_ncr:1_{33D3000F-28C0-4543-8197-DC3614DE9EC7}" xr6:coauthVersionLast="43" xr6:coauthVersionMax="43" xr10:uidLastSave="{00000000-0000-0000-0000-000000000000}"/>
  <bookViews>
    <workbookView xWindow="0" yWindow="0" windowWidth="33600" windowHeight="21000" xr2:uid="{E47579ED-4A5C-0E45-89F4-D2B3B129B427}"/>
  </bookViews>
  <sheets>
    <sheet name="mapping" sheetId="2" r:id="rId1"/>
    <sheet name="stories" sheetId="4" r:id="rId2"/>
    <sheet name="pending" sheetId="5" r:id="rId3"/>
  </sheets>
  <definedNames>
    <definedName name="_xlnm._FilterDatabase" localSheetId="0" hidden="1">mapping!$B$2:$D$26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H4" i="4" l="1"/>
  <c r="AH5" i="4"/>
  <c r="AH6" i="4"/>
  <c r="AH7" i="4"/>
  <c r="AH8" i="4"/>
  <c r="AH9" i="4"/>
  <c r="AH10" i="4"/>
  <c r="AH11" i="4"/>
  <c r="AH12" i="4"/>
  <c r="AH13" i="4"/>
  <c r="AH14" i="4"/>
  <c r="AH15" i="4"/>
  <c r="AH16" i="4"/>
  <c r="AH17" i="4"/>
  <c r="AH18" i="4"/>
  <c r="AH19" i="4"/>
  <c r="AH20" i="4"/>
  <c r="AH21" i="4"/>
  <c r="AH22" i="4"/>
  <c r="AH23" i="4"/>
  <c r="AH24" i="4"/>
  <c r="AH25" i="4"/>
  <c r="AH26" i="4"/>
  <c r="AH27" i="4"/>
  <c r="AH28" i="4"/>
  <c r="AH29" i="4"/>
  <c r="AH30" i="4"/>
  <c r="AH31" i="4"/>
  <c r="AH32" i="4"/>
  <c r="AH33" i="4"/>
  <c r="AH34" i="4"/>
  <c r="AH35" i="4"/>
  <c r="AH36" i="4"/>
  <c r="AH37" i="4"/>
  <c r="AH38" i="4"/>
  <c r="AH39" i="4"/>
  <c r="AH40" i="4"/>
  <c r="AH41" i="4"/>
  <c r="AH42" i="4"/>
  <c r="AH43" i="4"/>
  <c r="AH3" i="4"/>
  <c r="AB1" i="4" l="1"/>
  <c r="AC1" i="4"/>
  <c r="AD1" i="4"/>
  <c r="AE1" i="4"/>
  <c r="AF1" i="4"/>
  <c r="D1" i="4"/>
  <c r="E1" i="4"/>
  <c r="F1" i="4"/>
  <c r="G1" i="4"/>
  <c r="H1" i="4"/>
  <c r="I1" i="4"/>
  <c r="J1" i="4"/>
  <c r="K1" i="4"/>
  <c r="L1" i="4"/>
  <c r="M1" i="4"/>
  <c r="N1" i="4"/>
  <c r="O1" i="4"/>
  <c r="P1" i="4"/>
  <c r="Q1" i="4"/>
  <c r="R1" i="4"/>
  <c r="S1" i="4"/>
  <c r="T1" i="4"/>
  <c r="U1" i="4"/>
  <c r="V1" i="4"/>
  <c r="W1" i="4"/>
  <c r="X1" i="4"/>
  <c r="Y1" i="4"/>
  <c r="Z1" i="4"/>
  <c r="AA1" i="4"/>
  <c r="C1" i="4"/>
</calcChain>
</file>

<file path=xl/sharedStrings.xml><?xml version="1.0" encoding="utf-8"?>
<sst xmlns="http://schemas.openxmlformats.org/spreadsheetml/2006/main" count="228" uniqueCount="155">
  <si>
    <t>Intent</t>
  </si>
  <si>
    <t>Type</t>
  </si>
  <si>
    <t>template answer</t>
  </si>
  <si>
    <t>Negotiation Techniques and Cross-Cultural Communication, Group Facilitation, and Technology Management in Practice</t>
  </si>
  <si>
    <t>- greet</t>
  </si>
  <si>
    <t>- bye</t>
  </si>
  <si>
    <t>action</t>
  </si>
  <si>
    <t>Master of Science (M.Sc)</t>
  </si>
  <si>
    <t>It lasts 4 semesters :)</t>
  </si>
  <si>
    <t>It starts in winter semester</t>
  </si>
  <si>
    <t>The master is completely in English :D</t>
  </si>
  <si>
    <t>The master is in Berlin! The exact address is Treskowallee 8, 10318 Berlin</t>
  </si>
  <si>
    <t>The master implies 16,000 EUR for the degree, plus semester fees of ~310</t>
  </si>
  <si>
    <t>In general it is required a bachelor diploma and proof of English proficiency ;)</t>
  </si>
  <si>
    <t>Intents</t>
  </si>
  <si>
    <t>Currently there are no available scholarships for the program. However it is always worthy to have a look into https://www.daad.de/de/ ;)</t>
  </si>
  <si>
    <t>If you have more questions, you can always mail admission-mpmd@htw-berlin.de!</t>
  </si>
  <si>
    <t>The Master will help you to successfully manage and supervise projects in the international environment as well as facilitate, process and interpret extensive datasets and carry out analysis across different disciplines. You will also acquire communication and language skills! 🚀</t>
  </si>
  <si>
    <t>Project Management and Data Science are fields where companies are leveraging the most to drive revenue! Looking specifically into Berlin, place where the master takes place, it is the biggest stat-up hub of Europe! 🔥</t>
  </si>
  <si>
    <t>Master graduates are eligible to continue their academic in doctoral studies (PhD)</t>
  </si>
  <si>
    <t>It starts on November 1st and ends on February 28 each year. Late applications will be considered, if study places are available.</t>
  </si>
  <si>
    <t>You have to fill out the application form (PDF) and send it back to us at admission-mpmd@htw-berlin.de</t>
  </si>
  <si>
    <t>Hey there, welcome to MPMD Program page. How can I help you? :)</t>
  </si>
  <si>
    <t>Goodbye!</t>
  </si>
  <si>
    <t>Bye!</t>
  </si>
  <si>
    <t>Ciao!</t>
  </si>
  <si>
    <t>Sorry, I can’t deal with that request.</t>
  </si>
  <si>
    <t>I'm sorry, I can't handle that request.</t>
  </si>
  <si>
    <t>I can't help you with that, I'm sorry.</t>
  </si>
  <si>
    <t>- thank</t>
  </si>
  <si>
    <t>- good_deny</t>
  </si>
  <si>
    <t>Interactions</t>
  </si>
  <si>
    <t xml:space="preserve"> * greet</t>
  </si>
  <si>
    <t xml:space="preserve"> * thank</t>
  </si>
  <si>
    <t xml:space="preserve"> * bye</t>
  </si>
  <si>
    <t xml:space="preserve"> * good_deny</t>
  </si>
  <si>
    <t>## story_1</t>
  </si>
  <si>
    <t>## story_2</t>
  </si>
  <si>
    <t>## story_3</t>
  </si>
  <si>
    <t>## story_4</t>
  </si>
  <si>
    <t>## story_5</t>
  </si>
  <si>
    <t>- master_degree</t>
  </si>
  <si>
    <t>- master_duration</t>
  </si>
  <si>
    <t>- master_start</t>
  </si>
  <si>
    <t>- master_language</t>
  </si>
  <si>
    <t>- master_location</t>
  </si>
  <si>
    <t>- master_tuition_fees</t>
  </si>
  <si>
    <t>- master_admission_requirements</t>
  </si>
  <si>
    <t>- master_scholarships</t>
  </si>
  <si>
    <t>- master_contact</t>
  </si>
  <si>
    <t>- master_program_content</t>
  </si>
  <si>
    <t>- master_further_qualification_opportunities</t>
  </si>
  <si>
    <t>- master_electives</t>
  </si>
  <si>
    <t>- master_application_period</t>
  </si>
  <si>
    <t>- master_how_to_apply</t>
  </si>
  <si>
    <t>- master_semester_content</t>
  </si>
  <si>
    <t>- master_career_opportunities</t>
  </si>
  <si>
    <t>- utter_master_degree</t>
  </si>
  <si>
    <t>- utter_master_duration</t>
  </si>
  <si>
    <t>- utter_master_start</t>
  </si>
  <si>
    <t>- utter_master_language</t>
  </si>
  <si>
    <t>- utter_master_location</t>
  </si>
  <si>
    <t>- utter_master_tuition_fees</t>
  </si>
  <si>
    <t>- utter_master_admission_requirements</t>
  </si>
  <si>
    <t>- utter_master_scholarships</t>
  </si>
  <si>
    <t>- utter_master_contact</t>
  </si>
  <si>
    <t>- utter_master_program_content</t>
  </si>
  <si>
    <t>- utter_master_further_qualification_opportunities</t>
  </si>
  <si>
    <t>- utter_master_electives</t>
  </si>
  <si>
    <t>- utter_master_application_period</t>
  </si>
  <si>
    <t>- utter_master_how_to_apply</t>
  </si>
  <si>
    <t>Actions</t>
  </si>
  <si>
    <t>Text</t>
  </si>
  <si>
    <t>- utter_thank</t>
  </si>
  <si>
    <t>- utter_good_deny</t>
  </si>
  <si>
    <t>- utter_out_of_scope</t>
  </si>
  <si>
    <t>- utter_greet</t>
  </si>
  <si>
    <t>- utter_bye</t>
  </si>
  <si>
    <t xml:space="preserve">  - utter_greet</t>
  </si>
  <si>
    <t xml:space="preserve">  - utter_master_program_content</t>
  </si>
  <si>
    <t xml:space="preserve">  - utter_master_tuition_fees</t>
  </si>
  <si>
    <t xml:space="preserve">  - utter_master_language</t>
  </si>
  <si>
    <t xml:space="preserve">  - utter_master_scholarships</t>
  </si>
  <si>
    <t xml:space="preserve">  - utter_thank</t>
  </si>
  <si>
    <t xml:space="preserve">  - utter_bye</t>
  </si>
  <si>
    <t xml:space="preserve">  - utter_master_degree</t>
  </si>
  <si>
    <t xml:space="preserve">  - utter_master_semester_one_subjects</t>
  </si>
  <si>
    <t xml:space="preserve">  - utter_master_semester_three_subjects</t>
  </si>
  <si>
    <t xml:space="preserve">  - utter_master_semester_two_subjects</t>
  </si>
  <si>
    <t xml:space="preserve">  - utter_master_electives</t>
  </si>
  <si>
    <t xml:space="preserve">  - utter_master_further_qualification_opportunities</t>
  </si>
  <si>
    <t xml:space="preserve">  - utter_master_location</t>
  </si>
  <si>
    <t xml:space="preserve">  - utter_master_how_to_apply</t>
  </si>
  <si>
    <t xml:space="preserve">  - utter_master_admission_requirements</t>
  </si>
  <si>
    <t xml:space="preserve">  - utter_master_application_period</t>
  </si>
  <si>
    <t xml:space="preserve">  - utter_master_contact</t>
  </si>
  <si>
    <t xml:space="preserve">  - utter_master_start</t>
  </si>
  <si>
    <t xml:space="preserve">  - utter_master_duration</t>
  </si>
  <si>
    <t xml:space="preserve"> * master_program_content</t>
  </si>
  <si>
    <t xml:space="preserve"> * master_tuition_fees</t>
  </si>
  <si>
    <t xml:space="preserve"> * master_language</t>
  </si>
  <si>
    <t xml:space="preserve"> * master_scholarships</t>
  </si>
  <si>
    <t xml:space="preserve"> * master_semester_content</t>
  </si>
  <si>
    <t xml:space="preserve"> * master_further_qualification_opportunities</t>
  </si>
  <si>
    <t xml:space="preserve"> * master_location</t>
  </si>
  <si>
    <t xml:space="preserve"> * master_career_opportunities</t>
  </si>
  <si>
    <t xml:space="preserve"> * master_how_to_apply</t>
  </si>
  <si>
    <t xml:space="preserve"> * master_admission_requirements</t>
  </si>
  <si>
    <t xml:space="preserve"> * master_application_period</t>
  </si>
  <si>
    <t xml:space="preserve"> * master_contact</t>
  </si>
  <si>
    <t xml:space="preserve"> * master_start</t>
  </si>
  <si>
    <t xml:space="preserve"> * master_degree</t>
  </si>
  <si>
    <t xml:space="preserve"> * master_duration</t>
  </si>
  <si>
    <t xml:space="preserve"> * master_electives</t>
  </si>
  <si>
    <t>- utter_master_career_opportunities</t>
  </si>
  <si>
    <t>form</t>
  </si>
  <si>
    <t>- selection_criteria</t>
  </si>
  <si>
    <t>- selection_criteria_utter</t>
  </si>
  <si>
    <t>final grade of the first university-level degree (50%)
number of years of professional experience after the first university degree (more than one year / more than two years) (25%)
English language skills (level B2 or lower / level C1 or higher according to CEFR, see details below) (25%)</t>
  </si>
  <si>
    <t>- application_documents</t>
  </si>
  <si>
    <t>- application_documents_utter</t>
  </si>
  <si>
    <t>Evidence of the number of credits from the first higher education degree and any further completed studies.
Evidence of at least one year of qualified professional experience after the first university degree: official confirmation letter/s of employer/s detailing the period of time worked there; if you are self-employed: contracts and/or tax statements.
Proof of English proficiency (see details above).
A copy of your passport or identity card.
Curriculum vitae (résumé).
Letter of reference.
Motivational letter.</t>
  </si>
  <si>
    <t>API call</t>
  </si>
  <si>
    <t>- ask_time</t>
  </si>
  <si>
    <t>- ask_time_utter</t>
  </si>
  <si>
    <t>- greet_name</t>
  </si>
  <si>
    <t>- greet_utter</t>
  </si>
  <si>
    <t>## story_6</t>
  </si>
  <si>
    <t>## story_7</t>
  </si>
  <si>
    <t>## story_8</t>
  </si>
  <si>
    <t>## story_9</t>
  </si>
  <si>
    <t>## story_10</t>
  </si>
  <si>
    <t>## story_11</t>
  </si>
  <si>
    <t>## story_12</t>
  </si>
  <si>
    <t>## story_13</t>
  </si>
  <si>
    <t>## story_14</t>
  </si>
  <si>
    <t>## story_15</t>
  </si>
  <si>
    <t xml:space="preserve">  - utter_master_career_opportunities</t>
  </si>
  <si>
    <t>## story_16</t>
  </si>
  <si>
    <t>## story_17</t>
  </si>
  <si>
    <t>## story_18</t>
  </si>
  <si>
    <t>## story_19</t>
  </si>
  <si>
    <t>## story_20</t>
  </si>
  <si>
    <t>## story_21</t>
  </si>
  <si>
    <t>## story_22</t>
  </si>
  <si>
    <t>## story_23</t>
  </si>
  <si>
    <t>## story_24</t>
  </si>
  <si>
    <t>## story_25</t>
  </si>
  <si>
    <t>## story_26</t>
  </si>
  <si>
    <t>Used?</t>
  </si>
  <si>
    <t>## story_27</t>
  </si>
  <si>
    <t>## story_28</t>
  </si>
  <si>
    <t>## story_29</t>
  </si>
  <si>
    <t>## story_30</t>
  </si>
  <si>
    <t>fallback_policy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</si>
</sst>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0" fillId="0" borderId="0" xfId="0" quotePrefix="1"/>
    <xf numFmtId="0" fontId="0" fillId="0" borderId="0" xfId="0" applyFill="1"/>
    <xf numFmtId="0" fontId="0" fillId="0" borderId="0" xfId="0" quotePrefix="1" applyFill="1"/>
    <xf numFmtId="0" fontId="0" fillId="2" borderId="0" xfId="0" applyFill="1"/>
    <xf numFmtId="0" fontId="0" fillId="2" borderId="0" xfId="0" applyFill="1" applyAlignment="1">
      <alignment wrapText="1"/>
    </xf>
    <xf numFmtId="0" fontId="1" fillId="0" borderId="0" xfId="0" applyFont="1" applyFill="1"/>
    <xf numFmtId="0" fontId="1" fillId="0" borderId="0" xfId="0" quotePrefix="1" applyFont="1" applyFill="1"/>
    <xf numFmtId="0" fontId="1" fillId="0" borderId="0" xfId="0" applyFont="1" applyAlignment="1">
      <alignment horizontal="right"/>
    </xf>
  </cellXfs>
  <cellStyles count="1">
    <cellStyle name="Normal" xfId="0" builtinId="0"/>
  </cellStyles>
  <dxfs count="3">
    <dxf>
      <numFmt numFmtId="0" formatCode="General"/>
    </dxf>
    <dxf>
      <alignment horizontal="general" vertical="bottom" textRotation="0" wrapText="1" indent="0" justifyLastLine="0" shrinkToFit="0" readingOrder="0"/>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543550-B0B8-104F-A81D-6355097184E1}" name="Table1" displayName="Table1" ref="A1:D26" totalsRowShown="0">
  <autoFilter ref="A1:D26" xr:uid="{B3D4DFED-8870-CC44-ACD6-274251F892A0}"/>
  <sortState xmlns:xlrd2="http://schemas.microsoft.com/office/spreadsheetml/2017/richdata2" ref="A2:D26">
    <sortCondition ref="C1:C26"/>
  </sortState>
  <tableColumns count="4">
    <tableColumn id="1" xr3:uid="{69CBC445-6537-7747-8005-62E2A2A0A058}" name="Type"/>
    <tableColumn id="2" xr3:uid="{212330B6-A31E-434F-B842-8E9925936EC9}" name="Intents" dataDxfId="2"/>
    <tableColumn id="5" xr3:uid="{153F3930-9147-064A-8589-0874490CB69A}" name="Actions"/>
    <tableColumn id="4" xr3:uid="{F7EAE97D-31ED-7140-B3C1-C7DD1262BFFF}" name="Text" dataDxfId="1"/>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E38407-FC5F-E540-96D5-A6758B99DB3E}" name="Table13" displayName="Table13" ref="A2:AF43" totalsRowShown="0">
  <autoFilter ref="A2:AF43" xr:uid="{B4F5245E-163F-8844-A1AB-B2FB7BA09792}"/>
  <sortState xmlns:xlrd2="http://schemas.microsoft.com/office/spreadsheetml/2017/richdata2" ref="A3:AF43">
    <sortCondition ref="AF2:AF43"/>
  </sortState>
  <tableColumns count="32">
    <tableColumn id="1" xr3:uid="{F157484D-A375-4C4C-BEB0-69014B67C84A}" name="Type"/>
    <tableColumn id="3" xr3:uid="{C114A5C8-10FA-2F4F-8669-180CF41CEC26}" name="Interactions" dataDxfId="0"/>
    <tableColumn id="17" xr3:uid="{5F296D6C-475F-BB4C-885E-54803694A029}" name="## story_1"/>
    <tableColumn id="19" xr3:uid="{BE7B2D96-E854-4742-B08C-204523ACFF1E}" name="## story_2"/>
    <tableColumn id="20" xr3:uid="{477BB078-584E-A345-9C34-73545F95688B}" name="## story_3"/>
    <tableColumn id="21" xr3:uid="{F2A8FDFE-FE74-7C4E-BCE7-0E5551AFB961}" name="## story_4"/>
    <tableColumn id="2" xr3:uid="{F38FDA92-2409-164C-BAA5-61FAE7BCB4EB}" name="## story_5"/>
    <tableColumn id="4" xr3:uid="{5BD9EA9A-0A82-3F46-A2F1-4A65987CD65F}" name="## story_6"/>
    <tableColumn id="5" xr3:uid="{9E14C5A2-DC35-E542-9B2F-A12558F94473}" name="## story_7"/>
    <tableColumn id="6" xr3:uid="{EC7060FE-F3A5-844A-B106-6D1F99EB7A51}" name="## story_8"/>
    <tableColumn id="7" xr3:uid="{8DF82775-778C-524F-81D0-CF18EB000ED2}" name="## story_9"/>
    <tableColumn id="8" xr3:uid="{2003499F-D7BC-2543-85B3-F9A13B70756D}" name="## story_10"/>
    <tableColumn id="9" xr3:uid="{D936BCF8-F2BD-B148-B508-42DF479B1A14}" name="## story_11"/>
    <tableColumn id="10" xr3:uid="{23FDE1A3-148A-D846-B552-21BCB1E4CD12}" name="## story_12"/>
    <tableColumn id="11" xr3:uid="{C6629037-226D-8048-86DE-CF87E29542C4}" name="## story_13"/>
    <tableColumn id="12" xr3:uid="{B7B266E3-CE23-AF4C-B6BA-8F59D361AA81}" name="## story_14"/>
    <tableColumn id="13" xr3:uid="{AF0699BA-D81D-7340-8710-741768236EC3}" name="## story_15"/>
    <tableColumn id="14" xr3:uid="{A380DFC4-722F-6A47-A03B-DC96CFE74843}" name="## story_16"/>
    <tableColumn id="15" xr3:uid="{9ABD7996-F85F-6343-8F1C-29E5F2C39790}" name="## story_17"/>
    <tableColumn id="16" xr3:uid="{B0539B06-725A-6F46-A900-C8AB12F07426}" name="## story_18"/>
    <tableColumn id="22" xr3:uid="{29A736D9-3357-D849-A31A-294FE00DD0C0}" name="## story_19"/>
    <tableColumn id="23" xr3:uid="{914D825D-9C11-1F4D-ADBF-0C38CDF17AAC}" name="## story_20"/>
    <tableColumn id="24" xr3:uid="{9E17AD95-6BBE-544B-AA60-5F92FB7CACF0}" name="## story_21"/>
    <tableColumn id="25" xr3:uid="{569C3FB7-F124-4F4B-8B74-0C673B6BDC6B}" name="## story_22"/>
    <tableColumn id="26" xr3:uid="{2F5E7D47-2223-A84F-A35A-817A14E1B419}" name="## story_23"/>
    <tableColumn id="27" xr3:uid="{8737F483-427F-6B43-BF29-1D3BEBC37995}" name="## story_24"/>
    <tableColumn id="28" xr3:uid="{5239C278-6EC7-724E-9C54-BFDD74F79AB2}" name="## story_25"/>
    <tableColumn id="29" xr3:uid="{C4D487C9-F8E8-9B48-B068-B8479056FE8D}" name="## story_26"/>
    <tableColumn id="30" xr3:uid="{9049C73A-A56E-BA4F-A4D6-8AA9E9653476}" name="## story_27"/>
    <tableColumn id="31" xr3:uid="{1170E702-882B-7F4A-ABEC-E601359C17CE}" name="## story_28"/>
    <tableColumn id="32" xr3:uid="{AE477752-6AEC-5A4D-86A6-D8B5189C26BF}" name="## story_29"/>
    <tableColumn id="33" xr3:uid="{7543B7CB-FA16-174E-9366-6B04608C5A0D}" name="## story_3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D4828-08AB-0047-8335-9DE11A2098C2}">
  <dimension ref="A1:D26"/>
  <sheetViews>
    <sheetView tabSelected="1" zoomScale="150" workbookViewId="0">
      <selection activeCell="B19" sqref="B19"/>
    </sheetView>
  </sheetViews>
  <sheetFormatPr baseColWidth="10" defaultRowHeight="16" x14ac:dyDescent="0.2"/>
  <cols>
    <col min="1" max="1" width="15.1640625" customWidth="1"/>
    <col min="2" max="2" width="38.6640625" style="3" bestFit="1" customWidth="1"/>
    <col min="3" max="3" width="43.83203125" bestFit="1" customWidth="1"/>
    <col min="4" max="4" width="22.6640625" style="1" bestFit="1" customWidth="1"/>
    <col min="5" max="6" width="10.5" customWidth="1"/>
  </cols>
  <sheetData>
    <row r="1" spans="1:4" ht="15" customHeight="1" x14ac:dyDescent="0.2">
      <c r="A1" t="s">
        <v>1</v>
      </c>
      <c r="B1" s="3" t="s">
        <v>14</v>
      </c>
      <c r="C1" t="s">
        <v>71</v>
      </c>
      <c r="D1" s="1" t="s">
        <v>72</v>
      </c>
    </row>
    <row r="2" spans="1:4" ht="15" customHeight="1" x14ac:dyDescent="0.2">
      <c r="A2" t="s">
        <v>2</v>
      </c>
      <c r="B2" s="3" t="s">
        <v>5</v>
      </c>
      <c r="C2" t="s">
        <v>77</v>
      </c>
      <c r="D2" s="1" t="s">
        <v>23</v>
      </c>
    </row>
    <row r="3" spans="1:4" ht="15" customHeight="1" x14ac:dyDescent="0.2">
      <c r="A3" t="s">
        <v>2</v>
      </c>
      <c r="B3" s="3" t="s">
        <v>5</v>
      </c>
      <c r="C3" t="s">
        <v>77</v>
      </c>
      <c r="D3" s="1" t="s">
        <v>24</v>
      </c>
    </row>
    <row r="4" spans="1:4" ht="15" customHeight="1" x14ac:dyDescent="0.2">
      <c r="A4" t="s">
        <v>2</v>
      </c>
      <c r="B4" s="3" t="s">
        <v>5</v>
      </c>
      <c r="C4" t="s">
        <v>77</v>
      </c>
      <c r="D4" s="1" t="s">
        <v>25</v>
      </c>
    </row>
    <row r="5" spans="1:4" ht="15" customHeight="1" x14ac:dyDescent="0.2">
      <c r="A5" t="s">
        <v>2</v>
      </c>
      <c r="B5" s="4" t="s">
        <v>30</v>
      </c>
      <c r="C5" s="2" t="s">
        <v>74</v>
      </c>
    </row>
    <row r="6" spans="1:4" ht="15" customHeight="1" x14ac:dyDescent="0.2">
      <c r="A6" t="s">
        <v>2</v>
      </c>
      <c r="B6" s="7" t="s">
        <v>4</v>
      </c>
      <c r="C6" t="s">
        <v>76</v>
      </c>
      <c r="D6" s="1" t="s">
        <v>22</v>
      </c>
    </row>
    <row r="7" spans="1:4" ht="15" customHeight="1" x14ac:dyDescent="0.2">
      <c r="A7" t="s">
        <v>2</v>
      </c>
      <c r="B7" s="7" t="s">
        <v>47</v>
      </c>
      <c r="C7" t="s">
        <v>63</v>
      </c>
      <c r="D7" s="1" t="s">
        <v>13</v>
      </c>
    </row>
    <row r="8" spans="1:4" ht="15" customHeight="1" x14ac:dyDescent="0.2">
      <c r="A8" t="s">
        <v>2</v>
      </c>
      <c r="B8" s="7" t="s">
        <v>53</v>
      </c>
      <c r="C8" t="s">
        <v>69</v>
      </c>
      <c r="D8" s="1" t="s">
        <v>20</v>
      </c>
    </row>
    <row r="9" spans="1:4" ht="15" customHeight="1" x14ac:dyDescent="0.2">
      <c r="A9" t="s">
        <v>2</v>
      </c>
      <c r="B9" s="7" t="s">
        <v>49</v>
      </c>
      <c r="C9" t="s">
        <v>65</v>
      </c>
      <c r="D9" s="1" t="s">
        <v>16</v>
      </c>
    </row>
    <row r="10" spans="1:4" ht="15" customHeight="1" x14ac:dyDescent="0.2">
      <c r="A10" t="s">
        <v>2</v>
      </c>
      <c r="B10" s="7" t="s">
        <v>41</v>
      </c>
      <c r="C10" t="s">
        <v>57</v>
      </c>
      <c r="D10" s="1" t="s">
        <v>7</v>
      </c>
    </row>
    <row r="11" spans="1:4" ht="15" customHeight="1" x14ac:dyDescent="0.2">
      <c r="A11" t="s">
        <v>2</v>
      </c>
      <c r="B11" s="7" t="s">
        <v>42</v>
      </c>
      <c r="C11" t="s">
        <v>58</v>
      </c>
      <c r="D11" s="1" t="s">
        <v>8</v>
      </c>
    </row>
    <row r="12" spans="1:4" ht="15" customHeight="1" x14ac:dyDescent="0.2">
      <c r="A12" t="s">
        <v>2</v>
      </c>
      <c r="B12" s="7" t="s">
        <v>52</v>
      </c>
      <c r="C12" t="s">
        <v>68</v>
      </c>
      <c r="D12" s="1" t="s">
        <v>3</v>
      </c>
    </row>
    <row r="13" spans="1:4" ht="15" customHeight="1" x14ac:dyDescent="0.2">
      <c r="A13" t="s">
        <v>2</v>
      </c>
      <c r="B13" s="7" t="s">
        <v>51</v>
      </c>
      <c r="C13" t="s">
        <v>67</v>
      </c>
      <c r="D13" s="1" t="s">
        <v>19</v>
      </c>
    </row>
    <row r="14" spans="1:4" ht="15" customHeight="1" x14ac:dyDescent="0.2">
      <c r="A14" t="s">
        <v>2</v>
      </c>
      <c r="B14" s="7" t="s">
        <v>54</v>
      </c>
      <c r="C14" t="s">
        <v>70</v>
      </c>
      <c r="D14" s="1" t="s">
        <v>21</v>
      </c>
    </row>
    <row r="15" spans="1:4" ht="15" customHeight="1" x14ac:dyDescent="0.2">
      <c r="A15" t="s">
        <v>2</v>
      </c>
      <c r="B15" s="7" t="s">
        <v>44</v>
      </c>
      <c r="C15" t="s">
        <v>60</v>
      </c>
      <c r="D15" s="1" t="s">
        <v>10</v>
      </c>
    </row>
    <row r="16" spans="1:4" ht="15" customHeight="1" x14ac:dyDescent="0.2">
      <c r="A16" t="s">
        <v>2</v>
      </c>
      <c r="B16" s="7" t="s">
        <v>45</v>
      </c>
      <c r="C16" t="s">
        <v>61</v>
      </c>
      <c r="D16" s="1" t="s">
        <v>11</v>
      </c>
    </row>
    <row r="17" spans="1:4" ht="15" customHeight="1" x14ac:dyDescent="0.2">
      <c r="A17" t="s">
        <v>2</v>
      </c>
      <c r="B17" s="8" t="s">
        <v>56</v>
      </c>
      <c r="C17" s="2" t="s">
        <v>114</v>
      </c>
      <c r="D17" s="1" t="s">
        <v>18</v>
      </c>
    </row>
    <row r="18" spans="1:4" ht="15" customHeight="1" x14ac:dyDescent="0.2">
      <c r="A18" t="s">
        <v>2</v>
      </c>
      <c r="B18" s="8" t="s">
        <v>50</v>
      </c>
      <c r="C18" s="2" t="s">
        <v>66</v>
      </c>
      <c r="D18" s="1" t="s">
        <v>17</v>
      </c>
    </row>
    <row r="19" spans="1:4" ht="15" customHeight="1" x14ac:dyDescent="0.2">
      <c r="A19" t="s">
        <v>2</v>
      </c>
      <c r="B19" s="7" t="s">
        <v>48</v>
      </c>
      <c r="C19" t="s">
        <v>64</v>
      </c>
      <c r="D19" s="1" t="s">
        <v>15</v>
      </c>
    </row>
    <row r="20" spans="1:4" ht="15" customHeight="1" x14ac:dyDescent="0.2">
      <c r="A20" t="s">
        <v>2</v>
      </c>
      <c r="B20" s="8" t="s">
        <v>55</v>
      </c>
      <c r="C20" s="2"/>
    </row>
    <row r="21" spans="1:4" ht="15" customHeight="1" x14ac:dyDescent="0.2">
      <c r="A21" t="s">
        <v>2</v>
      </c>
      <c r="B21" s="7" t="s">
        <v>43</v>
      </c>
      <c r="C21" t="s">
        <v>59</v>
      </c>
      <c r="D21" s="1" t="s">
        <v>9</v>
      </c>
    </row>
    <row r="22" spans="1:4" ht="15" customHeight="1" x14ac:dyDescent="0.2">
      <c r="A22" t="s">
        <v>2</v>
      </c>
      <c r="B22" s="7" t="s">
        <v>46</v>
      </c>
      <c r="C22" t="s">
        <v>62</v>
      </c>
      <c r="D22" s="1" t="s">
        <v>12</v>
      </c>
    </row>
    <row r="23" spans="1:4" ht="15" customHeight="1" x14ac:dyDescent="0.2">
      <c r="A23" t="s">
        <v>154</v>
      </c>
      <c r="C23" t="s">
        <v>75</v>
      </c>
      <c r="D23" s="1" t="s">
        <v>26</v>
      </c>
    </row>
    <row r="24" spans="1:4" ht="15" customHeight="1" x14ac:dyDescent="0.2">
      <c r="A24" t="s">
        <v>154</v>
      </c>
      <c r="C24" t="s">
        <v>75</v>
      </c>
      <c r="D24" s="1" t="s">
        <v>27</v>
      </c>
    </row>
    <row r="25" spans="1:4" ht="15" customHeight="1" x14ac:dyDescent="0.2">
      <c r="A25" t="s">
        <v>154</v>
      </c>
      <c r="C25" t="s">
        <v>75</v>
      </c>
      <c r="D25" s="1" t="s">
        <v>28</v>
      </c>
    </row>
    <row r="26" spans="1:4" ht="15" customHeight="1" x14ac:dyDescent="0.2">
      <c r="A26" t="s">
        <v>2</v>
      </c>
      <c r="B26" s="8" t="s">
        <v>29</v>
      </c>
      <c r="C26" s="2" t="s">
        <v>73</v>
      </c>
      <c r="D26" s="1" t="s">
        <v>28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1798F-4043-B146-BEF4-59FE80498127}">
  <dimension ref="A1:AH43"/>
  <sheetViews>
    <sheetView zoomScale="125" zoomScaleNormal="90" workbookViewId="0">
      <pane xSplit="2" ySplit="2" topLeftCell="AB3" activePane="bottomRight" state="frozen"/>
      <selection pane="topRight" activeCell="C1" sqref="C1"/>
      <selection pane="bottomLeft" activeCell="A2" sqref="A2"/>
      <selection pane="bottomRight" activeCell="AF2" sqref="AF2"/>
    </sheetView>
  </sheetViews>
  <sheetFormatPr baseColWidth="10" defaultRowHeight="16" x14ac:dyDescent="0.2"/>
  <cols>
    <col min="1" max="1" width="6.1640625" bestFit="1" customWidth="1"/>
    <col min="2" max="2" width="44.83203125" bestFit="1" customWidth="1"/>
    <col min="3" max="10" width="12.33203125" customWidth="1"/>
    <col min="11" max="26" width="13.33203125" customWidth="1"/>
    <col min="27" max="27" width="10.83203125" customWidth="1"/>
  </cols>
  <sheetData>
    <row r="1" spans="1:34" x14ac:dyDescent="0.2">
      <c r="B1" s="9" t="s">
        <v>31</v>
      </c>
      <c r="C1">
        <f>+COUNT(Table13['#'# story_1])</f>
        <v>2</v>
      </c>
      <c r="D1">
        <f>+COUNT(Table13['#'# story_2])</f>
        <v>2</v>
      </c>
      <c r="E1">
        <f>+COUNT(Table13['#'# story_3])</f>
        <v>2</v>
      </c>
      <c r="F1">
        <f>+COUNT(Table13['#'# story_4])</f>
        <v>2</v>
      </c>
      <c r="G1">
        <f>+COUNT(Table13['#'# story_5])</f>
        <v>2</v>
      </c>
      <c r="H1">
        <f>+COUNT(Table13['#'# story_6])</f>
        <v>2</v>
      </c>
      <c r="I1">
        <f>+COUNT(Table13['#'# story_7])</f>
        <v>2</v>
      </c>
      <c r="J1">
        <f>+COUNT(Table13['#'# story_8])</f>
        <v>2</v>
      </c>
      <c r="K1">
        <f>+COUNT(Table13['#'# story_9])</f>
        <v>2</v>
      </c>
      <c r="L1">
        <f>+COUNT(Table13['#'# story_10])</f>
        <v>2</v>
      </c>
      <c r="M1">
        <f>+COUNT(Table13['#'# story_11])</f>
        <v>2</v>
      </c>
      <c r="N1">
        <f>+COUNT(Table13['#'# story_12])</f>
        <v>2</v>
      </c>
      <c r="O1">
        <f>+COUNT(Table13['#'# story_13])</f>
        <v>2</v>
      </c>
      <c r="P1">
        <f>+COUNT(Table13['#'# story_14])</f>
        <v>2</v>
      </c>
      <c r="Q1">
        <f>+COUNT(Table13['#'# story_15])</f>
        <v>2</v>
      </c>
      <c r="R1">
        <f>+COUNT(Table13['#'# story_16])</f>
        <v>4</v>
      </c>
      <c r="S1">
        <f>+COUNT(Table13['#'# story_17])</f>
        <v>2</v>
      </c>
      <c r="T1">
        <f>+COUNT(Table13['#'# story_18])</f>
        <v>2</v>
      </c>
      <c r="U1">
        <f>+COUNT(Table13['#'# story_19])</f>
        <v>0</v>
      </c>
      <c r="V1">
        <f>+COUNT(Table13['#'# story_20])</f>
        <v>2</v>
      </c>
      <c r="W1">
        <f>+COUNT(Table13['#'# story_21])</f>
        <v>10</v>
      </c>
      <c r="X1">
        <f>+COUNT(Table13['#'# story_22])</f>
        <v>10</v>
      </c>
      <c r="Y1">
        <f>+COUNT(Table13['#'# story_23])</f>
        <v>10</v>
      </c>
      <c r="Z1">
        <f>+COUNT(Table13['#'# story_24])</f>
        <v>10</v>
      </c>
      <c r="AA1">
        <f>+COUNT(Table13['#'# story_25])</f>
        <v>10</v>
      </c>
      <c r="AB1">
        <f>+COUNT(Table13['#'# story_26])</f>
        <v>12</v>
      </c>
      <c r="AC1">
        <f>+COUNT(Table13['#'# story_27])</f>
        <v>8</v>
      </c>
      <c r="AD1">
        <f>+COUNT(Table13['#'# story_28])</f>
        <v>12</v>
      </c>
      <c r="AE1">
        <f>+COUNT(Table13['#'# story_29])</f>
        <v>10</v>
      </c>
      <c r="AF1">
        <f>+COUNT(Table13['#'# story_30])</f>
        <v>12</v>
      </c>
    </row>
    <row r="2" spans="1:34" x14ac:dyDescent="0.2">
      <c r="A2" t="s">
        <v>1</v>
      </c>
      <c r="B2" t="s">
        <v>31</v>
      </c>
      <c r="C2" t="s">
        <v>36</v>
      </c>
      <c r="D2" t="s">
        <v>37</v>
      </c>
      <c r="E2" t="s">
        <v>38</v>
      </c>
      <c r="F2" t="s">
        <v>39</v>
      </c>
      <c r="G2" t="s">
        <v>40</v>
      </c>
      <c r="H2" t="s">
        <v>127</v>
      </c>
      <c r="I2" t="s">
        <v>128</v>
      </c>
      <c r="J2" t="s">
        <v>129</v>
      </c>
      <c r="K2" t="s">
        <v>130</v>
      </c>
      <c r="L2" t="s">
        <v>131</v>
      </c>
      <c r="M2" t="s">
        <v>132</v>
      </c>
      <c r="N2" t="s">
        <v>133</v>
      </c>
      <c r="O2" t="s">
        <v>134</v>
      </c>
      <c r="P2" t="s">
        <v>135</v>
      </c>
      <c r="Q2" t="s">
        <v>136</v>
      </c>
      <c r="R2" t="s">
        <v>138</v>
      </c>
      <c r="S2" t="s">
        <v>139</v>
      </c>
      <c r="T2" t="s">
        <v>140</v>
      </c>
      <c r="U2" t="s">
        <v>141</v>
      </c>
      <c r="V2" t="s">
        <v>142</v>
      </c>
      <c r="W2" t="s">
        <v>143</v>
      </c>
      <c r="X2" t="s">
        <v>144</v>
      </c>
      <c r="Y2" t="s">
        <v>145</v>
      </c>
      <c r="Z2" t="s">
        <v>146</v>
      </c>
      <c r="AA2" t="s">
        <v>147</v>
      </c>
      <c r="AB2" t="s">
        <v>148</v>
      </c>
      <c r="AC2" t="s">
        <v>150</v>
      </c>
      <c r="AD2" t="s">
        <v>151</v>
      </c>
      <c r="AE2" t="s">
        <v>152</v>
      </c>
      <c r="AF2" t="s">
        <v>153</v>
      </c>
      <c r="AH2" t="s">
        <v>149</v>
      </c>
    </row>
    <row r="3" spans="1:34" ht="16" customHeight="1" x14ac:dyDescent="0.2">
      <c r="A3" t="s">
        <v>0</v>
      </c>
      <c r="B3" t="s">
        <v>32</v>
      </c>
      <c r="D3">
        <v>1</v>
      </c>
      <c r="W3">
        <v>1</v>
      </c>
      <c r="X3">
        <v>1</v>
      </c>
      <c r="Z3">
        <v>1</v>
      </c>
      <c r="AF3">
        <v>1</v>
      </c>
      <c r="AH3">
        <f>+COUNT(Table13[[#This Row],['#'# story_1]:['#'# story_30]])</f>
        <v>5</v>
      </c>
    </row>
    <row r="4" spans="1:34" ht="16" customHeight="1" x14ac:dyDescent="0.2">
      <c r="A4" t="s">
        <v>6</v>
      </c>
      <c r="B4" t="s">
        <v>78</v>
      </c>
      <c r="D4">
        <v>2</v>
      </c>
      <c r="W4">
        <v>2</v>
      </c>
      <c r="X4">
        <v>2</v>
      </c>
      <c r="Z4">
        <v>2</v>
      </c>
      <c r="AF4">
        <v>2</v>
      </c>
      <c r="AH4">
        <f>+COUNT(Table13[[#This Row],['#'# story_1]:['#'# story_30]])</f>
        <v>5</v>
      </c>
    </row>
    <row r="5" spans="1:34" ht="16" customHeight="1" x14ac:dyDescent="0.2">
      <c r="A5" t="s">
        <v>0</v>
      </c>
      <c r="B5" t="s">
        <v>98</v>
      </c>
      <c r="P5">
        <v>1</v>
      </c>
      <c r="W5">
        <v>3</v>
      </c>
      <c r="AB5">
        <v>1</v>
      </c>
      <c r="AF5">
        <v>3</v>
      </c>
      <c r="AH5">
        <f>+COUNT(Table13[[#This Row],['#'# story_1]:['#'# story_30]])</f>
        <v>4</v>
      </c>
    </row>
    <row r="6" spans="1:34" ht="16" customHeight="1" x14ac:dyDescent="0.2">
      <c r="A6" t="s">
        <v>6</v>
      </c>
      <c r="B6" t="s">
        <v>79</v>
      </c>
      <c r="P6">
        <v>2</v>
      </c>
      <c r="W6">
        <v>4</v>
      </c>
      <c r="AB6">
        <v>2</v>
      </c>
      <c r="AF6">
        <v>4</v>
      </c>
      <c r="AH6">
        <f>+COUNT(Table13[[#This Row],['#'# story_1]:['#'# story_30]])</f>
        <v>4</v>
      </c>
    </row>
    <row r="7" spans="1:34" ht="16" customHeight="1" x14ac:dyDescent="0.2">
      <c r="A7" t="s">
        <v>0</v>
      </c>
      <c r="B7" s="2" t="s">
        <v>102</v>
      </c>
      <c r="R7">
        <v>1</v>
      </c>
      <c r="AA7">
        <v>3</v>
      </c>
      <c r="AB7">
        <v>7</v>
      </c>
      <c r="AF7">
        <v>5</v>
      </c>
      <c r="AH7">
        <f>+COUNT(Table13[[#This Row],['#'# story_1]:['#'# story_30]])</f>
        <v>4</v>
      </c>
    </row>
    <row r="8" spans="1:34" ht="16" customHeight="1" x14ac:dyDescent="0.2">
      <c r="A8" t="s">
        <v>6</v>
      </c>
      <c r="B8" t="s">
        <v>86</v>
      </c>
      <c r="R8">
        <v>2</v>
      </c>
      <c r="AA8">
        <v>3</v>
      </c>
      <c r="AB8">
        <v>8</v>
      </c>
      <c r="AF8">
        <v>6</v>
      </c>
      <c r="AH8">
        <f>+COUNT(Table13[[#This Row],['#'# story_1]:['#'# story_30]])</f>
        <v>4</v>
      </c>
    </row>
    <row r="9" spans="1:34" ht="16" customHeight="1" x14ac:dyDescent="0.2">
      <c r="A9" t="s">
        <v>6</v>
      </c>
      <c r="B9" t="s">
        <v>87</v>
      </c>
      <c r="R9">
        <v>2</v>
      </c>
      <c r="AA9">
        <v>4</v>
      </c>
      <c r="AB9">
        <v>9</v>
      </c>
      <c r="AF9">
        <v>7</v>
      </c>
      <c r="AH9">
        <f>+COUNT(Table13[[#This Row],['#'# story_1]:['#'# story_30]])</f>
        <v>4</v>
      </c>
    </row>
    <row r="10" spans="1:34" ht="16" customHeight="1" x14ac:dyDescent="0.2">
      <c r="A10" t="s">
        <v>6</v>
      </c>
      <c r="B10" t="s">
        <v>88</v>
      </c>
      <c r="R10">
        <v>2</v>
      </c>
      <c r="AA10">
        <v>5</v>
      </c>
      <c r="AB10">
        <v>10</v>
      </c>
      <c r="AF10">
        <v>8</v>
      </c>
      <c r="AH10">
        <f>+COUNT(Table13[[#This Row],['#'# story_1]:['#'# story_30]])</f>
        <v>4</v>
      </c>
    </row>
    <row r="11" spans="1:34" ht="16" customHeight="1" x14ac:dyDescent="0.2">
      <c r="A11" t="s">
        <v>0</v>
      </c>
      <c r="B11" t="s">
        <v>113</v>
      </c>
      <c r="K11">
        <v>1</v>
      </c>
      <c r="AB11">
        <v>11</v>
      </c>
      <c r="AF11">
        <v>9</v>
      </c>
      <c r="AH11">
        <f>+COUNT(Table13[[#This Row],['#'# story_1]:['#'# story_30]])</f>
        <v>3</v>
      </c>
    </row>
    <row r="12" spans="1:34" ht="16" customHeight="1" x14ac:dyDescent="0.2">
      <c r="A12" t="s">
        <v>6</v>
      </c>
      <c r="B12" t="s">
        <v>89</v>
      </c>
      <c r="K12">
        <v>2</v>
      </c>
      <c r="AB12">
        <v>12</v>
      </c>
      <c r="AF12">
        <v>10</v>
      </c>
      <c r="AH12">
        <f>+COUNT(Table13[[#This Row],['#'# story_1]:['#'# story_30]])</f>
        <v>3</v>
      </c>
    </row>
    <row r="13" spans="1:34" ht="16" customHeight="1" x14ac:dyDescent="0.2">
      <c r="A13" t="s">
        <v>0</v>
      </c>
      <c r="B13" t="s">
        <v>110</v>
      </c>
      <c r="S13">
        <v>1</v>
      </c>
      <c r="AA13">
        <v>1</v>
      </c>
      <c r="AC13">
        <v>7</v>
      </c>
      <c r="AF13">
        <v>11</v>
      </c>
      <c r="AH13">
        <f>+COUNT(Table13[[#This Row],['#'# story_1]:['#'# story_30]])</f>
        <v>4</v>
      </c>
    </row>
    <row r="14" spans="1:34" ht="16" customHeight="1" x14ac:dyDescent="0.2">
      <c r="A14" t="s">
        <v>6</v>
      </c>
      <c r="B14" t="s">
        <v>96</v>
      </c>
      <c r="S14">
        <v>2</v>
      </c>
      <c r="AA14">
        <v>2</v>
      </c>
      <c r="AC14">
        <v>8</v>
      </c>
      <c r="AF14">
        <v>12</v>
      </c>
      <c r="AH14">
        <f>+COUNT(Table13[[#This Row],['#'# story_1]:['#'# story_30]])</f>
        <v>4</v>
      </c>
    </row>
    <row r="15" spans="1:34" ht="16" customHeight="1" x14ac:dyDescent="0.2">
      <c r="A15" t="s">
        <v>0</v>
      </c>
      <c r="B15" t="s">
        <v>111</v>
      </c>
      <c r="I15">
        <v>1</v>
      </c>
      <c r="Y15">
        <v>1</v>
      </c>
      <c r="AE15">
        <v>1</v>
      </c>
      <c r="AH15">
        <f>+COUNT(Table13[[#This Row],['#'# story_1]:['#'# story_30]])</f>
        <v>3</v>
      </c>
    </row>
    <row r="16" spans="1:34" ht="16" customHeight="1" x14ac:dyDescent="0.2">
      <c r="A16" t="s">
        <v>6</v>
      </c>
      <c r="B16" t="s">
        <v>85</v>
      </c>
      <c r="I16">
        <v>2</v>
      </c>
      <c r="Y16">
        <v>2</v>
      </c>
      <c r="AE16">
        <v>2</v>
      </c>
      <c r="AH16">
        <f>+COUNT(Table13[[#This Row],['#'# story_1]:['#'# story_30]])</f>
        <v>3</v>
      </c>
    </row>
    <row r="17" spans="1:34" ht="16" customHeight="1" x14ac:dyDescent="0.2">
      <c r="A17" t="s">
        <v>0</v>
      </c>
      <c r="B17" t="s">
        <v>112</v>
      </c>
      <c r="J17">
        <v>1</v>
      </c>
      <c r="Y17">
        <v>5</v>
      </c>
      <c r="AE17">
        <v>3</v>
      </c>
      <c r="AH17">
        <f>+COUNT(Table13[[#This Row],['#'# story_1]:['#'# story_30]])</f>
        <v>3</v>
      </c>
    </row>
    <row r="18" spans="1:34" ht="16" customHeight="1" x14ac:dyDescent="0.2">
      <c r="A18" t="s">
        <v>6</v>
      </c>
      <c r="B18" t="s">
        <v>97</v>
      </c>
      <c r="J18">
        <v>2</v>
      </c>
      <c r="Y18">
        <v>6</v>
      </c>
      <c r="AE18">
        <v>4</v>
      </c>
      <c r="AH18">
        <f>+COUNT(Table13[[#This Row],['#'# story_1]:['#'# story_30]])</f>
        <v>3</v>
      </c>
    </row>
    <row r="19" spans="1:34" ht="16" customHeight="1" x14ac:dyDescent="0.2">
      <c r="A19" t="s">
        <v>0</v>
      </c>
      <c r="B19" t="s">
        <v>103</v>
      </c>
      <c r="L19">
        <v>1</v>
      </c>
      <c r="AB19">
        <v>3</v>
      </c>
      <c r="AE19">
        <v>5</v>
      </c>
      <c r="AH19">
        <f>+COUNT(Table13[[#This Row],['#'# story_1]:['#'# story_30]])</f>
        <v>3</v>
      </c>
    </row>
    <row r="20" spans="1:34" ht="16" customHeight="1" x14ac:dyDescent="0.2">
      <c r="A20" t="s">
        <v>6</v>
      </c>
      <c r="B20" t="s">
        <v>90</v>
      </c>
      <c r="L20">
        <v>2</v>
      </c>
      <c r="AB20">
        <v>4</v>
      </c>
      <c r="AE20">
        <v>6</v>
      </c>
      <c r="AH20">
        <f>+COUNT(Table13[[#This Row],['#'# story_1]:['#'# story_30]])</f>
        <v>3</v>
      </c>
    </row>
    <row r="21" spans="1:34" ht="16" customHeight="1" x14ac:dyDescent="0.2">
      <c r="A21" t="s">
        <v>0</v>
      </c>
      <c r="B21" t="s">
        <v>108</v>
      </c>
      <c r="F21">
        <v>1</v>
      </c>
      <c r="Y21">
        <v>3</v>
      </c>
      <c r="AD21">
        <v>5</v>
      </c>
      <c r="AE21">
        <v>7</v>
      </c>
      <c r="AH21">
        <f>+COUNT(Table13[[#This Row],['#'# story_1]:['#'# story_30]])</f>
        <v>4</v>
      </c>
    </row>
    <row r="22" spans="1:34" ht="16" customHeight="1" x14ac:dyDescent="0.2">
      <c r="A22" t="s">
        <v>6</v>
      </c>
      <c r="B22" t="s">
        <v>94</v>
      </c>
      <c r="F22">
        <v>2</v>
      </c>
      <c r="Y22">
        <v>4</v>
      </c>
      <c r="AD22">
        <v>6</v>
      </c>
      <c r="AE22">
        <v>8</v>
      </c>
      <c r="AH22">
        <f>+COUNT(Table13[[#This Row],['#'# story_1]:['#'# story_30]])</f>
        <v>4</v>
      </c>
    </row>
    <row r="23" spans="1:34" ht="16" customHeight="1" x14ac:dyDescent="0.2">
      <c r="A23" t="s">
        <v>0</v>
      </c>
      <c r="B23" t="s">
        <v>104</v>
      </c>
      <c r="O23">
        <v>1</v>
      </c>
      <c r="Y23">
        <v>7</v>
      </c>
      <c r="AE23">
        <v>9</v>
      </c>
      <c r="AH23">
        <f>+COUNT(Table13[[#This Row],['#'# story_1]:['#'# story_30]])</f>
        <v>3</v>
      </c>
    </row>
    <row r="24" spans="1:34" ht="16" customHeight="1" x14ac:dyDescent="0.2">
      <c r="A24" t="s">
        <v>6</v>
      </c>
      <c r="B24" t="s">
        <v>91</v>
      </c>
      <c r="O24">
        <v>2</v>
      </c>
      <c r="Y24">
        <v>8</v>
      </c>
      <c r="AE24">
        <v>10</v>
      </c>
      <c r="AH24">
        <f>+COUNT(Table13[[#This Row],['#'# story_1]:['#'# story_30]])</f>
        <v>3</v>
      </c>
    </row>
    <row r="25" spans="1:34" x14ac:dyDescent="0.2">
      <c r="A25" t="s">
        <v>0</v>
      </c>
      <c r="B25" t="s">
        <v>100</v>
      </c>
      <c r="N25">
        <v>1</v>
      </c>
      <c r="W25">
        <v>5</v>
      </c>
      <c r="AD25">
        <v>1</v>
      </c>
      <c r="AH25">
        <f>+COUNT(Table13[[#This Row],['#'# story_1]:['#'# story_30]])</f>
        <v>3</v>
      </c>
    </row>
    <row r="26" spans="1:34" x14ac:dyDescent="0.2">
      <c r="A26" t="s">
        <v>6</v>
      </c>
      <c r="B26" t="s">
        <v>81</v>
      </c>
      <c r="N26">
        <v>2</v>
      </c>
      <c r="W26">
        <v>6</v>
      </c>
      <c r="AD26">
        <v>2</v>
      </c>
      <c r="AH26">
        <f>+COUNT(Table13[[#This Row],['#'# story_1]:['#'# story_30]])</f>
        <v>3</v>
      </c>
    </row>
    <row r="27" spans="1:34" x14ac:dyDescent="0.2">
      <c r="A27" t="s">
        <v>0</v>
      </c>
      <c r="B27" t="s">
        <v>107</v>
      </c>
      <c r="E27">
        <v>1</v>
      </c>
      <c r="Z27">
        <v>3</v>
      </c>
      <c r="AD27">
        <v>3</v>
      </c>
      <c r="AH27">
        <f>+COUNT(Table13[[#This Row],['#'# story_1]:['#'# story_30]])</f>
        <v>3</v>
      </c>
    </row>
    <row r="28" spans="1:34" x14ac:dyDescent="0.2">
      <c r="A28" t="s">
        <v>6</v>
      </c>
      <c r="B28" t="s">
        <v>93</v>
      </c>
      <c r="E28">
        <v>2</v>
      </c>
      <c r="Z28">
        <v>4</v>
      </c>
      <c r="AD28">
        <v>4</v>
      </c>
      <c r="AH28">
        <f>+COUNT(Table13[[#This Row],['#'# story_1]:['#'# story_30]])</f>
        <v>3</v>
      </c>
    </row>
    <row r="29" spans="1:34" x14ac:dyDescent="0.2">
      <c r="A29" t="s">
        <v>0</v>
      </c>
      <c r="B29" t="s">
        <v>105</v>
      </c>
      <c r="G29">
        <v>1</v>
      </c>
      <c r="AB29">
        <v>5</v>
      </c>
      <c r="AD29">
        <v>7</v>
      </c>
      <c r="AH29">
        <f>+COUNT(Table13[[#This Row],['#'# story_1]:['#'# story_30]])</f>
        <v>3</v>
      </c>
    </row>
    <row r="30" spans="1:34" x14ac:dyDescent="0.2">
      <c r="A30" t="s">
        <v>6</v>
      </c>
      <c r="B30" t="s">
        <v>137</v>
      </c>
      <c r="G30">
        <v>2</v>
      </c>
      <c r="AB30">
        <v>6</v>
      </c>
      <c r="AD30">
        <v>8</v>
      </c>
      <c r="AH30">
        <f>+COUNT(Table13[[#This Row],['#'# story_1]:['#'# story_30]])</f>
        <v>3</v>
      </c>
    </row>
    <row r="31" spans="1:34" x14ac:dyDescent="0.2">
      <c r="A31" t="s">
        <v>0</v>
      </c>
      <c r="B31" t="s">
        <v>106</v>
      </c>
      <c r="M31">
        <v>1</v>
      </c>
      <c r="Z31">
        <v>5</v>
      </c>
      <c r="AD31">
        <v>9</v>
      </c>
      <c r="AH31">
        <f>+COUNT(Table13[[#This Row],['#'# story_1]:['#'# story_30]])</f>
        <v>3</v>
      </c>
    </row>
    <row r="32" spans="1:34" x14ac:dyDescent="0.2">
      <c r="A32" t="s">
        <v>6</v>
      </c>
      <c r="B32" t="s">
        <v>92</v>
      </c>
      <c r="M32">
        <v>2</v>
      </c>
      <c r="Z32">
        <v>6</v>
      </c>
      <c r="AD32">
        <v>10</v>
      </c>
      <c r="AH32">
        <f>+COUNT(Table13[[#This Row],['#'# story_1]:['#'# story_30]])</f>
        <v>3</v>
      </c>
    </row>
    <row r="33" spans="1:34" x14ac:dyDescent="0.2">
      <c r="A33" t="s">
        <v>0</v>
      </c>
      <c r="B33" t="s">
        <v>109</v>
      </c>
      <c r="H33">
        <v>1</v>
      </c>
      <c r="Z33">
        <v>7</v>
      </c>
      <c r="AD33">
        <v>11</v>
      </c>
      <c r="AH33">
        <f>+COUNT(Table13[[#This Row],['#'# story_1]:['#'# story_30]])</f>
        <v>3</v>
      </c>
    </row>
    <row r="34" spans="1:34" x14ac:dyDescent="0.2">
      <c r="A34" t="s">
        <v>6</v>
      </c>
      <c r="B34" t="s">
        <v>95</v>
      </c>
      <c r="H34">
        <v>2</v>
      </c>
      <c r="Z34">
        <v>8</v>
      </c>
      <c r="AD34">
        <v>12</v>
      </c>
      <c r="AH34">
        <f>+COUNT(Table13[[#This Row],['#'# story_1]:['#'# story_30]])</f>
        <v>3</v>
      </c>
    </row>
    <row r="35" spans="1:34" x14ac:dyDescent="0.2">
      <c r="A35" t="s">
        <v>0</v>
      </c>
      <c r="B35" t="s">
        <v>99</v>
      </c>
      <c r="T35">
        <v>1</v>
      </c>
      <c r="X35">
        <v>3</v>
      </c>
      <c r="AC35">
        <v>1</v>
      </c>
      <c r="AH35">
        <f>+COUNT(Table13[[#This Row],['#'# story_1]:['#'# story_30]])</f>
        <v>3</v>
      </c>
    </row>
    <row r="36" spans="1:34" x14ac:dyDescent="0.2">
      <c r="A36" t="s">
        <v>6</v>
      </c>
      <c r="B36" t="s">
        <v>80</v>
      </c>
      <c r="T36">
        <v>2</v>
      </c>
      <c r="X36">
        <v>4</v>
      </c>
      <c r="AC36">
        <v>2</v>
      </c>
      <c r="AH36">
        <f>+COUNT(Table13[[#This Row],['#'# story_1]:['#'# story_30]])</f>
        <v>3</v>
      </c>
    </row>
    <row r="37" spans="1:34" x14ac:dyDescent="0.2">
      <c r="A37" t="s">
        <v>0</v>
      </c>
      <c r="B37" t="s">
        <v>101</v>
      </c>
      <c r="Q37">
        <v>1</v>
      </c>
      <c r="X37">
        <v>5</v>
      </c>
      <c r="AC37">
        <v>3</v>
      </c>
      <c r="AH37">
        <f>+COUNT(Table13[[#This Row],['#'# story_1]:['#'# story_30]])</f>
        <v>3</v>
      </c>
    </row>
    <row r="38" spans="1:34" x14ac:dyDescent="0.2">
      <c r="A38" t="s">
        <v>6</v>
      </c>
      <c r="B38" t="s">
        <v>82</v>
      </c>
      <c r="Q38">
        <v>2</v>
      </c>
      <c r="X38">
        <v>6</v>
      </c>
      <c r="AC38">
        <v>4</v>
      </c>
      <c r="AH38">
        <f>+COUNT(Table13[[#This Row],['#'# story_1]:['#'# story_30]])</f>
        <v>3</v>
      </c>
    </row>
    <row r="39" spans="1:34" x14ac:dyDescent="0.2">
      <c r="A39" t="s">
        <v>0</v>
      </c>
      <c r="B39" t="s">
        <v>34</v>
      </c>
      <c r="C39">
        <v>1</v>
      </c>
      <c r="Y39">
        <v>9</v>
      </c>
      <c r="Z39">
        <v>9</v>
      </c>
      <c r="AC39">
        <v>11</v>
      </c>
      <c r="AH39">
        <f>+COUNT(Table13[[#This Row],['#'# story_1]:['#'# story_30]])</f>
        <v>4</v>
      </c>
    </row>
    <row r="40" spans="1:34" x14ac:dyDescent="0.2">
      <c r="A40" t="s">
        <v>6</v>
      </c>
      <c r="B40" t="s">
        <v>84</v>
      </c>
      <c r="C40">
        <v>2</v>
      </c>
      <c r="W40">
        <v>10</v>
      </c>
      <c r="X40">
        <v>10</v>
      </c>
      <c r="Y40">
        <v>10</v>
      </c>
      <c r="Z40">
        <v>10</v>
      </c>
      <c r="AA40">
        <v>10</v>
      </c>
      <c r="AC40">
        <v>12</v>
      </c>
      <c r="AH40">
        <f>+COUNT(Table13[[#This Row],['#'# story_1]:['#'# story_30]])</f>
        <v>7</v>
      </c>
    </row>
    <row r="41" spans="1:34" x14ac:dyDescent="0.2">
      <c r="A41" t="s">
        <v>0</v>
      </c>
      <c r="B41" s="2" t="s">
        <v>33</v>
      </c>
      <c r="V41">
        <v>1</v>
      </c>
      <c r="W41">
        <v>7</v>
      </c>
      <c r="X41">
        <v>7</v>
      </c>
      <c r="AA41">
        <v>7</v>
      </c>
      <c r="AH41">
        <f>+COUNT(Table13[[#This Row],['#'# story_1]:['#'# story_30]])</f>
        <v>4</v>
      </c>
    </row>
    <row r="42" spans="1:34" x14ac:dyDescent="0.2">
      <c r="A42" t="s">
        <v>6</v>
      </c>
      <c r="B42" t="s">
        <v>83</v>
      </c>
      <c r="V42">
        <v>2</v>
      </c>
      <c r="W42">
        <v>8</v>
      </c>
      <c r="X42">
        <v>8</v>
      </c>
      <c r="AA42">
        <v>8</v>
      </c>
      <c r="AH42">
        <f>+COUNT(Table13[[#This Row],['#'# story_1]:['#'# story_30]])</f>
        <v>4</v>
      </c>
    </row>
    <row r="43" spans="1:34" x14ac:dyDescent="0.2">
      <c r="A43" t="s">
        <v>0</v>
      </c>
      <c r="B43" s="2" t="s">
        <v>35</v>
      </c>
      <c r="W43">
        <v>9</v>
      </c>
      <c r="X43">
        <v>9</v>
      </c>
      <c r="AA43">
        <v>9</v>
      </c>
      <c r="AH43">
        <f>+COUNT(Table13[[#This Row],['#'# story_1]:['#'# story_30]])</f>
        <v>3</v>
      </c>
    </row>
  </sheetData>
  <conditionalFormatting sqref="AH3:AH43">
    <cfRule type="colorScale" priority="4">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D8D94-A127-A747-928B-9DBBA5954EF4}">
  <dimension ref="A1:D4"/>
  <sheetViews>
    <sheetView workbookViewId="0">
      <selection activeCell="E22" sqref="E22"/>
    </sheetView>
  </sheetViews>
  <sheetFormatPr baseColWidth="10" defaultRowHeight="16" x14ac:dyDescent="0.2"/>
  <sheetData>
    <row r="1" spans="1:4" ht="15" customHeight="1" x14ac:dyDescent="0.2">
      <c r="A1" t="s">
        <v>115</v>
      </c>
      <c r="B1" t="s">
        <v>116</v>
      </c>
      <c r="C1" t="s">
        <v>117</v>
      </c>
      <c r="D1" s="1" t="s">
        <v>118</v>
      </c>
    </row>
    <row r="2" spans="1:4" ht="15" customHeight="1" x14ac:dyDescent="0.2">
      <c r="A2" t="s">
        <v>115</v>
      </c>
      <c r="B2" t="s">
        <v>119</v>
      </c>
      <c r="C2" t="s">
        <v>120</v>
      </c>
      <c r="D2" s="1" t="s">
        <v>121</v>
      </c>
    </row>
    <row r="3" spans="1:4" ht="15" customHeight="1" x14ac:dyDescent="0.2">
      <c r="A3" t="s">
        <v>122</v>
      </c>
      <c r="B3" t="s">
        <v>123</v>
      </c>
      <c r="C3" t="s">
        <v>124</v>
      </c>
      <c r="D3" s="1"/>
    </row>
    <row r="4" spans="1:4" ht="15" customHeight="1" x14ac:dyDescent="0.2">
      <c r="A4" s="5" t="s">
        <v>2</v>
      </c>
      <c r="B4" s="5" t="s">
        <v>125</v>
      </c>
      <c r="C4" s="5" t="s">
        <v>126</v>
      </c>
      <c r="D4"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mapping</vt:lpstr>
      <vt:lpstr>stories</vt:lpstr>
      <vt:lpstr>pending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2019-06-06T09:30:25Z</dcterms:created>
  <dcterms:modified xsi:type="dcterms:W3CDTF">2019-06-17T19:01:13Z</dcterms:modified>
</cp:coreProperties>
</file>