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180" tabRatio="600" firstSheet="0" activeTab="0" autoFilterDateGrouping="1"/>
  </bookViews>
  <sheets>
    <sheet name="DCF" sheetId="1" state="visible" r:id="rId1"/>
  </sheets>
  <definedNames>
    <definedName name="tgr">DCF!$D$10</definedName>
    <definedName name="wacc">DCF!$D$9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%;\(0.0%\)"/>
    <numFmt numFmtId="166" formatCode="_([$$-409]* #,##0.00_);_([$$-409]* \(#,##0.00\);_([$$-409]* &quot;-&quot;??_);_(@_)"/>
    <numFmt numFmtId="167" formatCode="&quot;$&quot;#,##0.00"/>
  </numFmts>
  <fonts count="15">
    <font>
      <name val="Arial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9" tint="-0.249977111117893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0"/>
      <sz val="10"/>
      <u val="single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Calibri"/>
      <family val="2"/>
      <color rgb="FF548235"/>
      <sz val="11"/>
    </font>
  </fonts>
  <fills count="7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12" fillId="0" borderId="0"/>
    <xf numFmtId="0" fontId="2" fillId="0" borderId="0"/>
    <xf numFmtId="9" fontId="2" fillId="0" borderId="0"/>
    <xf numFmtId="0" fontId="2" fillId="0" borderId="0"/>
    <xf numFmtId="9" fontId="2" fillId="0" borderId="0"/>
    <xf numFmtId="0" fontId="11" fillId="0" borderId="0"/>
    <xf numFmtId="9" fontId="12" fillId="0" borderId="0"/>
  </cellStyleXfs>
  <cellXfs count="75">
    <xf numFmtId="0" fontId="0" fillId="0" borderId="0" pivotButton="0" quotePrefix="0" xfId="0"/>
    <xf numFmtId="0" fontId="3" fillId="2" borderId="0" pivotButton="0" quotePrefix="0" xfId="1"/>
    <xf numFmtId="0" fontId="2" fillId="2" borderId="0" pivotButton="0" quotePrefix="0" xfId="1"/>
    <xf numFmtId="0" fontId="2" fillId="0" borderId="0" pivotButton="0" quotePrefix="0" xfId="1"/>
    <xf numFmtId="0" fontId="4" fillId="0" borderId="0" pivotButton="0" quotePrefix="0" xfId="1"/>
    <xf numFmtId="164" fontId="2" fillId="3" borderId="1" applyAlignment="1" pivotButton="0" quotePrefix="0" xfId="1">
      <alignment horizontal="center"/>
    </xf>
    <xf numFmtId="0" fontId="5" fillId="4" borderId="0" pivotButton="0" quotePrefix="0" xfId="1"/>
    <xf numFmtId="3" fontId="6" fillId="4" borderId="0" pivotButton="0" quotePrefix="0" xfId="1"/>
    <xf numFmtId="0" fontId="7" fillId="4" borderId="0" pivotButton="0" quotePrefix="0" xfId="1"/>
    <xf numFmtId="164" fontId="7" fillId="4" borderId="0" pivotButton="0" quotePrefix="0" xfId="2"/>
    <xf numFmtId="164" fontId="7" fillId="4" borderId="2" pivotButton="0" quotePrefix="0" xfId="2"/>
    <xf numFmtId="164" fontId="7" fillId="4" borderId="3" pivotButton="0" quotePrefix="0" xfId="2"/>
    <xf numFmtId="0" fontId="8" fillId="4" borderId="0" pivotButton="0" quotePrefix="0" xfId="1"/>
    <xf numFmtId="0" fontId="5" fillId="4" borderId="2" pivotButton="0" quotePrefix="0" xfId="1"/>
    <xf numFmtId="3" fontId="5" fillId="4" borderId="0" pivotButton="0" quotePrefix="0" xfId="1"/>
    <xf numFmtId="37" fontId="6" fillId="4" borderId="0" pivotButton="0" quotePrefix="0" xfId="1"/>
    <xf numFmtId="165" fontId="9" fillId="0" borderId="0" pivotButton="0" quotePrefix="0" xfId="2"/>
    <xf numFmtId="166" fontId="4" fillId="0" borderId="0" pivotButton="0" quotePrefix="0" xfId="1"/>
    <xf numFmtId="37" fontId="5" fillId="0" borderId="4" pivotButton="0" quotePrefix="0" xfId="1"/>
    <xf numFmtId="0" fontId="2" fillId="0" borderId="4" pivotButton="0" quotePrefix="0" xfId="1"/>
    <xf numFmtId="37" fontId="8" fillId="0" borderId="0" pivotButton="0" quotePrefix="0" xfId="1"/>
    <xf numFmtId="0" fontId="2" fillId="0" borderId="4" pivotButton="0" quotePrefix="1" xfId="1"/>
    <xf numFmtId="37" fontId="5" fillId="0" borderId="0" pivotButton="0" quotePrefix="0" xfId="1"/>
    <xf numFmtId="0" fontId="2" fillId="0" borderId="0" pivotButton="0" quotePrefix="1" xfId="1"/>
    <xf numFmtId="14" fontId="2" fillId="0" borderId="0" pivotButton="0" quotePrefix="0" xfId="1"/>
    <xf numFmtId="166" fontId="2" fillId="0" borderId="0" pivotButton="0" quotePrefix="0" xfId="1"/>
    <xf numFmtId="165" fontId="2" fillId="0" borderId="1" applyAlignment="1" pivotButton="0" quotePrefix="0" xfId="1">
      <alignment horizontal="center"/>
    </xf>
    <xf numFmtId="167" fontId="2" fillId="0" borderId="1" applyAlignment="1" pivotButton="0" quotePrefix="0" xfId="1">
      <alignment horizontal="center"/>
    </xf>
    <xf numFmtId="14" fontId="2" fillId="3" borderId="9" applyAlignment="1" pivotButton="0" quotePrefix="0" xfId="1">
      <alignment horizontal="center"/>
    </xf>
    <xf numFmtId="0" fontId="2" fillId="3" borderId="9" applyAlignment="1" pivotButton="0" quotePrefix="0" xfId="1">
      <alignment horizontal="center"/>
    </xf>
    <xf numFmtId="0" fontId="10" fillId="0" borderId="4" pivotButton="0" quotePrefix="0" xfId="1"/>
    <xf numFmtId="0" fontId="2" fillId="0" borderId="4" pivotButton="0" quotePrefix="0" xfId="3"/>
    <xf numFmtId="0" fontId="10" fillId="0" borderId="4" pivotButton="0" quotePrefix="0" xfId="3"/>
    <xf numFmtId="0" fontId="2" fillId="0" borderId="0" pivotButton="0" quotePrefix="0" xfId="3"/>
    <xf numFmtId="0" fontId="3" fillId="2" borderId="0" pivotButton="0" quotePrefix="0" xfId="3"/>
    <xf numFmtId="0" fontId="2" fillId="2" borderId="0" pivotButton="0" quotePrefix="0" xfId="3"/>
    <xf numFmtId="3" fontId="2" fillId="0" borderId="0" pivotButton="0" quotePrefix="0" xfId="3"/>
    <xf numFmtId="164" fontId="2" fillId="0" borderId="0" applyAlignment="1" pivotButton="0" quotePrefix="0" xfId="3">
      <alignment horizontal="right"/>
    </xf>
    <xf numFmtId="164" fontId="2" fillId="3" borderId="1" applyAlignment="1" pivotButton="0" quotePrefix="0" xfId="3">
      <alignment horizontal="right"/>
    </xf>
    <xf numFmtId="9" fontId="0" fillId="0" borderId="0" pivotButton="0" quotePrefix="0" xfId="4"/>
    <xf numFmtId="164" fontId="2" fillId="0" borderId="0" pivotButton="0" quotePrefix="0" xfId="3"/>
    <xf numFmtId="0" fontId="2" fillId="3" borderId="1" applyAlignment="1" pivotButton="0" quotePrefix="0" xfId="3">
      <alignment horizontal="right"/>
    </xf>
    <xf numFmtId="0" fontId="4" fillId="5" borderId="7" pivotButton="0" quotePrefix="0" xfId="3"/>
    <xf numFmtId="0" fontId="2" fillId="5" borderId="5" pivotButton="0" quotePrefix="0" xfId="3"/>
    <xf numFmtId="10" fontId="4" fillId="5" borderId="6" pivotButton="0" quotePrefix="0" xfId="3"/>
    <xf numFmtId="3" fontId="6" fillId="4" borderId="3" pivotButton="0" quotePrefix="0" xfId="1"/>
    <xf numFmtId="3" fontId="5" fillId="4" borderId="3" pivotButton="0" quotePrefix="0" xfId="1"/>
    <xf numFmtId="0" fontId="2" fillId="0" borderId="2" pivotButton="0" quotePrefix="0" xfId="1"/>
    <xf numFmtId="0" fontId="4" fillId="0" borderId="4" pivotButton="0" quotePrefix="0" xfId="1"/>
    <xf numFmtId="37" fontId="4" fillId="0" borderId="4" pivotButton="0" quotePrefix="0" xfId="1"/>
    <xf numFmtId="0" fontId="4" fillId="0" borderId="10" pivotButton="0" quotePrefix="0" xfId="1"/>
    <xf numFmtId="37" fontId="4" fillId="0" borderId="10" pivotButton="0" quotePrefix="0" xfId="1"/>
    <xf numFmtId="37" fontId="4" fillId="0" borderId="11" pivotButton="0" quotePrefix="0" xfId="1"/>
    <xf numFmtId="37" fontId="4" fillId="0" borderId="8" pivotButton="0" quotePrefix="0" xfId="1"/>
    <xf numFmtId="0" fontId="4" fillId="0" borderId="11" pivotButton="0" quotePrefix="0" xfId="1"/>
    <xf numFmtId="0" fontId="4" fillId="0" borderId="8" pivotButton="0" quotePrefix="0" xfId="1"/>
    <xf numFmtId="0" fontId="0" fillId="0" borderId="3" pivotButton="0" quotePrefix="0" xfId="0"/>
    <xf numFmtId="37" fontId="6" fillId="4" borderId="3" pivotButton="0" quotePrefix="0" xfId="1"/>
    <xf numFmtId="0" fontId="11" fillId="0" borderId="0" pivotButton="0" quotePrefix="0" xfId="5"/>
    <xf numFmtId="0" fontId="1" fillId="0" borderId="0" pivotButton="0" quotePrefix="0" xfId="3"/>
    <xf numFmtId="0" fontId="1" fillId="0" borderId="0" pivotButton="0" quotePrefix="0" xfId="1"/>
    <xf numFmtId="10" fontId="0" fillId="0" borderId="0" pivotButton="0" quotePrefix="0" xfId="0"/>
    <xf numFmtId="9" fontId="0" fillId="0" borderId="0" pivotButton="0" quotePrefix="0" xfId="6"/>
    <xf numFmtId="10" fontId="0" fillId="0" borderId="0" pivotButton="0" quotePrefix="0" xfId="6"/>
    <xf numFmtId="0" fontId="13" fillId="0" borderId="0" applyAlignment="1" pivotButton="0" quotePrefix="0" xfId="0">
      <alignment vertical="center" wrapText="1"/>
    </xf>
    <xf numFmtId="9" fontId="0" fillId="6" borderId="0" pivotButton="0" quotePrefix="0" xfId="0"/>
    <xf numFmtId="10" fontId="0" fillId="6" borderId="0" pivotButton="0" quotePrefix="0" xfId="0"/>
    <xf numFmtId="164" fontId="0" fillId="6" borderId="0" pivotButton="0" quotePrefix="0" xfId="0"/>
    <xf numFmtId="3" fontId="14" fillId="0" borderId="0" pivotButton="0" quotePrefix="0" xfId="0"/>
    <xf numFmtId="3" fontId="14" fillId="0" borderId="2" pivotButton="0" quotePrefix="0" xfId="0"/>
    <xf numFmtId="3" fontId="6" fillId="0" borderId="0" pivotButton="0" quotePrefix="0" xfId="1"/>
    <xf numFmtId="164" fontId="7" fillId="0" borderId="0" pivotButton="0" quotePrefix="0" xfId="2"/>
    <xf numFmtId="37" fontId="6" fillId="0" borderId="0" pivotButton="0" quotePrefix="0" xfId="1"/>
    <xf numFmtId="164" fontId="7" fillId="0" borderId="3" pivotButton="0" quotePrefix="0" xfId="2"/>
    <xf numFmtId="165" fontId="9" fillId="0" borderId="3" pivotButton="0" quotePrefix="0" xfId="2"/>
  </cellXfs>
  <cellStyles count="7">
    <cellStyle name="Normal" xfId="0" builtinId="0"/>
    <cellStyle name="Normal 2" xfId="1"/>
    <cellStyle name="Percent 2" xfId="2"/>
    <cellStyle name="Normal 3" xfId="3"/>
    <cellStyle name="Percent 3" xfId="4"/>
    <cellStyle name="Hyperlink" xfId="5" builtinId="8"/>
    <cellStyle name="Percent" xfId="6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cnbc.com/quotes/US10Y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48"/>
  <sheetViews>
    <sheetView tabSelected="1" zoomScaleNormal="100" workbookViewId="0">
      <selection activeCell="V34" sqref="V34"/>
    </sheetView>
  </sheetViews>
  <sheetFormatPr baseColWidth="10" defaultColWidth="8.83203125" defaultRowHeight="13"/>
  <cols>
    <col width="11.1640625" bestFit="1" customWidth="1" min="3" max="3"/>
  </cols>
  <sheetData>
    <row r="1" ht="15" customHeight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</row>
    <row r="2" ht="21" customHeight="1">
      <c r="A2" s="19" t="n"/>
      <c r="B2" s="30" t="inlineStr">
        <is>
          <t>Apple Inc. DCF</t>
        </is>
      </c>
      <c r="C2" s="19" t="n"/>
      <c r="D2" s="19" t="n"/>
      <c r="E2" s="19" t="n"/>
      <c r="F2" s="19" t="n"/>
      <c r="G2" s="19" t="n"/>
      <c r="H2" s="19" t="n"/>
      <c r="I2" s="19" t="n"/>
      <c r="J2" s="19" t="n"/>
      <c r="K2" s="19" t="n"/>
      <c r="L2" s="19" t="n"/>
      <c r="M2" s="19" t="n"/>
      <c r="N2" s="19" t="n"/>
      <c r="O2" s="19" t="n"/>
      <c r="P2" s="19" t="n"/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</row>
    <row r="4" ht="15" customHeight="1">
      <c r="A4" s="3" t="inlineStr">
        <is>
          <t>x</t>
        </is>
      </c>
      <c r="B4" s="3" t="inlineStr">
        <is>
          <t>Ticker</t>
        </is>
      </c>
      <c r="C4" s="29" t="inlineStr">
        <is>
          <t>AAPL</t>
        </is>
      </c>
      <c r="D4" s="3" t="n"/>
      <c r="E4" s="3" t="n"/>
      <c r="F4" s="3" t="inlineStr">
        <is>
          <t>Implied Share Price</t>
        </is>
      </c>
      <c r="G4" s="3" t="n"/>
      <c r="H4" s="27">
        <f>O48</f>
        <v/>
      </c>
      <c r="I4" s="3" t="n"/>
      <c r="J4" s="3" t="n"/>
      <c r="K4" s="3" t="n"/>
      <c r="L4" s="3" t="n"/>
      <c r="M4" s="3" t="n"/>
      <c r="N4" s="25" t="n"/>
      <c r="O4" s="3" t="n"/>
      <c r="P4" s="3" t="n"/>
    </row>
    <row r="5" ht="15" customHeight="1">
      <c r="A5" s="3" t="n"/>
      <c r="B5" s="3" t="inlineStr">
        <is>
          <t>Date</t>
        </is>
      </c>
      <c r="C5" s="28" t="inlineStr">
        <is>
          <t>06/11/2024</t>
        </is>
      </c>
      <c r="D5" s="3" t="n"/>
      <c r="E5" s="3" t="n"/>
      <c r="F5" s="3" t="inlineStr">
        <is>
          <t>Today's Share Price</t>
        </is>
      </c>
      <c r="G5" s="3" t="n"/>
      <c r="H5" s="27" t="n">
        <v>202.67</v>
      </c>
      <c r="I5" s="3" t="n"/>
      <c r="J5" s="3" t="inlineStr">
        <is>
          <t>Upside (Downside)</t>
        </is>
      </c>
      <c r="K5" s="3" t="n"/>
      <c r="L5" s="26">
        <f>H4/H5-1</f>
        <v/>
      </c>
      <c r="M5" s="3" t="n"/>
      <c r="N5" s="25" t="n"/>
      <c r="O5" s="3" t="n"/>
      <c r="P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</row>
    <row r="7" ht="15" customHeight="1">
      <c r="A7" s="3" t="inlineStr">
        <is>
          <t>x</t>
        </is>
      </c>
      <c r="B7" s="1" t="inlineStr">
        <is>
          <t>Valuation Assumptions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3" t="n"/>
    </row>
    <row r="8" ht="15" customHeight="1">
      <c r="A8" s="3" t="n"/>
      <c r="B8" s="4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</row>
    <row r="9" ht="15" customHeight="1">
      <c r="A9" s="3" t="n"/>
      <c r="B9" s="3" t="inlineStr">
        <is>
          <t>WACC</t>
        </is>
      </c>
      <c r="C9" s="3" t="n"/>
      <c r="D9" s="5">
        <f>S9</f>
        <v/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O9" s="3" t="n"/>
      <c r="P9" s="3" t="n"/>
      <c r="R9" t="inlineStr">
        <is>
          <t>WACC</t>
        </is>
      </c>
      <c r="S9" s="61">
        <f>Y33</f>
        <v/>
      </c>
    </row>
    <row r="10" ht="15" customHeight="1">
      <c r="A10" s="3" t="n"/>
      <c r="B10" s="3" t="inlineStr">
        <is>
          <t>TGR</t>
        </is>
      </c>
      <c r="C10" s="3" t="n"/>
      <c r="D10" s="5">
        <f>S10</f>
        <v/>
      </c>
      <c r="E10" s="3" t="n"/>
      <c r="F10" s="3" t="n"/>
      <c r="G10" s="60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R10" t="inlineStr">
        <is>
          <t>TGR</t>
        </is>
      </c>
      <c r="S10" s="65" t="n">
        <v>0.01</v>
      </c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>
        <v>1</v>
      </c>
      <c r="L11" s="3" t="n">
        <v>2</v>
      </c>
      <c r="M11" s="3" t="n">
        <v>3</v>
      </c>
      <c r="N11" s="3" t="n">
        <v>4</v>
      </c>
      <c r="O11" s="3" t="n">
        <v>5</v>
      </c>
      <c r="T11" s="62" t="n"/>
    </row>
    <row r="12" ht="15" customHeight="1">
      <c r="A12" s="3" t="inlineStr">
        <is>
          <t>x</t>
        </is>
      </c>
      <c r="B12" s="1" t="inlineStr">
        <is>
          <t>Income Statement</t>
        </is>
      </c>
      <c r="C12" s="2" t="n"/>
      <c r="D12" s="2" t="n"/>
      <c r="E12" s="1" t="n">
        <v>2017</v>
      </c>
      <c r="F12" s="1" t="n">
        <v>2018</v>
      </c>
      <c r="G12" s="1" t="n">
        <v>2019</v>
      </c>
      <c r="H12" s="1" t="n">
        <v>2020</v>
      </c>
      <c r="I12" s="1" t="n">
        <v>2021</v>
      </c>
      <c r="J12" s="1" t="n">
        <v>2022</v>
      </c>
      <c r="K12" s="1" t="n">
        <v>2023</v>
      </c>
      <c r="L12" s="1" t="n">
        <v>2024</v>
      </c>
      <c r="M12" s="1" t="n">
        <v>2025</v>
      </c>
      <c r="N12" s="1" t="n">
        <v>2026</v>
      </c>
      <c r="O12" s="1" t="n">
        <v>2027</v>
      </c>
      <c r="T12" s="63" t="n"/>
      <c r="V12" s="33" t="n"/>
      <c r="W12" s="33" t="n"/>
      <c r="X12" s="33" t="n"/>
      <c r="Y12" s="33" t="n"/>
      <c r="Z12" s="33" t="n"/>
      <c r="AA12" s="33" t="n"/>
    </row>
    <row r="13" ht="21" customHeight="1">
      <c r="A13" s="6" t="n"/>
      <c r="B13" s="6" t="inlineStr">
        <is>
          <t>Revenue</t>
        </is>
      </c>
      <c r="C13" s="6" t="n"/>
      <c r="D13" s="6" t="n"/>
      <c r="E13" s="68" t="n">
        <v>229234</v>
      </c>
      <c r="F13" s="68" t="n">
        <v>265595</v>
      </c>
      <c r="G13" s="68" t="n">
        <v>260174</v>
      </c>
      <c r="H13" s="68" t="n">
        <v>274515</v>
      </c>
      <c r="I13" s="68" t="n">
        <v>365817</v>
      </c>
      <c r="J13" s="69" t="n">
        <v>394328</v>
      </c>
      <c r="K13" s="7">
        <f>J13*(1+$S$14)</f>
        <v/>
      </c>
      <c r="L13" s="7">
        <f>K13*(1+$S$14)</f>
        <v/>
      </c>
      <c r="M13" s="7">
        <f>L13*(1+$S$14)</f>
        <v/>
      </c>
      <c r="N13" s="7">
        <f>M13*(1+$S$14)</f>
        <v/>
      </c>
      <c r="O13" s="7">
        <f>N13*(1+$S$14)</f>
        <v/>
      </c>
      <c r="V13" s="31" t="n"/>
      <c r="W13" s="32" t="n"/>
      <c r="X13" s="31" t="n"/>
      <c r="Y13" s="31" t="n"/>
      <c r="Z13" s="31" t="n"/>
      <c r="AA13" s="31" t="n"/>
    </row>
    <row r="14" ht="15" customHeight="1">
      <c r="A14" s="6" t="n"/>
      <c r="B14" s="8" t="inlineStr">
        <is>
          <t>% growth</t>
        </is>
      </c>
      <c r="C14" s="6" t="n"/>
      <c r="D14" s="6" t="n"/>
      <c r="E14" s="9" t="n"/>
      <c r="F14" s="9">
        <f>F13/E13-1</f>
        <v/>
      </c>
      <c r="G14" s="9">
        <f>G13/F13-1</f>
        <v/>
      </c>
      <c r="H14" s="9">
        <f>H13/G13-1</f>
        <v/>
      </c>
      <c r="I14" s="9">
        <f>I13/H13-1</f>
        <v/>
      </c>
      <c r="J14" s="10">
        <f>J13/I13-1</f>
        <v/>
      </c>
      <c r="K14" s="71">
        <f>S14</f>
        <v/>
      </c>
      <c r="L14" s="71">
        <f>K14</f>
        <v/>
      </c>
      <c r="M14" s="71">
        <f>L14</f>
        <v/>
      </c>
      <c r="N14" s="71">
        <f>M14</f>
        <v/>
      </c>
      <c r="O14" s="71">
        <f>N14</f>
        <v/>
      </c>
      <c r="R14" t="inlineStr">
        <is>
          <t>Sales</t>
        </is>
      </c>
      <c r="S14" s="65" t="n">
        <v>0.1207722655679447</v>
      </c>
      <c r="V14" s="33" t="n"/>
      <c r="W14" s="33" t="n"/>
      <c r="X14" s="33" t="n"/>
      <c r="Y14" s="33" t="n"/>
      <c r="Z14" s="33" t="n"/>
      <c r="AA14" s="33" t="n"/>
    </row>
    <row r="15" ht="15" customHeight="1">
      <c r="A15" s="6" t="n"/>
      <c r="B15" s="8" t="n"/>
      <c r="C15" s="6" t="n"/>
      <c r="D15" s="6" t="n"/>
      <c r="E15" s="9" t="n"/>
      <c r="F15" s="9" t="n"/>
      <c r="G15" s="9" t="n"/>
      <c r="H15" s="9" t="n"/>
      <c r="I15" s="9" t="n"/>
      <c r="J15" s="10" t="n"/>
      <c r="K15" s="9" t="n"/>
      <c r="L15" s="9" t="n"/>
      <c r="M15" s="9" t="n"/>
      <c r="N15" s="9" t="n"/>
      <c r="O15" s="9" t="n"/>
      <c r="V15" s="33" t="n"/>
      <c r="W15" s="34" t="inlineStr">
        <is>
          <t>WACC</t>
        </is>
      </c>
      <c r="X15" s="35" t="n"/>
      <c r="Y15" s="35" t="n"/>
      <c r="Z15" s="35" t="n"/>
      <c r="AA15" s="35" t="n"/>
    </row>
    <row r="16" ht="15" customHeight="1">
      <c r="A16" s="6" t="n"/>
      <c r="B16" s="6" t="inlineStr">
        <is>
          <t>COGS</t>
        </is>
      </c>
      <c r="C16" s="6" t="n"/>
      <c r="D16" s="6" t="n"/>
      <c r="E16" s="70" t="n">
        <v>141048</v>
      </c>
      <c r="F16" s="70" t="n">
        <v>163756</v>
      </c>
      <c r="G16" s="70" t="n">
        <v>161782</v>
      </c>
      <c r="H16" s="70" t="n">
        <v>169559</v>
      </c>
      <c r="I16" s="70" t="n">
        <v>212981</v>
      </c>
      <c r="J16" s="70" t="n">
        <v>223546</v>
      </c>
      <c r="K16" s="45">
        <f>K13*K17</f>
        <v/>
      </c>
      <c r="L16" s="7">
        <f>L13*L17</f>
        <v/>
      </c>
      <c r="M16" s="7">
        <f>M13*M17</f>
        <v/>
      </c>
      <c r="N16" s="7">
        <f>N13*N17</f>
        <v/>
      </c>
      <c r="O16" s="7">
        <f>O13*O17</f>
        <v/>
      </c>
      <c r="V16" s="33" t="n"/>
      <c r="W16" s="34" t="n"/>
      <c r="X16" s="35" t="n"/>
      <c r="Y16" s="35" t="n"/>
      <c r="Z16" s="35" t="n"/>
      <c r="AA16" s="35" t="n"/>
    </row>
    <row r="17" ht="15" customHeight="1">
      <c r="A17" s="6" t="n"/>
      <c r="B17" s="8" t="inlineStr">
        <is>
          <t>% sales</t>
        </is>
      </c>
      <c r="C17" s="6" t="n"/>
      <c r="D17" s="6" t="n"/>
      <c r="E17" s="9">
        <f>E16/E13</f>
        <v/>
      </c>
      <c r="F17" s="9">
        <f>F16/F13</f>
        <v/>
      </c>
      <c r="G17" s="9">
        <f>G16/G13</f>
        <v/>
      </c>
      <c r="H17" s="9">
        <f>H16/H13</f>
        <v/>
      </c>
      <c r="I17" s="9">
        <f>I16/I13</f>
        <v/>
      </c>
      <c r="J17" s="9">
        <f>J16/J13</f>
        <v/>
      </c>
      <c r="K17" s="73">
        <f>S17</f>
        <v/>
      </c>
      <c r="L17" s="71">
        <f>K17</f>
        <v/>
      </c>
      <c r="M17" s="71">
        <f>L17</f>
        <v/>
      </c>
      <c r="N17" s="71">
        <f>M17</f>
        <v/>
      </c>
      <c r="O17" s="71">
        <f>N17</f>
        <v/>
      </c>
      <c r="R17" t="inlineStr">
        <is>
          <t>COGS</t>
        </is>
      </c>
      <c r="S17" s="65" t="n">
        <v>0.6010325503132372</v>
      </c>
      <c r="V17" s="33" t="n"/>
      <c r="W17" s="33" t="n"/>
      <c r="X17" s="33" t="n"/>
      <c r="Y17" s="33" t="n"/>
      <c r="Z17" s="33" t="n"/>
      <c r="AA17" s="33" t="n"/>
    </row>
    <row r="18" ht="15" customHeight="1">
      <c r="A18" s="6" t="n"/>
      <c r="B18" s="8" t="n"/>
      <c r="C18" s="6" t="n"/>
      <c r="D18" s="6" t="n"/>
      <c r="E18" s="9" t="n"/>
      <c r="F18" s="9" t="n"/>
      <c r="G18" s="9" t="n"/>
      <c r="H18" s="9" t="n"/>
      <c r="I18" s="9" t="n"/>
      <c r="J18" s="9" t="n"/>
      <c r="K18" s="11" t="n"/>
      <c r="L18" s="9" t="n"/>
      <c r="M18" s="9" t="n"/>
      <c r="N18" s="9" t="n"/>
      <c r="O18" s="9" t="n"/>
      <c r="V18" s="33" t="n"/>
      <c r="W18" s="33" t="inlineStr">
        <is>
          <t>Debt</t>
        </is>
      </c>
      <c r="X18" s="33" t="n"/>
      <c r="Y18" s="36" t="n">
        <v>287912</v>
      </c>
      <c r="Z18" s="33" t="n"/>
      <c r="AA18" s="33" t="n"/>
    </row>
    <row r="19" ht="15" customHeight="1">
      <c r="A19" s="6" t="n"/>
      <c r="B19" s="6" t="inlineStr">
        <is>
          <t>SG&amp;A</t>
        </is>
      </c>
      <c r="C19" s="6" t="n"/>
      <c r="D19" s="6" t="n"/>
      <c r="E19" s="70" t="n">
        <v>15261</v>
      </c>
      <c r="F19" s="70" t="n">
        <v>16705</v>
      </c>
      <c r="G19" s="70" t="n">
        <v>18245</v>
      </c>
      <c r="H19" s="70" t="n">
        <v>19916</v>
      </c>
      <c r="I19" s="70" t="n">
        <v>21973</v>
      </c>
      <c r="J19" s="70" t="n">
        <v>25094</v>
      </c>
      <c r="K19" s="45">
        <f>J19*(1+$S$20)</f>
        <v/>
      </c>
      <c r="L19" s="7">
        <f>K19*(1+$S$20)</f>
        <v/>
      </c>
      <c r="M19" s="7">
        <f>L19*(1+$S$20)</f>
        <v/>
      </c>
      <c r="N19" s="7">
        <f>M19*(1+$S$20)</f>
        <v/>
      </c>
      <c r="O19" s="7">
        <f>N19*(1+$S$20)</f>
        <v/>
      </c>
      <c r="V19" s="33" t="n"/>
      <c r="W19" s="33" t="inlineStr">
        <is>
          <t>% Debt</t>
        </is>
      </c>
      <c r="X19" s="33" t="n"/>
      <c r="Y19" s="37">
        <f>Y18/Y31</f>
        <v/>
      </c>
      <c r="Z19" s="33" t="n"/>
      <c r="AA19" s="33" t="n"/>
    </row>
    <row r="20" ht="15" customHeight="1">
      <c r="A20" s="6" t="n"/>
      <c r="B20" s="8" t="inlineStr">
        <is>
          <t>% growth</t>
        </is>
      </c>
      <c r="C20" s="6" t="n"/>
      <c r="D20" s="6" t="n"/>
      <c r="E20" s="9" t="n"/>
      <c r="F20" s="9">
        <f>F19/E19-1</f>
        <v/>
      </c>
      <c r="G20" s="9">
        <f>G19/F19-1</f>
        <v/>
      </c>
      <c r="H20" s="9">
        <f>H19/G19-1</f>
        <v/>
      </c>
      <c r="I20" s="9">
        <f>I19/H19-1</f>
        <v/>
      </c>
      <c r="J20" s="9">
        <f>J19/I19-1</f>
        <v/>
      </c>
      <c r="K20" s="73">
        <f>S20</f>
        <v/>
      </c>
      <c r="L20" s="71">
        <f>K20</f>
        <v/>
      </c>
      <c r="M20" s="71">
        <f>L20</f>
        <v/>
      </c>
      <c r="N20" s="71">
        <f>M20</f>
        <v/>
      </c>
      <c r="O20" s="71">
        <f>N20</f>
        <v/>
      </c>
      <c r="R20" t="inlineStr">
        <is>
          <t>SG&amp;A</t>
        </is>
      </c>
      <c r="S20" s="65" t="n">
        <v>0.1047433450532365</v>
      </c>
      <c r="V20" s="33" t="n"/>
      <c r="W20" s="33" t="inlineStr">
        <is>
          <t>Interest Expense</t>
        </is>
      </c>
      <c r="Y20" t="n">
        <v>2873</v>
      </c>
      <c r="Z20" s="33" t="n"/>
      <c r="AA20" s="33" t="n"/>
    </row>
    <row r="21" ht="15" customHeight="1">
      <c r="A21" s="6" t="n"/>
      <c r="B21" s="12" t="n"/>
      <c r="C21" s="6" t="n"/>
      <c r="D21" s="6" t="n"/>
      <c r="E21" s="6" t="n"/>
      <c r="F21" s="6" t="n"/>
      <c r="G21" s="6" t="n"/>
      <c r="H21" s="6" t="n"/>
      <c r="I21" s="6" t="n"/>
      <c r="J21" s="13" t="n"/>
      <c r="K21" s="6" t="n"/>
      <c r="L21" s="6" t="n"/>
      <c r="M21" s="6" t="n"/>
      <c r="N21" s="6" t="n"/>
      <c r="O21" s="6" t="n"/>
      <c r="V21" s="33" t="n"/>
      <c r="W21" s="33" t="inlineStr">
        <is>
          <t>Cost of Debt</t>
        </is>
      </c>
      <c r="X21" s="33" t="n"/>
      <c r="Y21" s="38">
        <f>Y20/Y18</f>
        <v/>
      </c>
      <c r="Z21" s="33" t="n"/>
      <c r="AA21" s="33" t="n"/>
    </row>
    <row r="22" ht="15" customHeight="1">
      <c r="A22" s="6" t="n"/>
      <c r="B22" s="6" t="inlineStr">
        <is>
          <t>EBIT</t>
        </is>
      </c>
      <c r="C22" s="6" t="n"/>
      <c r="D22" s="6" t="n"/>
      <c r="E22" s="70" t="n">
        <v>61344</v>
      </c>
      <c r="F22" s="70" t="n">
        <v>70898</v>
      </c>
      <c r="G22" s="70" t="n">
        <v>63930</v>
      </c>
      <c r="H22" s="70" t="n">
        <v>66288</v>
      </c>
      <c r="I22" s="70" t="n">
        <v>108949</v>
      </c>
      <c r="J22" s="70" t="n">
        <v>119437</v>
      </c>
      <c r="K22" s="45">
        <f>K13-K16-K19-K29</f>
        <v/>
      </c>
      <c r="L22" s="7">
        <f>L13-L16-L19-L29</f>
        <v/>
      </c>
      <c r="M22" s="7">
        <f>M13-M16-M19-M29</f>
        <v/>
      </c>
      <c r="N22" s="7">
        <f>N13-N16-N19-N29</f>
        <v/>
      </c>
      <c r="O22" s="7">
        <f>O13-O16-O19-O29</f>
        <v/>
      </c>
      <c r="V22" s="33" t="n"/>
      <c r="W22" s="33" t="inlineStr">
        <is>
          <t>Tax Rate</t>
        </is>
      </c>
      <c r="X22" s="33" t="n"/>
      <c r="Y22" s="38" t="n">
        <v>0</v>
      </c>
      <c r="Z22" s="33" t="n"/>
      <c r="AA22" s="33" t="n"/>
    </row>
    <row r="23" ht="15" customHeight="1">
      <c r="A23" s="6" t="n"/>
      <c r="B23" s="8" t="inlineStr">
        <is>
          <t>% of sales</t>
        </is>
      </c>
      <c r="C23" s="6" t="n"/>
      <c r="D23" s="6" t="n"/>
      <c r="E23" s="9">
        <f>E22/E13</f>
        <v/>
      </c>
      <c r="F23" s="9">
        <f>F22/F13</f>
        <v/>
      </c>
      <c r="G23" s="9">
        <f>G22/G13</f>
        <v/>
      </c>
      <c r="H23" s="9">
        <f>H22/H13</f>
        <v/>
      </c>
      <c r="I23" s="9">
        <f>I22/I13</f>
        <v/>
      </c>
      <c r="J23" s="10">
        <f>J22/J13</f>
        <v/>
      </c>
      <c r="K23" s="71">
        <f>K22/K13</f>
        <v/>
      </c>
      <c r="L23" s="71">
        <f>L22/L13</f>
        <v/>
      </c>
      <c r="M23" s="71">
        <f>M22/M13</f>
        <v/>
      </c>
      <c r="N23" s="71">
        <f>N22/N13</f>
        <v/>
      </c>
      <c r="O23" s="71">
        <f>O22/O13</f>
        <v/>
      </c>
      <c r="V23" s="33" t="n"/>
      <c r="W23" s="33" t="n"/>
      <c r="X23" s="33" t="n"/>
      <c r="Y23" s="33" t="n"/>
      <c r="Z23" s="33" t="n"/>
      <c r="AA23" s="33" t="n"/>
    </row>
    <row r="24" ht="15" customHeight="1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13" t="n"/>
      <c r="K24" s="6" t="n"/>
      <c r="L24" s="6" t="n"/>
      <c r="M24" s="6" t="n"/>
      <c r="N24" s="6" t="n"/>
      <c r="O24" s="6" t="n"/>
      <c r="V24" s="33" t="n"/>
      <c r="W24" s="33" t="inlineStr">
        <is>
          <t>Equity Value</t>
        </is>
      </c>
      <c r="X24" s="33" t="n"/>
      <c r="Y24" s="36" t="n">
        <v>90488</v>
      </c>
      <c r="Z24" s="33" t="n"/>
      <c r="AA24" s="33" t="n"/>
    </row>
    <row r="25" ht="15" customHeight="1">
      <c r="A25" s="6" t="n"/>
      <c r="B25" s="6" t="inlineStr">
        <is>
          <t>Taxes</t>
        </is>
      </c>
      <c r="C25" s="6" t="n"/>
      <c r="D25" s="6" t="n"/>
      <c r="E25" s="70" t="n">
        <v>11591</v>
      </c>
      <c r="F25" s="70" t="n">
        <v>10417</v>
      </c>
      <c r="G25" s="70" t="n">
        <v>15263</v>
      </c>
      <c r="H25" s="70" t="n">
        <v>9501</v>
      </c>
      <c r="I25" s="70" t="n">
        <v>25385</v>
      </c>
      <c r="J25" s="70" t="n">
        <v>19573</v>
      </c>
      <c r="K25" s="45">
        <f>K22*K26</f>
        <v/>
      </c>
      <c r="L25" s="7">
        <f>L22*L26</f>
        <v/>
      </c>
      <c r="M25" s="7">
        <f>M22*M26</f>
        <v/>
      </c>
      <c r="N25" s="7">
        <f>N22*N26</f>
        <v/>
      </c>
      <c r="O25" s="7">
        <f>O22*O26</f>
        <v/>
      </c>
      <c r="V25" s="33" t="n"/>
      <c r="W25" s="33" t="inlineStr">
        <is>
          <t>% Equity</t>
        </is>
      </c>
      <c r="X25" s="33" t="n"/>
      <c r="Y25" s="39">
        <f>Y24/Y31</f>
        <v/>
      </c>
      <c r="Z25" s="33" t="n"/>
      <c r="AA25" s="33" t="n"/>
    </row>
    <row r="26" ht="15" customHeight="1">
      <c r="A26" s="6" t="n"/>
      <c r="B26" s="8" t="inlineStr">
        <is>
          <t>% of EBIT</t>
        </is>
      </c>
      <c r="C26" s="6" t="n"/>
      <c r="D26" s="6" t="n"/>
      <c r="E26" s="9">
        <f>E25/E22</f>
        <v/>
      </c>
      <c r="F26" s="9">
        <f>F25/F22</f>
        <v/>
      </c>
      <c r="G26" s="9">
        <f>G25/G22</f>
        <v/>
      </c>
      <c r="H26" s="9">
        <f>H25/H22</f>
        <v/>
      </c>
      <c r="I26" s="9">
        <f>I25/I22</f>
        <v/>
      </c>
      <c r="J26" s="9">
        <f>J25/J22</f>
        <v/>
      </c>
      <c r="K26" s="73">
        <f>S26</f>
        <v/>
      </c>
      <c r="L26" s="71">
        <f>K26</f>
        <v/>
      </c>
      <c r="M26" s="71">
        <f>L26</f>
        <v/>
      </c>
      <c r="N26" s="71">
        <f>M26</f>
        <v/>
      </c>
      <c r="O26" s="71">
        <f>N26</f>
        <v/>
      </c>
      <c r="R26" t="inlineStr">
        <is>
          <t>Tax</t>
        </is>
      </c>
      <c r="S26" s="65" t="n">
        <v>0.1851760240686918</v>
      </c>
      <c r="V26" s="33" t="n"/>
      <c r="W26" s="33" t="inlineStr">
        <is>
          <t>Cost of Equity</t>
        </is>
      </c>
      <c r="X26" s="33" t="n"/>
      <c r="Y26" s="40">
        <f>Y27+Y28*Y29</f>
        <v/>
      </c>
      <c r="AA26" s="33" t="n"/>
    </row>
    <row r="27" ht="14.5" customHeight="1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13" t="n"/>
      <c r="K27" s="6" t="n"/>
      <c r="L27" s="6" t="n"/>
      <c r="M27" s="6" t="n"/>
      <c r="N27" s="6" t="n"/>
      <c r="O27" s="6" t="n"/>
      <c r="R27" s="64" t="n"/>
      <c r="S27" s="64" t="n"/>
      <c r="T27" s="64" t="n"/>
      <c r="U27" s="64" t="n"/>
      <c r="V27" s="33" t="n"/>
      <c r="W27" s="33" t="inlineStr">
        <is>
          <t>Risk Free Rate</t>
        </is>
      </c>
      <c r="X27" s="33" t="n"/>
      <c r="Y27" s="38" t="n">
        <v>0.04455</v>
      </c>
      <c r="Z27" s="58" t="inlineStr">
        <is>
          <t>Source</t>
        </is>
      </c>
      <c r="AA27" s="33" t="n"/>
      <c r="AB27" s="64" t="n"/>
    </row>
    <row r="28" ht="14.5" customHeight="1">
      <c r="A28" s="3" t="inlineStr">
        <is>
          <t>x</t>
        </is>
      </c>
      <c r="B28" s="1" t="inlineStr">
        <is>
          <t>Cash Flow Items</t>
        </is>
      </c>
      <c r="C28" s="2" t="n"/>
      <c r="D28" s="2" t="n"/>
      <c r="E28" s="1" t="n">
        <v>2017</v>
      </c>
      <c r="F28" s="1" t="n">
        <v>2018</v>
      </c>
      <c r="G28" s="1" t="n">
        <v>2019</v>
      </c>
      <c r="H28" s="1" t="n">
        <v>2020</v>
      </c>
      <c r="I28" s="1" t="n">
        <v>2021</v>
      </c>
      <c r="J28" s="1" t="n">
        <v>2022</v>
      </c>
      <c r="K28" s="1" t="n">
        <v>2023</v>
      </c>
      <c r="L28" s="1" t="n">
        <v>2024</v>
      </c>
      <c r="M28" s="1" t="n">
        <v>2025</v>
      </c>
      <c r="N28" s="1" t="n">
        <v>2026</v>
      </c>
      <c r="O28" s="1" t="n">
        <v>2027</v>
      </c>
      <c r="R28" s="64" t="n"/>
      <c r="S28" s="64" t="n"/>
      <c r="T28" s="64" t="n"/>
      <c r="U28" s="64" t="n"/>
      <c r="V28" s="33" t="n"/>
      <c r="W28" s="33" t="inlineStr">
        <is>
          <t>Beta</t>
        </is>
      </c>
      <c r="X28" s="33" t="n"/>
      <c r="Y28" s="41" t="n">
        <v>1.24</v>
      </c>
      <c r="Z28" s="58" t="n"/>
      <c r="AA28" s="33" t="n"/>
      <c r="AB28" s="64" t="n"/>
    </row>
    <row r="29" ht="14.5" customHeight="1">
      <c r="A29" s="6" t="n"/>
      <c r="B29" s="6" t="inlineStr">
        <is>
          <t>D&amp;A</t>
        </is>
      </c>
      <c r="C29" s="6" t="n"/>
      <c r="D29" s="6" t="n"/>
      <c r="E29" s="70" t="n">
        <v>617.547</v>
      </c>
      <c r="F29" s="70" t="n">
        <v>645.649</v>
      </c>
      <c r="G29" s="70" t="n">
        <v>677.764</v>
      </c>
      <c r="H29" s="70" t="n">
        <v>683.751</v>
      </c>
      <c r="I29" s="70" t="n">
        <v>717.336</v>
      </c>
      <c r="J29" s="70" t="n">
        <v>749.775</v>
      </c>
      <c r="K29" s="45">
        <f>K30*K32</f>
        <v/>
      </c>
      <c r="L29" s="7">
        <f>L30*L32</f>
        <v/>
      </c>
      <c r="M29" s="7">
        <f>M30*M32</f>
        <v/>
      </c>
      <c r="N29" s="7">
        <f>N30*N32</f>
        <v/>
      </c>
      <c r="O29" s="7">
        <f>O30*O32</f>
        <v/>
      </c>
      <c r="R29" s="64" t="n"/>
      <c r="S29" s="64" t="n"/>
      <c r="T29" s="64" t="n"/>
      <c r="U29" s="64" t="n"/>
      <c r="V29" s="33" t="n"/>
      <c r="W29" s="33" t="inlineStr">
        <is>
          <t>Market Risk Premium</t>
        </is>
      </c>
      <c r="X29" s="33" t="n"/>
      <c r="Y29" s="38" t="n">
        <v>0.09558</v>
      </c>
      <c r="Z29" s="59" t="inlineStr">
        <is>
          <t>(SPY 5-year average)</t>
        </is>
      </c>
      <c r="AA29" s="33" t="n"/>
      <c r="AB29" s="64" t="n"/>
    </row>
    <row r="30" ht="14.5" customHeight="1">
      <c r="A30" s="6" t="n"/>
      <c r="B30" s="8" t="inlineStr">
        <is>
          <t>% of CapEx</t>
        </is>
      </c>
      <c r="C30" s="6" t="n"/>
      <c r="D30" s="6" t="n"/>
      <c r="E30" s="9">
        <f>E29/E32</f>
        <v/>
      </c>
      <c r="F30" s="9">
        <f>F29/F32</f>
        <v/>
      </c>
      <c r="G30" s="9">
        <f>G29/G32</f>
        <v/>
      </c>
      <c r="H30" s="9">
        <f>H29/H32</f>
        <v/>
      </c>
      <c r="I30" s="9">
        <f>I29/I32</f>
        <v/>
      </c>
      <c r="J30" s="9">
        <f>J29/J32</f>
        <v/>
      </c>
      <c r="K30" s="11">
        <f>S30</f>
        <v/>
      </c>
      <c r="L30" s="9">
        <f>K30</f>
        <v/>
      </c>
      <c r="M30" s="9">
        <f>L30</f>
        <v/>
      </c>
      <c r="N30" s="9">
        <f>M30</f>
        <v/>
      </c>
      <c r="O30" s="9">
        <f>N30</f>
        <v/>
      </c>
      <c r="R30" t="inlineStr">
        <is>
          <t>D&amp;A</t>
        </is>
      </c>
      <c r="S30" s="65" t="n">
        <v>0.06827178336637137</v>
      </c>
      <c r="T30" s="64" t="n"/>
      <c r="U30" s="64" t="n"/>
      <c r="V30" s="33" t="n"/>
      <c r="W30" s="33" t="n"/>
      <c r="X30" s="33" t="n"/>
      <c r="Y30" s="33" t="n"/>
      <c r="Z30" s="33" t="n"/>
      <c r="AA30" s="33" t="n"/>
      <c r="AB30" s="64" t="n"/>
    </row>
    <row r="31" ht="14.5" customHeight="1">
      <c r="A31" s="6" t="n"/>
      <c r="B31" s="6" t="n"/>
      <c r="C31" s="6" t="n"/>
      <c r="D31" s="6" t="n"/>
      <c r="E31" s="14" t="n"/>
      <c r="F31" s="14" t="n"/>
      <c r="G31" s="14" t="n"/>
      <c r="H31" s="14" t="n"/>
      <c r="I31" s="14" t="n"/>
      <c r="J31" s="14" t="n"/>
      <c r="K31" s="46" t="n"/>
      <c r="L31" s="14" t="n"/>
      <c r="M31" s="14" t="n"/>
      <c r="N31" s="14" t="n"/>
      <c r="O31" s="14" t="n"/>
      <c r="R31" s="64" t="n"/>
      <c r="S31" s="64" t="n"/>
      <c r="T31" s="64" t="n"/>
      <c r="U31" s="64" t="n"/>
      <c r="V31" s="33" t="n"/>
      <c r="W31" s="33" t="inlineStr">
        <is>
          <t>Debt + Equity</t>
        </is>
      </c>
      <c r="X31" s="33" t="n"/>
      <c r="Y31" s="36">
        <f>Y18+Y24</f>
        <v/>
      </c>
      <c r="Z31" s="33" t="n"/>
      <c r="AA31" s="33" t="n"/>
      <c r="AB31" s="64" t="n"/>
    </row>
    <row r="32" ht="14.5" customHeight="1">
      <c r="A32" s="6" t="n"/>
      <c r="B32" s="6" t="inlineStr">
        <is>
          <t>CapEx</t>
        </is>
      </c>
      <c r="C32" s="6" t="n"/>
      <c r="D32" s="6" t="n"/>
      <c r="E32" s="70" t="n">
        <v>12451</v>
      </c>
      <c r="F32" s="70" t="n">
        <v>13313</v>
      </c>
      <c r="G32" s="70" t="n">
        <v>10495</v>
      </c>
      <c r="H32" s="70" t="n">
        <v>7309</v>
      </c>
      <c r="I32" s="70" t="n">
        <v>11085</v>
      </c>
      <c r="J32" s="70" t="n">
        <v>10708</v>
      </c>
      <c r="K32" s="45">
        <f>K33*K13</f>
        <v/>
      </c>
      <c r="L32" s="7">
        <f>L33*L13</f>
        <v/>
      </c>
      <c r="M32" s="7">
        <f>M33*M13</f>
        <v/>
      </c>
      <c r="N32" s="7">
        <f>N33*N13</f>
        <v/>
      </c>
      <c r="O32" s="7">
        <f>O33*O13</f>
        <v/>
      </c>
      <c r="R32" s="64" t="n"/>
      <c r="S32" s="64" t="n"/>
      <c r="T32" s="64" t="n"/>
      <c r="U32" s="64" t="n"/>
      <c r="V32" s="33" t="n"/>
      <c r="W32" s="33" t="n"/>
      <c r="X32" s="33" t="n"/>
      <c r="Y32" s="33" t="n"/>
      <c r="Z32" s="33" t="n"/>
      <c r="AA32" s="33" t="n"/>
      <c r="AB32" s="64" t="n"/>
    </row>
    <row r="33" ht="14.5" customHeight="1">
      <c r="A33" s="6" t="n"/>
      <c r="B33" s="8" t="inlineStr">
        <is>
          <t>% of sales</t>
        </is>
      </c>
      <c r="C33" s="6" t="n"/>
      <c r="D33" s="6" t="n"/>
      <c r="E33" s="9">
        <f>E32/E13</f>
        <v/>
      </c>
      <c r="F33" s="9">
        <f>F32/F13</f>
        <v/>
      </c>
      <c r="G33" s="9">
        <f>G32/G13</f>
        <v/>
      </c>
      <c r="H33" s="9">
        <f>H32/H13</f>
        <v/>
      </c>
      <c r="I33" s="9">
        <f>I32/I13</f>
        <v/>
      </c>
      <c r="J33" s="9">
        <f>J32/J13</f>
        <v/>
      </c>
      <c r="K33" s="73">
        <f>S33</f>
        <v/>
      </c>
      <c r="L33" s="71">
        <f>K33</f>
        <v/>
      </c>
      <c r="M33" s="71">
        <f>L33</f>
        <v/>
      </c>
      <c r="N33" s="71">
        <f>M33</f>
        <v/>
      </c>
      <c r="O33" s="71">
        <f>N33</f>
        <v/>
      </c>
      <c r="R33" t="inlineStr">
        <is>
          <t>CapEx</t>
        </is>
      </c>
      <c r="S33" s="65" t="n">
        <v>0.03490916268245264</v>
      </c>
      <c r="T33" s="64" t="n"/>
      <c r="U33" s="64" t="n"/>
      <c r="V33" s="33" t="n"/>
      <c r="W33" s="42" t="inlineStr">
        <is>
          <t>WACC</t>
        </is>
      </c>
      <c r="X33" s="43" t="n"/>
      <c r="Y33" s="44">
        <f>(Y19*Y21*(1-Y22))+(Y25*Y26)</f>
        <v/>
      </c>
      <c r="AB33" s="64" t="n"/>
    </row>
    <row r="34" ht="15" customHeight="1">
      <c r="A34" s="6" t="n"/>
      <c r="B34" s="6" t="n"/>
      <c r="C34" s="6" t="n"/>
      <c r="D34" s="6" t="n"/>
      <c r="E34" s="14" t="n"/>
      <c r="F34" s="14" t="n"/>
      <c r="G34" s="14" t="n"/>
      <c r="H34" s="14" t="n"/>
      <c r="I34" s="14" t="n"/>
      <c r="J34" s="14" t="n"/>
      <c r="K34" s="46" t="n"/>
      <c r="L34" s="14" t="n"/>
      <c r="M34" s="14" t="n"/>
      <c r="N34" s="14" t="n"/>
      <c r="O34" s="14" t="n"/>
      <c r="V34" s="33" t="n"/>
    </row>
    <row r="35" ht="15" customHeight="1">
      <c r="A35" s="6" t="n"/>
      <c r="B35" s="6" t="inlineStr">
        <is>
          <t>Change in NWC</t>
        </is>
      </c>
      <c r="C35" s="6" t="n"/>
      <c r="D35" s="6" t="n"/>
      <c r="E35" s="72" t="n">
        <v>4226</v>
      </c>
      <c r="F35" s="72" t="n">
        <v>-38026</v>
      </c>
      <c r="G35" s="72" t="n">
        <v>3827</v>
      </c>
      <c r="H35" s="72" t="n">
        <v>672</v>
      </c>
      <c r="I35" s="72" t="n">
        <v>567</v>
      </c>
      <c r="J35" s="72" t="n">
        <v>389</v>
      </c>
      <c r="K35" s="57">
        <f>K13*K36</f>
        <v/>
      </c>
      <c r="L35" s="15">
        <f>L13*L36</f>
        <v/>
      </c>
      <c r="M35" s="15">
        <f>M13*M36</f>
        <v/>
      </c>
      <c r="N35" s="15">
        <f>N13*N36</f>
        <v/>
      </c>
      <c r="O35" s="15">
        <f>O13*O36</f>
        <v/>
      </c>
      <c r="V35" s="33" t="n"/>
      <c r="W35" s="33" t="n"/>
      <c r="X35" s="33" t="n"/>
      <c r="Y35" s="33" t="n"/>
      <c r="Z35" s="33" t="n"/>
      <c r="AA35" s="33" t="n"/>
    </row>
    <row r="36" ht="15" customHeight="1">
      <c r="A36" s="6" t="n"/>
      <c r="B36" s="8" t="inlineStr">
        <is>
          <t>% of sales</t>
        </is>
      </c>
      <c r="C36" s="6" t="n"/>
      <c r="D36" s="6" t="n"/>
      <c r="E36" s="16">
        <f>E35/E13</f>
        <v/>
      </c>
      <c r="F36" s="16">
        <f>F35/F13</f>
        <v/>
      </c>
      <c r="G36" s="16">
        <f>G35/G13</f>
        <v/>
      </c>
      <c r="H36" s="16">
        <f>H35/H13</f>
        <v/>
      </c>
      <c r="I36" s="16">
        <f>I35/I13</f>
        <v/>
      </c>
      <c r="J36" s="16">
        <f>J35/J13</f>
        <v/>
      </c>
      <c r="K36" s="74">
        <f>S36</f>
        <v/>
      </c>
      <c r="L36" s="16">
        <f>K36</f>
        <v/>
      </c>
      <c r="M36" s="16">
        <f>L36</f>
        <v/>
      </c>
      <c r="N36" s="16">
        <f>M36</f>
        <v/>
      </c>
      <c r="O36" s="16">
        <f>N36</f>
        <v/>
      </c>
      <c r="R36" t="inlineStr">
        <is>
          <t>NWC</t>
        </is>
      </c>
      <c r="S36" s="65" t="n">
        <v>0.001661465791615707</v>
      </c>
    </row>
    <row r="37" ht="15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47" t="n"/>
      <c r="K37" s="3" t="n">
        <v>1</v>
      </c>
      <c r="L37" s="3" t="n">
        <v>2</v>
      </c>
      <c r="M37" s="3" t="n">
        <v>3</v>
      </c>
      <c r="N37" s="3" t="n">
        <v>4</v>
      </c>
      <c r="O37" s="3" t="n">
        <v>5</v>
      </c>
    </row>
    <row r="38" ht="15" customHeight="1">
      <c r="A38" s="3" t="n"/>
      <c r="B38" s="54" t="inlineStr">
        <is>
          <t>Unlevered FCF</t>
        </is>
      </c>
      <c r="C38" s="50" t="n"/>
      <c r="D38" s="50" t="n"/>
      <c r="E38" s="50" t="n"/>
      <c r="F38" s="50" t="n"/>
      <c r="G38" s="50" t="n"/>
      <c r="H38" s="50" t="n"/>
      <c r="I38" s="50" t="n"/>
      <c r="J38" s="51" t="n"/>
      <c r="K38" s="52">
        <f>K22-K25+K29-K35-K32</f>
        <v/>
      </c>
      <c r="L38" s="52">
        <f>L22-L25+L29-L35-L32</f>
        <v/>
      </c>
      <c r="M38" s="52">
        <f>M22-M25+M29-M35-M32</f>
        <v/>
      </c>
      <c r="N38" s="52">
        <f>N22-N25+N29-N35-N32</f>
        <v/>
      </c>
      <c r="O38" s="52">
        <f>O22-O25+O29-O35-O32</f>
        <v/>
      </c>
      <c r="P38" s="56" t="n"/>
    </row>
    <row r="39" ht="15" customHeight="1">
      <c r="A39" s="3" t="n"/>
      <c r="B39" s="55" t="inlineStr">
        <is>
          <t>Present Value of FCF</t>
        </is>
      </c>
      <c r="C39" s="48" t="n"/>
      <c r="D39" s="48" t="n"/>
      <c r="E39" s="48" t="n"/>
      <c r="F39" s="48" t="n"/>
      <c r="G39" s="48" t="n"/>
      <c r="H39" s="48" t="n"/>
      <c r="I39" s="48" t="n"/>
      <c r="J39" s="49" t="n"/>
      <c r="K39" s="53">
        <f>K38/(1+wacc)^K37</f>
        <v/>
      </c>
      <c r="L39" s="53">
        <f>L38/(1+wacc)^L37</f>
        <v/>
      </c>
      <c r="M39" s="53">
        <f>M38/(1+wacc)^M37</f>
        <v/>
      </c>
      <c r="N39" s="53">
        <f>N38/(1+wacc)^N37</f>
        <v/>
      </c>
      <c r="O39" s="53">
        <f>O38/(1+wacc)^O37</f>
        <v/>
      </c>
      <c r="P39" s="56" t="n"/>
    </row>
    <row r="40" ht="15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24" t="n"/>
      <c r="L40" s="3" t="n"/>
      <c r="M40" s="3" t="n"/>
      <c r="N40" s="3" t="n"/>
      <c r="O40" s="3" t="n"/>
      <c r="P40" s="3" t="n"/>
    </row>
    <row r="41" ht="15" customHeight="1">
      <c r="A41" s="3" t="inlineStr">
        <is>
          <t>x</t>
        </is>
      </c>
      <c r="B41" s="3" t="inlineStr">
        <is>
          <t>Terminal Value</t>
        </is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24" t="n"/>
      <c r="L41" s="3" t="n"/>
      <c r="M41" s="3" t="n"/>
      <c r="N41" s="3" t="n"/>
      <c r="O41" s="22">
        <f>(O38*(1+tgr))/(wacc-tgr)</f>
        <v/>
      </c>
      <c r="P41" s="3" t="n"/>
    </row>
    <row r="42" ht="15" customHeight="1">
      <c r="A42" s="3" t="n"/>
      <c r="B42" s="19" t="inlineStr">
        <is>
          <t>Present Value of Terminal Value</t>
        </is>
      </c>
      <c r="C42" s="19" t="n"/>
      <c r="D42" s="19" t="n"/>
      <c r="E42" s="19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8">
        <f>O41/(1+wacc)^O37</f>
        <v/>
      </c>
      <c r="P42" s="3" t="n"/>
    </row>
    <row r="43" ht="15" customHeight="1">
      <c r="A43" s="3" t="n"/>
      <c r="B43" s="4" t="inlineStr">
        <is>
          <t>Enterprise Value</t>
        </is>
      </c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20">
        <f>SUM(J39:O39,O42)</f>
        <v/>
      </c>
      <c r="P43" s="3" t="n"/>
    </row>
    <row r="44" ht="15" customHeight="1">
      <c r="A44" s="3" t="n"/>
      <c r="B44" s="23" t="inlineStr">
        <is>
          <t>+ Cash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22" t="n">
        <v>737</v>
      </c>
      <c r="P44" s="3" t="n"/>
    </row>
    <row r="45" ht="15" customHeight="1">
      <c r="A45" s="3" t="n"/>
      <c r="B45" s="21" t="inlineStr">
        <is>
          <t>- Debt</t>
        </is>
      </c>
      <c r="C45" s="19" t="n"/>
      <c r="D45" s="19" t="n"/>
      <c r="E45" s="19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8">
        <f>Y18</f>
        <v/>
      </c>
      <c r="P45" s="3" t="n"/>
    </row>
    <row r="46" ht="15" customHeight="1">
      <c r="A46" s="3" t="n"/>
      <c r="B46" s="4" t="inlineStr">
        <is>
          <t>Equity Value</t>
        </is>
      </c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20">
        <f>O43+O44-O45</f>
        <v/>
      </c>
      <c r="P46" s="3" t="n"/>
    </row>
    <row r="47" ht="15" customHeight="1">
      <c r="A47" s="3" t="n"/>
      <c r="B47" s="19" t="inlineStr">
        <is>
          <t>Shares</t>
        </is>
      </c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8" t="n">
        <v>15943.425</v>
      </c>
      <c r="P47" s="3" t="n"/>
    </row>
    <row r="48" ht="15" customHeight="1">
      <c r="A48" s="3" t="inlineStr">
        <is>
          <t>x</t>
        </is>
      </c>
      <c r="B48" s="4" t="inlineStr">
        <is>
          <t>Share Price</t>
        </is>
      </c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17">
        <f>O46/O47</f>
        <v/>
      </c>
      <c r="P48" s="3" t="n"/>
    </row>
  </sheetData>
  <hyperlinks>
    <hyperlink ref="Z27" display="CNBC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Aasish Virjala</dc:creator>
  <dcterms:created xsi:type="dcterms:W3CDTF">2023-10-18T01:40:55Z</dcterms:created>
  <dcterms:modified xsi:type="dcterms:W3CDTF">2024-06-11T15:12:12Z</dcterms:modified>
  <cp:lastModifiedBy>Aasish Virjala</cp:lastModifiedBy>
</cp:coreProperties>
</file>