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o/Desktop/03_Working/Dragon Fire/"/>
    </mc:Choice>
  </mc:AlternateContent>
  <xr:revisionPtr revIDLastSave="0" documentId="13_ncr:1_{0DE27E74-FDBE-9F4E-B894-D2963AB747A2}" xr6:coauthVersionLast="34" xr6:coauthVersionMax="34" xr10:uidLastSave="{00000000-0000-0000-0000-000000000000}"/>
  <bookViews>
    <workbookView xWindow="-84100" yWindow="-8880" windowWidth="32900" windowHeight="27860" xr2:uid="{A192020A-1EB1-4C43-B599-53AF689AE1A3}"/>
  </bookViews>
  <sheets>
    <sheet name="Take Off Ground Distance P-3" sheetId="3" r:id="rId1"/>
    <sheet name="Figure 3-8" sheetId="1" r:id="rId2"/>
    <sheet name="AirSpeed P-2" sheetId="2" r:id="rId3"/>
    <sheet name="Sheet3" sheetId="6" r:id="rId4"/>
    <sheet name="Abort Stopping Distance" sheetId="7" r:id="rId5"/>
    <sheet name="Fuel Loads" sheetId="10" r:id="rId6"/>
    <sheet name="Sheet6" sheetId="9" r:id="rId7"/>
    <sheet name="ASD PieceWise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" i="3" l="1"/>
  <c r="I62" i="3"/>
  <c r="I63" i="3"/>
  <c r="I64" i="3"/>
  <c r="I65" i="3"/>
  <c r="I66" i="3"/>
  <c r="I67" i="3"/>
  <c r="I68" i="3"/>
  <c r="I60" i="3"/>
  <c r="I47" i="3"/>
  <c r="I48" i="3"/>
  <c r="I49" i="3"/>
  <c r="I50" i="3"/>
  <c r="I51" i="3"/>
  <c r="I52" i="3"/>
  <c r="I53" i="3"/>
  <c r="I54" i="3"/>
  <c r="I46" i="3"/>
  <c r="E17" i="3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5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5" i="7"/>
  <c r="I55" i="3" l="1"/>
  <c r="I69" i="3"/>
  <c r="P6" i="9"/>
  <c r="R54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D14" i="1"/>
  <c r="E3" i="8"/>
  <c r="E4" i="8"/>
  <c r="E5" i="8"/>
  <c r="G4" i="8" s="1" a="1"/>
  <c r="G4" i="8" s="1"/>
  <c r="E6" i="8"/>
  <c r="G6" i="8" s="1" a="1"/>
  <c r="H6" i="8" s="1"/>
  <c r="E7" i="8"/>
  <c r="E8" i="8"/>
  <c r="E9" i="8"/>
  <c r="E10" i="8"/>
  <c r="G10" i="8" s="1" a="1"/>
  <c r="H10" i="8" s="1"/>
  <c r="E11" i="8"/>
  <c r="E12" i="8"/>
  <c r="E13" i="8"/>
  <c r="G13" i="8" s="1" a="1"/>
  <c r="G13" i="8" s="1"/>
  <c r="E14" i="8"/>
  <c r="E15" i="8"/>
  <c r="E16" i="8"/>
  <c r="E17" i="8"/>
  <c r="E18" i="8"/>
  <c r="E19" i="8"/>
  <c r="E20" i="8"/>
  <c r="E21" i="8"/>
  <c r="G21" i="8" s="1" a="1"/>
  <c r="G21" i="8" s="1"/>
  <c r="E22" i="8"/>
  <c r="E23" i="8"/>
  <c r="G9" i="8" a="1"/>
  <c r="G9" i="8" s="1"/>
  <c r="G16" i="8" a="1"/>
  <c r="G18" i="8" a="1"/>
  <c r="H18" i="8" s="1"/>
  <c r="G7" i="8" a="1"/>
  <c r="G7" i="8" s="1"/>
  <c r="G8" i="8" a="1"/>
  <c r="G8" i="8" s="1"/>
  <c r="G11" i="8" a="1"/>
  <c r="G11" i="8" s="1"/>
  <c r="G15" i="8" a="1"/>
  <c r="H15" i="8" s="1"/>
  <c r="G17" i="8" a="1"/>
  <c r="G17" i="8" s="1"/>
  <c r="G19" i="8" a="1"/>
  <c r="H19" i="8" s="1"/>
  <c r="G20" i="8" a="1"/>
  <c r="G20" i="8" s="1"/>
  <c r="G22" i="8" a="1"/>
  <c r="H22" i="8" s="1"/>
  <c r="G23" i="8" a="1"/>
  <c r="G23" i="8" s="1"/>
  <c r="G3" i="8" a="1"/>
  <c r="G3" i="8" s="1"/>
  <c r="O26" i="7"/>
  <c r="L26" i="7"/>
  <c r="C30" i="3" a="1"/>
  <c r="C30" i="3" s="1"/>
  <c r="N26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5" i="6"/>
  <c r="L26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5" i="6"/>
  <c r="I25" i="3"/>
  <c r="I24" i="3"/>
  <c r="I23" i="3"/>
  <c r="I22" i="3"/>
  <c r="I21" i="3"/>
  <c r="I20" i="3"/>
  <c r="I19" i="3"/>
  <c r="I18" i="3"/>
  <c r="I17" i="3"/>
  <c r="I5" i="3"/>
  <c r="I6" i="3"/>
  <c r="I7" i="3"/>
  <c r="I8" i="3"/>
  <c r="I9" i="3"/>
  <c r="I10" i="3"/>
  <c r="I11" i="3"/>
  <c r="I12" i="3"/>
  <c r="I4" i="3"/>
  <c r="G25" i="3"/>
  <c r="G24" i="3"/>
  <c r="G23" i="3"/>
  <c r="G22" i="3"/>
  <c r="H22" i="3" s="1"/>
  <c r="G21" i="3"/>
  <c r="G20" i="3"/>
  <c r="G19" i="3"/>
  <c r="G18" i="3"/>
  <c r="H18" i="3" s="1"/>
  <c r="G17" i="3"/>
  <c r="H23" i="3"/>
  <c r="H19" i="3"/>
  <c r="G5" i="3"/>
  <c r="G6" i="3"/>
  <c r="G7" i="3"/>
  <c r="H7" i="3" s="1"/>
  <c r="G8" i="3"/>
  <c r="H8" i="3" s="1"/>
  <c r="G9" i="3"/>
  <c r="G10" i="3"/>
  <c r="G11" i="3"/>
  <c r="H11" i="3" s="1"/>
  <c r="G12" i="3"/>
  <c r="H12" i="3" s="1"/>
  <c r="G4" i="3"/>
  <c r="H4" i="3" s="1"/>
  <c r="H25" i="3"/>
  <c r="H24" i="3"/>
  <c r="H21" i="3"/>
  <c r="H20" i="3"/>
  <c r="H17" i="3"/>
  <c r="H5" i="3"/>
  <c r="H6" i="3"/>
  <c r="H9" i="3"/>
  <c r="H10" i="3"/>
  <c r="I26" i="7" l="1"/>
  <c r="G5" i="8" a="1"/>
  <c r="G5" i="8" s="1"/>
  <c r="G19" i="8"/>
  <c r="G12" i="8" a="1"/>
  <c r="G12" i="8" s="1"/>
  <c r="H12" i="8"/>
  <c r="G15" i="8"/>
  <c r="G16" i="8"/>
  <c r="H16" i="8"/>
  <c r="H23" i="8"/>
  <c r="H7" i="8"/>
  <c r="H20" i="8"/>
  <c r="G14" i="8" a="1"/>
  <c r="H14" i="8" s="1"/>
  <c r="H11" i="8"/>
  <c r="H8" i="8"/>
  <c r="H3" i="8"/>
  <c r="H4" i="8"/>
  <c r="G22" i="8"/>
  <c r="G18" i="8"/>
  <c r="G10" i="8"/>
  <c r="G6" i="8"/>
  <c r="H21" i="8"/>
  <c r="H17" i="8"/>
  <c r="H13" i="8"/>
  <c r="H9" i="8"/>
  <c r="H5" i="8"/>
  <c r="F26" i="7"/>
  <c r="J30" i="3"/>
  <c r="F30" i="3"/>
  <c r="I30" i="3"/>
  <c r="E30" i="3"/>
  <c r="H30" i="3"/>
  <c r="D30" i="3"/>
  <c r="K30" i="3"/>
  <c r="G30" i="3"/>
  <c r="J26" i="6"/>
  <c r="F25" i="3"/>
  <c r="F24" i="3"/>
  <c r="F23" i="3"/>
  <c r="F22" i="3"/>
  <c r="F21" i="3"/>
  <c r="F20" i="3"/>
  <c r="F19" i="3"/>
  <c r="F18" i="3"/>
  <c r="F17" i="3"/>
  <c r="F5" i="3"/>
  <c r="F6" i="3"/>
  <c r="F7" i="3"/>
  <c r="F8" i="3"/>
  <c r="F9" i="3"/>
  <c r="F10" i="3"/>
  <c r="F11" i="3"/>
  <c r="F12" i="3"/>
  <c r="F4" i="3"/>
  <c r="E25" i="3"/>
  <c r="E24" i="3"/>
  <c r="E23" i="3"/>
  <c r="E22" i="3"/>
  <c r="E21" i="3"/>
  <c r="E20" i="3"/>
  <c r="E19" i="3"/>
  <c r="E18" i="3"/>
  <c r="E5" i="3"/>
  <c r="E6" i="3"/>
  <c r="E7" i="3"/>
  <c r="E8" i="3"/>
  <c r="E9" i="3"/>
  <c r="E10" i="3"/>
  <c r="E11" i="3"/>
  <c r="E12" i="3"/>
  <c r="E4" i="3"/>
  <c r="C7" i="2"/>
  <c r="C8" i="2"/>
  <c r="C9" i="2"/>
  <c r="C10" i="2"/>
  <c r="C11" i="2"/>
  <c r="C12" i="2"/>
  <c r="C13" i="2"/>
  <c r="C14" i="2"/>
  <c r="C15" i="2"/>
  <c r="C16" i="2"/>
  <c r="C17" i="2"/>
  <c r="C18" i="2"/>
  <c r="C6" i="2"/>
  <c r="G14" i="8" l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</calcChain>
</file>

<file path=xl/sharedStrings.xml><?xml version="1.0" encoding="utf-8"?>
<sst xmlns="http://schemas.openxmlformats.org/spreadsheetml/2006/main" count="89" uniqueCount="42">
  <si>
    <t>20°</t>
  </si>
  <si>
    <t>30°</t>
  </si>
  <si>
    <t>Alt Loss for 180°</t>
  </si>
  <si>
    <t>Time for 180°</t>
  </si>
  <si>
    <t>Alt loss 30 sec</t>
  </si>
  <si>
    <t>AirSpeed</t>
  </si>
  <si>
    <t>Gallons</t>
  </si>
  <si>
    <t>Glide</t>
  </si>
  <si>
    <t>Min Sink</t>
  </si>
  <si>
    <t>0° Flaps</t>
  </si>
  <si>
    <t>35° Flaps</t>
  </si>
  <si>
    <t>G - 60</t>
  </si>
  <si>
    <t>Take Off ground distance</t>
  </si>
  <si>
    <t>Weight</t>
  </si>
  <si>
    <t>TO Speed</t>
  </si>
  <si>
    <t>Distance</t>
  </si>
  <si>
    <t>TempCorre</t>
  </si>
  <si>
    <t>ElevCorr</t>
  </si>
  <si>
    <t>TailWind</t>
  </si>
  <si>
    <t>headWind</t>
  </si>
  <si>
    <t>15° Flaps</t>
  </si>
  <si>
    <t>**********ATIS***********  
Below are the numbers I cant get to match (Column C [from checklist] ---- Column K [Calculated in Swift using the equation that fits the line])</t>
  </si>
  <si>
    <t>Dry</t>
  </si>
  <si>
    <t>Wet</t>
  </si>
  <si>
    <t>Snow</t>
  </si>
  <si>
    <t>Ice*</t>
  </si>
  <si>
    <t>C</t>
  </si>
  <si>
    <t>Weight x 10,000</t>
  </si>
  <si>
    <t>DRY</t>
  </si>
  <si>
    <t>WET</t>
  </si>
  <si>
    <t>SNOW</t>
  </si>
  <si>
    <t>ICE</t>
  </si>
  <si>
    <t>TAB DATA</t>
  </si>
  <si>
    <t>Derived Equation</t>
  </si>
  <si>
    <t>RUNWAY CONDITION</t>
  </si>
  <si>
    <t xml:space="preserve">Average Deviaton: </t>
  </si>
  <si>
    <t>wet</t>
  </si>
  <si>
    <t>snow</t>
  </si>
  <si>
    <t>ice</t>
  </si>
  <si>
    <t>-11</t>
  </si>
  <si>
    <t>-35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</si>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</sst>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"/>
    <numFmt numFmtId="165" formatCode="0.00000000000"/>
    <numFmt numFmtId="166" formatCode="0.000000000000"/>
    <numFmt numFmtId="167" formatCode="0.000000000000000"/>
    <numFmt numFmtId="168" formatCode="0.000000E+00"/>
    <numFmt numFmtId="169" formatCode="0.0000000E+00"/>
    <numFmt numFmtId="170" formatCode="_(* #,##0.000_);_(* \(#,##0.0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Menlo"/>
      <family val="2"/>
    </font>
    <font>
      <sz val="18"/>
      <color rgb="FFFF0000"/>
      <name val="Calibri"/>
      <family val="2"/>
      <scheme val="minor"/>
    </font>
    <font>
      <sz val="15"/>
      <color theme="1"/>
      <name val="Helvetica"/>
      <family val="2"/>
    </font>
    <font>
      <b/>
      <sz val="14"/>
      <color theme="1"/>
      <name val="Calibri"/>
      <family val="2"/>
      <scheme val="minor"/>
    </font>
    <font>
      <b/>
      <sz val="13"/>
      <color rgb="FFFFFFF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ont="1"/>
    <xf numFmtId="1" fontId="2" fillId="0" borderId="0" xfId="0" applyNumberFormat="1" applyFont="1"/>
    <xf numFmtId="3" fontId="0" fillId="0" borderId="0" xfId="0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6" fontId="0" fillId="0" borderId="0" xfId="0" applyNumberFormat="1" applyFont="1"/>
    <xf numFmtId="168" fontId="0" fillId="0" borderId="0" xfId="0" applyNumberFormat="1"/>
    <xf numFmtId="169" fontId="0" fillId="0" borderId="0" xfId="0" applyNumberFormat="1"/>
    <xf numFmtId="169" fontId="2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3" fontId="0" fillId="0" borderId="0" xfId="0" applyNumberFormat="1" applyFont="1" applyFill="1"/>
    <xf numFmtId="164" fontId="0" fillId="0" borderId="0" xfId="0" applyNumberFormat="1" applyFill="1"/>
    <xf numFmtId="170" fontId="0" fillId="0" borderId="0" xfId="1" applyNumberFormat="1" applyFont="1"/>
    <xf numFmtId="49" fontId="0" fillId="0" borderId="0" xfId="0" applyNumberFormat="1"/>
    <xf numFmtId="49" fontId="0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6" fillId="0" borderId="0" xfId="0" applyFont="1"/>
    <xf numFmtId="1" fontId="0" fillId="0" borderId="0" xfId="0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Take Off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Take Off Speed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4019772528433946"/>
                  <c:y val="-0.119074980492303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'Take Off Ground Distance P-3'!$B$4:$B$12</c:f>
              <c:numCache>
                <c:formatCode>General</c:formatCode>
                <c:ptCount val="9"/>
                <c:pt idx="0">
                  <c:v>20000</c:v>
                </c:pt>
                <c:pt idx="1">
                  <c:v>22500</c:v>
                </c:pt>
                <c:pt idx="2">
                  <c:v>25000</c:v>
                </c:pt>
                <c:pt idx="3">
                  <c:v>27500</c:v>
                </c:pt>
                <c:pt idx="4">
                  <c:v>30000</c:v>
                </c:pt>
                <c:pt idx="5">
                  <c:v>32500</c:v>
                </c:pt>
                <c:pt idx="6">
                  <c:v>35000</c:v>
                </c:pt>
                <c:pt idx="7">
                  <c:v>37500</c:v>
                </c:pt>
                <c:pt idx="8">
                  <c:v>40000</c:v>
                </c:pt>
              </c:numCache>
            </c:numRef>
          </c:xVal>
          <c:yVal>
            <c:numRef>
              <c:f>'Take Off Ground Distance P-3'!$C$4:$C$12</c:f>
              <c:numCache>
                <c:formatCode>General</c:formatCode>
                <c:ptCount val="9"/>
                <c:pt idx="0">
                  <c:v>77</c:v>
                </c:pt>
                <c:pt idx="1">
                  <c:v>82</c:v>
                </c:pt>
                <c:pt idx="2">
                  <c:v>87</c:v>
                </c:pt>
                <c:pt idx="3">
                  <c:v>91</c:v>
                </c:pt>
                <c:pt idx="4">
                  <c:v>95</c:v>
                </c:pt>
                <c:pt idx="5">
                  <c:v>99</c:v>
                </c:pt>
                <c:pt idx="6">
                  <c:v>103</c:v>
                </c:pt>
                <c:pt idx="7">
                  <c:v>107</c:v>
                </c:pt>
                <c:pt idx="8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23-1E46-BF1C-BD1AA63D8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2815"/>
        <c:axId val="486873791"/>
      </c:scatterChart>
      <c:valAx>
        <c:axId val="45242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3791"/>
        <c:crosses val="autoZero"/>
        <c:crossBetween val="midCat"/>
      </c:valAx>
      <c:valAx>
        <c:axId val="4868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TakeOff Distance</a:t>
            </a:r>
          </a:p>
        </c:rich>
      </c:tx>
      <c:layout>
        <c:manualLayout>
          <c:xMode val="edge"/>
          <c:yMode val="edge"/>
          <c:x val="9.286596772088572E-2"/>
          <c:y val="3.15315315315315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Take Off Distance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2.7276059666571213E-2"/>
                  <c:y val="-0.14776419641133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'Take Off Ground Distance P-3'!$B$4:$B$12</c:f>
              <c:numCache>
                <c:formatCode>General</c:formatCode>
                <c:ptCount val="9"/>
                <c:pt idx="0">
                  <c:v>20000</c:v>
                </c:pt>
                <c:pt idx="1">
                  <c:v>22500</c:v>
                </c:pt>
                <c:pt idx="2">
                  <c:v>25000</c:v>
                </c:pt>
                <c:pt idx="3">
                  <c:v>27500</c:v>
                </c:pt>
                <c:pt idx="4">
                  <c:v>30000</c:v>
                </c:pt>
                <c:pt idx="5">
                  <c:v>32500</c:v>
                </c:pt>
                <c:pt idx="6">
                  <c:v>35000</c:v>
                </c:pt>
                <c:pt idx="7">
                  <c:v>37500</c:v>
                </c:pt>
                <c:pt idx="8">
                  <c:v>40000</c:v>
                </c:pt>
              </c:numCache>
            </c:numRef>
          </c:xVal>
          <c:yVal>
            <c:numRef>
              <c:f>'Take Off Ground Distance P-3'!$C$17:$C$25</c:f>
              <c:numCache>
                <c:formatCode>General</c:formatCode>
                <c:ptCount val="9"/>
                <c:pt idx="0">
                  <c:v>384</c:v>
                </c:pt>
                <c:pt idx="1">
                  <c:v>493</c:v>
                </c:pt>
                <c:pt idx="2">
                  <c:v>617</c:v>
                </c:pt>
                <c:pt idx="3">
                  <c:v>757</c:v>
                </c:pt>
                <c:pt idx="4">
                  <c:v>911</c:v>
                </c:pt>
                <c:pt idx="5">
                  <c:v>1082</c:v>
                </c:pt>
                <c:pt idx="6">
                  <c:v>1268</c:v>
                </c:pt>
                <c:pt idx="7">
                  <c:v>1471</c:v>
                </c:pt>
                <c:pt idx="8">
                  <c:v>1691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9D-B24C-ABCA-FA8EBF9A7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2815"/>
        <c:axId val="486873791"/>
      </c:scatterChart>
      <c:valAx>
        <c:axId val="45242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3791"/>
        <c:crosses val="autoZero"/>
        <c:crossBetween val="midCat"/>
      </c:valAx>
      <c:valAx>
        <c:axId val="4868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4720494313210851"/>
                  <c:y val="-0.12078703703703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'Figure 3-8'!$B$5:$B$9</c:f>
              <c:numCache>
                <c:formatCode>General</c:formatCode>
                <c:ptCount val="5"/>
                <c:pt idx="0">
                  <c:v>20000</c:v>
                </c:pt>
                <c:pt idx="1">
                  <c:v>25000</c:v>
                </c:pt>
                <c:pt idx="2">
                  <c:v>30000</c:v>
                </c:pt>
                <c:pt idx="3">
                  <c:v>35000</c:v>
                </c:pt>
                <c:pt idx="4">
                  <c:v>40000</c:v>
                </c:pt>
              </c:numCache>
            </c:numRef>
          </c:xVal>
          <c:yVal>
            <c:numRef>
              <c:f>'Figure 3-8'!$C$5:$C$9</c:f>
              <c:numCache>
                <c:formatCode>General</c:formatCode>
                <c:ptCount val="5"/>
                <c:pt idx="0">
                  <c:v>370</c:v>
                </c:pt>
                <c:pt idx="1">
                  <c:v>440</c:v>
                </c:pt>
                <c:pt idx="2">
                  <c:v>500</c:v>
                </c:pt>
                <c:pt idx="3">
                  <c:v>580</c:v>
                </c:pt>
                <c:pt idx="4">
                  <c:v>660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4-6D4B-A458-E81C652B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2815"/>
        <c:axId val="486873791"/>
      </c:scatterChart>
      <c:valAx>
        <c:axId val="45242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3791"/>
        <c:crosses val="autoZero"/>
        <c:crossBetween val="midCat"/>
      </c:valAx>
      <c:valAx>
        <c:axId val="4868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Best Glide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1538932633420819E-2"/>
                  <c:y val="-0.2285684897495921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="1" baseline="0"/>
                      <a:t>y = 0.0101x + 104.65</a:t>
                    </a:r>
                    <a:endParaRPr lang="en-US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'AirSpeed P-2'!$C$6:$C$18</c:f>
              <c:numCache>
                <c:formatCode>General</c:formatCode>
                <c:ptCount val="13"/>
                <c:pt idx="0">
                  <c:v>528</c:v>
                </c:pt>
                <c:pt idx="1">
                  <c:v>628</c:v>
                </c:pt>
                <c:pt idx="2">
                  <c:v>828</c:v>
                </c:pt>
                <c:pt idx="3">
                  <c:v>1028</c:v>
                </c:pt>
                <c:pt idx="4">
                  <c:v>1328</c:v>
                </c:pt>
                <c:pt idx="5">
                  <c:v>1528</c:v>
                </c:pt>
                <c:pt idx="6">
                  <c:v>1728</c:v>
                </c:pt>
                <c:pt idx="7">
                  <c:v>1928</c:v>
                </c:pt>
                <c:pt idx="8">
                  <c:v>2128</c:v>
                </c:pt>
                <c:pt idx="9">
                  <c:v>2328</c:v>
                </c:pt>
                <c:pt idx="10">
                  <c:v>2528</c:v>
                </c:pt>
                <c:pt idx="11">
                  <c:v>2728</c:v>
                </c:pt>
                <c:pt idx="12">
                  <c:v>2890</c:v>
                </c:pt>
              </c:numCache>
            </c:numRef>
          </c:xVal>
          <c:yVal>
            <c:numRef>
              <c:f>'AirSpeed P-2'!$D$6:$D$18</c:f>
              <c:numCache>
                <c:formatCode>General</c:formatCode>
                <c:ptCount val="13"/>
                <c:pt idx="0">
                  <c:v>110</c:v>
                </c:pt>
                <c:pt idx="1">
                  <c:v>111</c:v>
                </c:pt>
                <c:pt idx="2">
                  <c:v>113</c:v>
                </c:pt>
                <c:pt idx="3">
                  <c:v>115</c:v>
                </c:pt>
                <c:pt idx="4">
                  <c:v>118</c:v>
                </c:pt>
                <c:pt idx="5">
                  <c:v>120</c:v>
                </c:pt>
                <c:pt idx="6">
                  <c:v>122</c:v>
                </c:pt>
                <c:pt idx="7">
                  <c:v>124</c:v>
                </c:pt>
                <c:pt idx="8">
                  <c:v>126</c:v>
                </c:pt>
                <c:pt idx="9">
                  <c:v>128</c:v>
                </c:pt>
                <c:pt idx="10">
                  <c:v>130</c:v>
                </c:pt>
                <c:pt idx="11">
                  <c:v>132</c:v>
                </c:pt>
                <c:pt idx="12">
                  <c:v>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E9-E747-8369-2C9F0282E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2815"/>
        <c:axId val="486873791"/>
      </c:scatterChart>
      <c:valAx>
        <c:axId val="45242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3791"/>
        <c:crosses val="autoZero"/>
        <c:crossBetween val="midCat"/>
      </c:valAx>
      <c:valAx>
        <c:axId val="4868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 Sink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Sink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4316710411198601E-2"/>
                  <c:y val="-0.183609987940696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'AirSpeed P-2'!$C$6:$C$18</c:f>
              <c:numCache>
                <c:formatCode>General</c:formatCode>
                <c:ptCount val="13"/>
                <c:pt idx="0">
                  <c:v>528</c:v>
                </c:pt>
                <c:pt idx="1">
                  <c:v>628</c:v>
                </c:pt>
                <c:pt idx="2">
                  <c:v>828</c:v>
                </c:pt>
                <c:pt idx="3">
                  <c:v>1028</c:v>
                </c:pt>
                <c:pt idx="4">
                  <c:v>1328</c:v>
                </c:pt>
                <c:pt idx="5">
                  <c:v>1528</c:v>
                </c:pt>
                <c:pt idx="6">
                  <c:v>1728</c:v>
                </c:pt>
                <c:pt idx="7">
                  <c:v>1928</c:v>
                </c:pt>
                <c:pt idx="8">
                  <c:v>2128</c:v>
                </c:pt>
                <c:pt idx="9">
                  <c:v>2328</c:v>
                </c:pt>
                <c:pt idx="10">
                  <c:v>2528</c:v>
                </c:pt>
                <c:pt idx="11">
                  <c:v>2728</c:v>
                </c:pt>
                <c:pt idx="12">
                  <c:v>2890</c:v>
                </c:pt>
              </c:numCache>
            </c:numRef>
          </c:xVal>
          <c:yVal>
            <c:numRef>
              <c:f>'AirSpeed P-2'!$E$6:$E$18</c:f>
              <c:numCache>
                <c:formatCode>General</c:formatCode>
                <c:ptCount val="13"/>
                <c:pt idx="0">
                  <c:v>95</c:v>
                </c:pt>
                <c:pt idx="1">
                  <c:v>96</c:v>
                </c:pt>
                <c:pt idx="2">
                  <c:v>98</c:v>
                </c:pt>
                <c:pt idx="3">
                  <c:v>100</c:v>
                </c:pt>
                <c:pt idx="4">
                  <c:v>103</c:v>
                </c:pt>
                <c:pt idx="5">
                  <c:v>105</c:v>
                </c:pt>
                <c:pt idx="6">
                  <c:v>107</c:v>
                </c:pt>
                <c:pt idx="7">
                  <c:v>109</c:v>
                </c:pt>
                <c:pt idx="8">
                  <c:v>111</c:v>
                </c:pt>
                <c:pt idx="9">
                  <c:v>113</c:v>
                </c:pt>
                <c:pt idx="10">
                  <c:v>115</c:v>
                </c:pt>
                <c:pt idx="11">
                  <c:v>117</c:v>
                </c:pt>
                <c:pt idx="12">
                  <c:v>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88-EB48-A17D-D7A81918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2815"/>
        <c:axId val="486873791"/>
      </c:scatterChart>
      <c:valAx>
        <c:axId val="45242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3791"/>
        <c:crosses val="autoZero"/>
        <c:crossBetween val="midCat"/>
      </c:valAx>
      <c:valAx>
        <c:axId val="4868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0° Flaps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Sink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4316710411198601E-2"/>
                  <c:y val="-0.183609987940696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'AirSpeed P-2'!$C$6:$C$18</c:f>
              <c:numCache>
                <c:formatCode>General</c:formatCode>
                <c:ptCount val="13"/>
                <c:pt idx="0">
                  <c:v>528</c:v>
                </c:pt>
                <c:pt idx="1">
                  <c:v>628</c:v>
                </c:pt>
                <c:pt idx="2">
                  <c:v>828</c:v>
                </c:pt>
                <c:pt idx="3">
                  <c:v>1028</c:v>
                </c:pt>
                <c:pt idx="4">
                  <c:v>1328</c:v>
                </c:pt>
                <c:pt idx="5">
                  <c:v>1528</c:v>
                </c:pt>
                <c:pt idx="6">
                  <c:v>1728</c:v>
                </c:pt>
                <c:pt idx="7">
                  <c:v>1928</c:v>
                </c:pt>
                <c:pt idx="8">
                  <c:v>2128</c:v>
                </c:pt>
                <c:pt idx="9">
                  <c:v>2328</c:v>
                </c:pt>
                <c:pt idx="10">
                  <c:v>2528</c:v>
                </c:pt>
                <c:pt idx="11">
                  <c:v>2728</c:v>
                </c:pt>
                <c:pt idx="12">
                  <c:v>2890</c:v>
                </c:pt>
              </c:numCache>
            </c:numRef>
          </c:xVal>
          <c:yVal>
            <c:numRef>
              <c:f>'AirSpeed P-2'!$F$6:$F$18</c:f>
              <c:numCache>
                <c:formatCode>General</c:formatCode>
                <c:ptCount val="13"/>
                <c:pt idx="0">
                  <c:v>80</c:v>
                </c:pt>
                <c:pt idx="1">
                  <c:v>81</c:v>
                </c:pt>
                <c:pt idx="2">
                  <c:v>83</c:v>
                </c:pt>
                <c:pt idx="3">
                  <c:v>85</c:v>
                </c:pt>
                <c:pt idx="4">
                  <c:v>88</c:v>
                </c:pt>
                <c:pt idx="5">
                  <c:v>90</c:v>
                </c:pt>
                <c:pt idx="6">
                  <c:v>92</c:v>
                </c:pt>
                <c:pt idx="7">
                  <c:v>94</c:v>
                </c:pt>
                <c:pt idx="8">
                  <c:v>96</c:v>
                </c:pt>
                <c:pt idx="9">
                  <c:v>98</c:v>
                </c:pt>
                <c:pt idx="10">
                  <c:v>100</c:v>
                </c:pt>
                <c:pt idx="11">
                  <c:v>102</c:v>
                </c:pt>
                <c:pt idx="12">
                  <c:v>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D6-7349-9851-65222C648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2815"/>
        <c:axId val="486873791"/>
      </c:scatterChart>
      <c:valAx>
        <c:axId val="45242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3791"/>
        <c:crosses val="autoZero"/>
        <c:crossBetween val="midCat"/>
      </c:valAx>
      <c:valAx>
        <c:axId val="4868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35° Flaps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Min Sink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4316710411198601E-2"/>
                  <c:y val="-0.183609987940696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'AirSpeed P-2'!$C$6:$C$18</c:f>
              <c:numCache>
                <c:formatCode>General</c:formatCode>
                <c:ptCount val="13"/>
                <c:pt idx="0">
                  <c:v>528</c:v>
                </c:pt>
                <c:pt idx="1">
                  <c:v>628</c:v>
                </c:pt>
                <c:pt idx="2">
                  <c:v>828</c:v>
                </c:pt>
                <c:pt idx="3">
                  <c:v>1028</c:v>
                </c:pt>
                <c:pt idx="4">
                  <c:v>1328</c:v>
                </c:pt>
                <c:pt idx="5">
                  <c:v>1528</c:v>
                </c:pt>
                <c:pt idx="6">
                  <c:v>1728</c:v>
                </c:pt>
                <c:pt idx="7">
                  <c:v>1928</c:v>
                </c:pt>
                <c:pt idx="8">
                  <c:v>2128</c:v>
                </c:pt>
                <c:pt idx="9">
                  <c:v>2328</c:v>
                </c:pt>
                <c:pt idx="10">
                  <c:v>2528</c:v>
                </c:pt>
                <c:pt idx="11">
                  <c:v>2728</c:v>
                </c:pt>
                <c:pt idx="12">
                  <c:v>2890</c:v>
                </c:pt>
              </c:numCache>
            </c:numRef>
          </c:xVal>
          <c:yVal>
            <c:numRef>
              <c:f>'AirSpeed P-2'!$G$6:$G$18</c:f>
              <c:numCache>
                <c:formatCode>General</c:formatCode>
                <c:ptCount val="13"/>
                <c:pt idx="0">
                  <c:v>75</c:v>
                </c:pt>
                <c:pt idx="1">
                  <c:v>76</c:v>
                </c:pt>
                <c:pt idx="2">
                  <c:v>78</c:v>
                </c:pt>
                <c:pt idx="3">
                  <c:v>80</c:v>
                </c:pt>
                <c:pt idx="4">
                  <c:v>83</c:v>
                </c:pt>
                <c:pt idx="5">
                  <c:v>85</c:v>
                </c:pt>
                <c:pt idx="6">
                  <c:v>87</c:v>
                </c:pt>
                <c:pt idx="7">
                  <c:v>89</c:v>
                </c:pt>
                <c:pt idx="8">
                  <c:v>91</c:v>
                </c:pt>
                <c:pt idx="9">
                  <c:v>93</c:v>
                </c:pt>
                <c:pt idx="10">
                  <c:v>95</c:v>
                </c:pt>
                <c:pt idx="11">
                  <c:v>97</c:v>
                </c:pt>
                <c:pt idx="12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BC-8F46-9B00-7402B4E58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422815"/>
        <c:axId val="486873791"/>
      </c:scatterChart>
      <c:valAx>
        <c:axId val="45242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73791"/>
        <c:crosses val="autoZero"/>
        <c:crossBetween val="midCat"/>
      </c:valAx>
      <c:valAx>
        <c:axId val="48687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42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Sheet6!$I$5</c:f>
              <c:strCache>
                <c:ptCount val="1"/>
                <c:pt idx="0">
                  <c:v>Dry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Sheet6!$H$6:$H$46</c:f>
              <c:numCache>
                <c:formatCode>General</c:formatCode>
                <c:ptCount val="41"/>
                <c:pt idx="0">
                  <c:v>20000</c:v>
                </c:pt>
                <c:pt idx="1">
                  <c:v>20500</c:v>
                </c:pt>
                <c:pt idx="2">
                  <c:v>21000</c:v>
                </c:pt>
                <c:pt idx="3">
                  <c:v>21500</c:v>
                </c:pt>
                <c:pt idx="4">
                  <c:v>22000</c:v>
                </c:pt>
                <c:pt idx="5">
                  <c:v>22500</c:v>
                </c:pt>
                <c:pt idx="6">
                  <c:v>23000</c:v>
                </c:pt>
                <c:pt idx="7">
                  <c:v>23500</c:v>
                </c:pt>
                <c:pt idx="8">
                  <c:v>24000</c:v>
                </c:pt>
                <c:pt idx="9">
                  <c:v>24500</c:v>
                </c:pt>
                <c:pt idx="10">
                  <c:v>25000</c:v>
                </c:pt>
                <c:pt idx="11">
                  <c:v>25500</c:v>
                </c:pt>
                <c:pt idx="12">
                  <c:v>26000</c:v>
                </c:pt>
                <c:pt idx="13">
                  <c:v>26500</c:v>
                </c:pt>
                <c:pt idx="14">
                  <c:v>27000</c:v>
                </c:pt>
                <c:pt idx="15">
                  <c:v>27500</c:v>
                </c:pt>
                <c:pt idx="16">
                  <c:v>28000</c:v>
                </c:pt>
                <c:pt idx="17">
                  <c:v>28500</c:v>
                </c:pt>
                <c:pt idx="18">
                  <c:v>29000</c:v>
                </c:pt>
                <c:pt idx="19">
                  <c:v>29500</c:v>
                </c:pt>
                <c:pt idx="20">
                  <c:v>30000</c:v>
                </c:pt>
                <c:pt idx="21">
                  <c:v>30500</c:v>
                </c:pt>
                <c:pt idx="22">
                  <c:v>31000</c:v>
                </c:pt>
                <c:pt idx="23">
                  <c:v>31500</c:v>
                </c:pt>
                <c:pt idx="24">
                  <c:v>32000</c:v>
                </c:pt>
                <c:pt idx="25">
                  <c:v>32500</c:v>
                </c:pt>
                <c:pt idx="26">
                  <c:v>33000</c:v>
                </c:pt>
                <c:pt idx="27">
                  <c:v>33500</c:v>
                </c:pt>
                <c:pt idx="28">
                  <c:v>34000</c:v>
                </c:pt>
                <c:pt idx="29">
                  <c:v>34500</c:v>
                </c:pt>
                <c:pt idx="30">
                  <c:v>35000</c:v>
                </c:pt>
                <c:pt idx="31">
                  <c:v>35500</c:v>
                </c:pt>
                <c:pt idx="32">
                  <c:v>36000</c:v>
                </c:pt>
                <c:pt idx="33">
                  <c:v>36500</c:v>
                </c:pt>
                <c:pt idx="34">
                  <c:v>37000</c:v>
                </c:pt>
                <c:pt idx="35">
                  <c:v>37500</c:v>
                </c:pt>
                <c:pt idx="36">
                  <c:v>38000</c:v>
                </c:pt>
                <c:pt idx="37">
                  <c:v>38500</c:v>
                </c:pt>
                <c:pt idx="38">
                  <c:v>39000</c:v>
                </c:pt>
                <c:pt idx="39">
                  <c:v>39500</c:v>
                </c:pt>
                <c:pt idx="40">
                  <c:v>40000</c:v>
                </c:pt>
              </c:numCache>
            </c:numRef>
          </c:xVal>
          <c:yVal>
            <c:numRef>
              <c:f>Sheet6!$I$6:$I$46</c:f>
              <c:numCache>
                <c:formatCode>General</c:formatCode>
                <c:ptCount val="41"/>
                <c:pt idx="0">
                  <c:v>3673</c:v>
                </c:pt>
                <c:pt idx="1">
                  <c:v>3761.5</c:v>
                </c:pt>
                <c:pt idx="2">
                  <c:v>3850</c:v>
                </c:pt>
                <c:pt idx="3">
                  <c:v>3938.5</c:v>
                </c:pt>
                <c:pt idx="4">
                  <c:v>4027</c:v>
                </c:pt>
                <c:pt idx="5">
                  <c:v>4115</c:v>
                </c:pt>
                <c:pt idx="6">
                  <c:v>4203</c:v>
                </c:pt>
                <c:pt idx="7">
                  <c:v>4291.5</c:v>
                </c:pt>
                <c:pt idx="8">
                  <c:v>4380</c:v>
                </c:pt>
                <c:pt idx="9">
                  <c:v>4468</c:v>
                </c:pt>
                <c:pt idx="10">
                  <c:v>4556</c:v>
                </c:pt>
                <c:pt idx="11">
                  <c:v>4644</c:v>
                </c:pt>
                <c:pt idx="12">
                  <c:v>4732</c:v>
                </c:pt>
                <c:pt idx="13">
                  <c:v>4820</c:v>
                </c:pt>
                <c:pt idx="14">
                  <c:v>4908</c:v>
                </c:pt>
                <c:pt idx="15">
                  <c:v>4996</c:v>
                </c:pt>
                <c:pt idx="16">
                  <c:v>5084</c:v>
                </c:pt>
                <c:pt idx="17">
                  <c:v>5171.5</c:v>
                </c:pt>
                <c:pt idx="18">
                  <c:v>5259</c:v>
                </c:pt>
                <c:pt idx="19">
                  <c:v>5378.5</c:v>
                </c:pt>
                <c:pt idx="20">
                  <c:v>5498</c:v>
                </c:pt>
                <c:pt idx="21">
                  <c:v>5714</c:v>
                </c:pt>
                <c:pt idx="22">
                  <c:v>5930</c:v>
                </c:pt>
                <c:pt idx="23">
                  <c:v>6142.5</c:v>
                </c:pt>
                <c:pt idx="24">
                  <c:v>6355</c:v>
                </c:pt>
                <c:pt idx="25">
                  <c:v>6565</c:v>
                </c:pt>
                <c:pt idx="26">
                  <c:v>6775</c:v>
                </c:pt>
                <c:pt idx="27">
                  <c:v>6981.5</c:v>
                </c:pt>
                <c:pt idx="28">
                  <c:v>7188</c:v>
                </c:pt>
                <c:pt idx="29">
                  <c:v>7391.5</c:v>
                </c:pt>
                <c:pt idx="30">
                  <c:v>7595</c:v>
                </c:pt>
                <c:pt idx="31">
                  <c:v>7796.5</c:v>
                </c:pt>
                <c:pt idx="32">
                  <c:v>7998</c:v>
                </c:pt>
                <c:pt idx="33">
                  <c:v>8197</c:v>
                </c:pt>
                <c:pt idx="34">
                  <c:v>8396</c:v>
                </c:pt>
                <c:pt idx="35">
                  <c:v>8593</c:v>
                </c:pt>
                <c:pt idx="36">
                  <c:v>8790</c:v>
                </c:pt>
                <c:pt idx="37">
                  <c:v>8985</c:v>
                </c:pt>
                <c:pt idx="38">
                  <c:v>9180</c:v>
                </c:pt>
                <c:pt idx="39">
                  <c:v>9373.5</c:v>
                </c:pt>
                <c:pt idx="40">
                  <c:v>9567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6-FE46-A40E-382EACAA288D}"/>
            </c:ext>
          </c:extLst>
        </c:ser>
        <c:ser>
          <c:idx val="1"/>
          <c:order val="1"/>
          <c:tx>
            <c:strRef>
              <c:f>Sheet6!$J$5</c:f>
              <c:strCache>
                <c:ptCount val="1"/>
                <c:pt idx="0">
                  <c:v>wet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Sheet6!$H$6:$H$46</c:f>
              <c:numCache>
                <c:formatCode>General</c:formatCode>
                <c:ptCount val="41"/>
                <c:pt idx="0">
                  <c:v>20000</c:v>
                </c:pt>
                <c:pt idx="1">
                  <c:v>20500</c:v>
                </c:pt>
                <c:pt idx="2">
                  <c:v>21000</c:v>
                </c:pt>
                <c:pt idx="3">
                  <c:v>21500</c:v>
                </c:pt>
                <c:pt idx="4">
                  <c:v>22000</c:v>
                </c:pt>
                <c:pt idx="5">
                  <c:v>22500</c:v>
                </c:pt>
                <c:pt idx="6">
                  <c:v>23000</c:v>
                </c:pt>
                <c:pt idx="7">
                  <c:v>23500</c:v>
                </c:pt>
                <c:pt idx="8">
                  <c:v>24000</c:v>
                </c:pt>
                <c:pt idx="9">
                  <c:v>24500</c:v>
                </c:pt>
                <c:pt idx="10">
                  <c:v>25000</c:v>
                </c:pt>
                <c:pt idx="11">
                  <c:v>25500</c:v>
                </c:pt>
                <c:pt idx="12">
                  <c:v>26000</c:v>
                </c:pt>
                <c:pt idx="13">
                  <c:v>26500</c:v>
                </c:pt>
                <c:pt idx="14">
                  <c:v>27000</c:v>
                </c:pt>
                <c:pt idx="15">
                  <c:v>27500</c:v>
                </c:pt>
                <c:pt idx="16">
                  <c:v>28000</c:v>
                </c:pt>
                <c:pt idx="17">
                  <c:v>28500</c:v>
                </c:pt>
                <c:pt idx="18">
                  <c:v>29000</c:v>
                </c:pt>
                <c:pt idx="19">
                  <c:v>29500</c:v>
                </c:pt>
                <c:pt idx="20">
                  <c:v>30000</c:v>
                </c:pt>
                <c:pt idx="21">
                  <c:v>30500</c:v>
                </c:pt>
                <c:pt idx="22">
                  <c:v>31000</c:v>
                </c:pt>
                <c:pt idx="23">
                  <c:v>31500</c:v>
                </c:pt>
                <c:pt idx="24">
                  <c:v>32000</c:v>
                </c:pt>
                <c:pt idx="25">
                  <c:v>32500</c:v>
                </c:pt>
                <c:pt idx="26">
                  <c:v>33000</c:v>
                </c:pt>
                <c:pt idx="27">
                  <c:v>33500</c:v>
                </c:pt>
                <c:pt idx="28">
                  <c:v>34000</c:v>
                </c:pt>
                <c:pt idx="29">
                  <c:v>34500</c:v>
                </c:pt>
                <c:pt idx="30">
                  <c:v>35000</c:v>
                </c:pt>
                <c:pt idx="31">
                  <c:v>35500</c:v>
                </c:pt>
                <c:pt idx="32">
                  <c:v>36000</c:v>
                </c:pt>
                <c:pt idx="33">
                  <c:v>36500</c:v>
                </c:pt>
                <c:pt idx="34">
                  <c:v>37000</c:v>
                </c:pt>
                <c:pt idx="35">
                  <c:v>37500</c:v>
                </c:pt>
                <c:pt idx="36">
                  <c:v>38000</c:v>
                </c:pt>
                <c:pt idx="37">
                  <c:v>38500</c:v>
                </c:pt>
                <c:pt idx="38">
                  <c:v>39000</c:v>
                </c:pt>
                <c:pt idx="39">
                  <c:v>39500</c:v>
                </c:pt>
                <c:pt idx="40">
                  <c:v>40000</c:v>
                </c:pt>
              </c:numCache>
            </c:numRef>
          </c:xVal>
          <c:yVal>
            <c:numRef>
              <c:f>Sheet6!$J$6:$J$46</c:f>
              <c:numCache>
                <c:formatCode>General</c:formatCode>
                <c:ptCount val="41"/>
                <c:pt idx="0">
                  <c:v>3932</c:v>
                </c:pt>
                <c:pt idx="1">
                  <c:v>4027</c:v>
                </c:pt>
                <c:pt idx="2">
                  <c:v>4122</c:v>
                </c:pt>
                <c:pt idx="3">
                  <c:v>4217</c:v>
                </c:pt>
                <c:pt idx="4">
                  <c:v>4312</c:v>
                </c:pt>
                <c:pt idx="5">
                  <c:v>4407</c:v>
                </c:pt>
                <c:pt idx="6">
                  <c:v>4502</c:v>
                </c:pt>
                <c:pt idx="7">
                  <c:v>4597</c:v>
                </c:pt>
                <c:pt idx="8">
                  <c:v>4692</c:v>
                </c:pt>
                <c:pt idx="9">
                  <c:v>4786.5</c:v>
                </c:pt>
                <c:pt idx="10">
                  <c:v>4881</c:v>
                </c:pt>
                <c:pt idx="11">
                  <c:v>4975.5</c:v>
                </c:pt>
                <c:pt idx="12">
                  <c:v>5070</c:v>
                </c:pt>
                <c:pt idx="13">
                  <c:v>5169.5</c:v>
                </c:pt>
                <c:pt idx="14">
                  <c:v>5269</c:v>
                </c:pt>
                <c:pt idx="15">
                  <c:v>5358.5</c:v>
                </c:pt>
                <c:pt idx="16">
                  <c:v>5448</c:v>
                </c:pt>
                <c:pt idx="17">
                  <c:v>5542.5</c:v>
                </c:pt>
                <c:pt idx="18">
                  <c:v>5637</c:v>
                </c:pt>
                <c:pt idx="19">
                  <c:v>5731</c:v>
                </c:pt>
                <c:pt idx="20">
                  <c:v>5825</c:v>
                </c:pt>
                <c:pt idx="21">
                  <c:v>6002</c:v>
                </c:pt>
                <c:pt idx="22">
                  <c:v>6179</c:v>
                </c:pt>
                <c:pt idx="23">
                  <c:v>6386</c:v>
                </c:pt>
                <c:pt idx="24">
                  <c:v>6593</c:v>
                </c:pt>
                <c:pt idx="25">
                  <c:v>6797</c:v>
                </c:pt>
                <c:pt idx="26">
                  <c:v>7001</c:v>
                </c:pt>
                <c:pt idx="27">
                  <c:v>7203</c:v>
                </c:pt>
                <c:pt idx="28">
                  <c:v>7405</c:v>
                </c:pt>
                <c:pt idx="29">
                  <c:v>7604</c:v>
                </c:pt>
                <c:pt idx="30">
                  <c:v>7803</c:v>
                </c:pt>
                <c:pt idx="31">
                  <c:v>8000.5</c:v>
                </c:pt>
                <c:pt idx="32">
                  <c:v>8198</c:v>
                </c:pt>
                <c:pt idx="33">
                  <c:v>8393</c:v>
                </c:pt>
                <c:pt idx="34">
                  <c:v>8588</c:v>
                </c:pt>
                <c:pt idx="35">
                  <c:v>8781.5</c:v>
                </c:pt>
                <c:pt idx="36">
                  <c:v>8975</c:v>
                </c:pt>
                <c:pt idx="37">
                  <c:v>9166.5</c:v>
                </c:pt>
                <c:pt idx="38">
                  <c:v>9358</c:v>
                </c:pt>
                <c:pt idx="39">
                  <c:v>9548</c:v>
                </c:pt>
                <c:pt idx="40">
                  <c:v>9738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6-FE46-A40E-382EACAA288D}"/>
            </c:ext>
          </c:extLst>
        </c:ser>
        <c:ser>
          <c:idx val="2"/>
          <c:order val="2"/>
          <c:tx>
            <c:strRef>
              <c:f>Sheet6!$K$5</c:f>
              <c:strCache>
                <c:ptCount val="1"/>
                <c:pt idx="0">
                  <c:v>snow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Sheet6!$H$6:$H$46</c:f>
              <c:numCache>
                <c:formatCode>General</c:formatCode>
                <c:ptCount val="41"/>
                <c:pt idx="0">
                  <c:v>20000</c:v>
                </c:pt>
                <c:pt idx="1">
                  <c:v>20500</c:v>
                </c:pt>
                <c:pt idx="2">
                  <c:v>21000</c:v>
                </c:pt>
                <c:pt idx="3">
                  <c:v>21500</c:v>
                </c:pt>
                <c:pt idx="4">
                  <c:v>22000</c:v>
                </c:pt>
                <c:pt idx="5">
                  <c:v>22500</c:v>
                </c:pt>
                <c:pt idx="6">
                  <c:v>23000</c:v>
                </c:pt>
                <c:pt idx="7">
                  <c:v>23500</c:v>
                </c:pt>
                <c:pt idx="8">
                  <c:v>24000</c:v>
                </c:pt>
                <c:pt idx="9">
                  <c:v>24500</c:v>
                </c:pt>
                <c:pt idx="10">
                  <c:v>25000</c:v>
                </c:pt>
                <c:pt idx="11">
                  <c:v>25500</c:v>
                </c:pt>
                <c:pt idx="12">
                  <c:v>26000</c:v>
                </c:pt>
                <c:pt idx="13">
                  <c:v>26500</c:v>
                </c:pt>
                <c:pt idx="14">
                  <c:v>27000</c:v>
                </c:pt>
                <c:pt idx="15">
                  <c:v>27500</c:v>
                </c:pt>
                <c:pt idx="16">
                  <c:v>28000</c:v>
                </c:pt>
                <c:pt idx="17">
                  <c:v>28500</c:v>
                </c:pt>
                <c:pt idx="18">
                  <c:v>29000</c:v>
                </c:pt>
                <c:pt idx="19">
                  <c:v>29500</c:v>
                </c:pt>
                <c:pt idx="20">
                  <c:v>30000</c:v>
                </c:pt>
                <c:pt idx="21">
                  <c:v>30500</c:v>
                </c:pt>
                <c:pt idx="22">
                  <c:v>31000</c:v>
                </c:pt>
                <c:pt idx="23">
                  <c:v>31500</c:v>
                </c:pt>
                <c:pt idx="24">
                  <c:v>32000</c:v>
                </c:pt>
                <c:pt idx="25">
                  <c:v>32500</c:v>
                </c:pt>
                <c:pt idx="26">
                  <c:v>33000</c:v>
                </c:pt>
                <c:pt idx="27">
                  <c:v>33500</c:v>
                </c:pt>
                <c:pt idx="28">
                  <c:v>34000</c:v>
                </c:pt>
                <c:pt idx="29">
                  <c:v>34500</c:v>
                </c:pt>
                <c:pt idx="30">
                  <c:v>35000</c:v>
                </c:pt>
                <c:pt idx="31">
                  <c:v>35500</c:v>
                </c:pt>
                <c:pt idx="32">
                  <c:v>36000</c:v>
                </c:pt>
                <c:pt idx="33">
                  <c:v>36500</c:v>
                </c:pt>
                <c:pt idx="34">
                  <c:v>37000</c:v>
                </c:pt>
                <c:pt idx="35">
                  <c:v>37500</c:v>
                </c:pt>
                <c:pt idx="36">
                  <c:v>38000</c:v>
                </c:pt>
                <c:pt idx="37">
                  <c:v>38500</c:v>
                </c:pt>
                <c:pt idx="38">
                  <c:v>39000</c:v>
                </c:pt>
                <c:pt idx="39">
                  <c:v>39500</c:v>
                </c:pt>
                <c:pt idx="40">
                  <c:v>40000</c:v>
                </c:pt>
              </c:numCache>
            </c:numRef>
          </c:xVal>
          <c:yVal>
            <c:numRef>
              <c:f>Sheet6!$K$6:$K$46</c:f>
              <c:numCache>
                <c:formatCode>General</c:formatCode>
                <c:ptCount val="41"/>
                <c:pt idx="0">
                  <c:v>4648</c:v>
                </c:pt>
                <c:pt idx="1">
                  <c:v>4761.5</c:v>
                </c:pt>
                <c:pt idx="2">
                  <c:v>4875</c:v>
                </c:pt>
                <c:pt idx="3">
                  <c:v>4988</c:v>
                </c:pt>
                <c:pt idx="4">
                  <c:v>5101</c:v>
                </c:pt>
                <c:pt idx="5">
                  <c:v>5214</c:v>
                </c:pt>
                <c:pt idx="6">
                  <c:v>5327</c:v>
                </c:pt>
                <c:pt idx="7">
                  <c:v>5440</c:v>
                </c:pt>
                <c:pt idx="8">
                  <c:v>5553</c:v>
                </c:pt>
                <c:pt idx="9">
                  <c:v>5666</c:v>
                </c:pt>
                <c:pt idx="10">
                  <c:v>5779</c:v>
                </c:pt>
                <c:pt idx="11">
                  <c:v>5892</c:v>
                </c:pt>
                <c:pt idx="12">
                  <c:v>6005</c:v>
                </c:pt>
                <c:pt idx="13">
                  <c:v>6117.5</c:v>
                </c:pt>
                <c:pt idx="14">
                  <c:v>6230</c:v>
                </c:pt>
                <c:pt idx="15">
                  <c:v>6343</c:v>
                </c:pt>
                <c:pt idx="16">
                  <c:v>6456</c:v>
                </c:pt>
                <c:pt idx="17">
                  <c:v>6568.5</c:v>
                </c:pt>
                <c:pt idx="18">
                  <c:v>6681</c:v>
                </c:pt>
                <c:pt idx="19">
                  <c:v>6793.5</c:v>
                </c:pt>
                <c:pt idx="20">
                  <c:v>6906</c:v>
                </c:pt>
                <c:pt idx="21">
                  <c:v>7018.5</c:v>
                </c:pt>
                <c:pt idx="22">
                  <c:v>7131</c:v>
                </c:pt>
                <c:pt idx="23">
                  <c:v>7258</c:v>
                </c:pt>
                <c:pt idx="24">
                  <c:v>7385</c:v>
                </c:pt>
                <c:pt idx="25">
                  <c:v>7572</c:v>
                </c:pt>
                <c:pt idx="26">
                  <c:v>7759</c:v>
                </c:pt>
                <c:pt idx="27">
                  <c:v>7944.5</c:v>
                </c:pt>
                <c:pt idx="28">
                  <c:v>8130</c:v>
                </c:pt>
                <c:pt idx="29">
                  <c:v>8314.5</c:v>
                </c:pt>
                <c:pt idx="30">
                  <c:v>8499</c:v>
                </c:pt>
                <c:pt idx="31">
                  <c:v>8682</c:v>
                </c:pt>
                <c:pt idx="32">
                  <c:v>8865</c:v>
                </c:pt>
                <c:pt idx="33">
                  <c:v>9047.5</c:v>
                </c:pt>
                <c:pt idx="34">
                  <c:v>9230</c:v>
                </c:pt>
                <c:pt idx="35">
                  <c:v>9411</c:v>
                </c:pt>
                <c:pt idx="36">
                  <c:v>9592</c:v>
                </c:pt>
                <c:pt idx="37">
                  <c:v>9772</c:v>
                </c:pt>
                <c:pt idx="38">
                  <c:v>9952</c:v>
                </c:pt>
                <c:pt idx="39">
                  <c:v>10131</c:v>
                </c:pt>
                <c:pt idx="40">
                  <c:v>10310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A6-FE46-A40E-382EACAA288D}"/>
            </c:ext>
          </c:extLst>
        </c:ser>
        <c:ser>
          <c:idx val="3"/>
          <c:order val="3"/>
          <c:tx>
            <c:strRef>
              <c:f>Sheet6!$L$5</c:f>
              <c:strCache>
                <c:ptCount val="1"/>
                <c:pt idx="0">
                  <c:v>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Sheet6!$H$6:$H$46</c:f>
              <c:numCache>
                <c:formatCode>General</c:formatCode>
                <c:ptCount val="41"/>
                <c:pt idx="0">
                  <c:v>20000</c:v>
                </c:pt>
                <c:pt idx="1">
                  <c:v>20500</c:v>
                </c:pt>
                <c:pt idx="2">
                  <c:v>21000</c:v>
                </c:pt>
                <c:pt idx="3">
                  <c:v>21500</c:v>
                </c:pt>
                <c:pt idx="4">
                  <c:v>22000</c:v>
                </c:pt>
                <c:pt idx="5">
                  <c:v>22500</c:v>
                </c:pt>
                <c:pt idx="6">
                  <c:v>23000</c:v>
                </c:pt>
                <c:pt idx="7">
                  <c:v>23500</c:v>
                </c:pt>
                <c:pt idx="8">
                  <c:v>24000</c:v>
                </c:pt>
                <c:pt idx="9">
                  <c:v>24500</c:v>
                </c:pt>
                <c:pt idx="10">
                  <c:v>25000</c:v>
                </c:pt>
                <c:pt idx="11">
                  <c:v>25500</c:v>
                </c:pt>
                <c:pt idx="12">
                  <c:v>26000</c:v>
                </c:pt>
                <c:pt idx="13">
                  <c:v>26500</c:v>
                </c:pt>
                <c:pt idx="14">
                  <c:v>27000</c:v>
                </c:pt>
                <c:pt idx="15">
                  <c:v>27500</c:v>
                </c:pt>
                <c:pt idx="16">
                  <c:v>28000</c:v>
                </c:pt>
                <c:pt idx="17">
                  <c:v>28500</c:v>
                </c:pt>
                <c:pt idx="18">
                  <c:v>29000</c:v>
                </c:pt>
                <c:pt idx="19">
                  <c:v>29500</c:v>
                </c:pt>
                <c:pt idx="20">
                  <c:v>30000</c:v>
                </c:pt>
                <c:pt idx="21">
                  <c:v>30500</c:v>
                </c:pt>
                <c:pt idx="22">
                  <c:v>31000</c:v>
                </c:pt>
                <c:pt idx="23">
                  <c:v>31500</c:v>
                </c:pt>
                <c:pt idx="24">
                  <c:v>32000</c:v>
                </c:pt>
                <c:pt idx="25">
                  <c:v>32500</c:v>
                </c:pt>
                <c:pt idx="26">
                  <c:v>33000</c:v>
                </c:pt>
                <c:pt idx="27">
                  <c:v>33500</c:v>
                </c:pt>
                <c:pt idx="28">
                  <c:v>34000</c:v>
                </c:pt>
                <c:pt idx="29">
                  <c:v>34500</c:v>
                </c:pt>
                <c:pt idx="30">
                  <c:v>35000</c:v>
                </c:pt>
                <c:pt idx="31">
                  <c:v>35500</c:v>
                </c:pt>
                <c:pt idx="32">
                  <c:v>36000</c:v>
                </c:pt>
                <c:pt idx="33">
                  <c:v>36500</c:v>
                </c:pt>
                <c:pt idx="34">
                  <c:v>37000</c:v>
                </c:pt>
                <c:pt idx="35">
                  <c:v>37500</c:v>
                </c:pt>
                <c:pt idx="36">
                  <c:v>38000</c:v>
                </c:pt>
                <c:pt idx="37">
                  <c:v>38500</c:v>
                </c:pt>
                <c:pt idx="38">
                  <c:v>39000</c:v>
                </c:pt>
                <c:pt idx="39">
                  <c:v>39500</c:v>
                </c:pt>
                <c:pt idx="40">
                  <c:v>40000</c:v>
                </c:pt>
              </c:numCache>
            </c:numRef>
          </c:xVal>
          <c:yVal>
            <c:numRef>
              <c:f>Sheet6!$L$6:$L$46</c:f>
              <c:numCache>
                <c:formatCode>General</c:formatCode>
                <c:ptCount val="41"/>
                <c:pt idx="0">
                  <c:v>5823</c:v>
                </c:pt>
                <c:pt idx="1">
                  <c:v>5966.5</c:v>
                </c:pt>
                <c:pt idx="2">
                  <c:v>6110</c:v>
                </c:pt>
                <c:pt idx="3">
                  <c:v>6253.5</c:v>
                </c:pt>
                <c:pt idx="4">
                  <c:v>6397</c:v>
                </c:pt>
                <c:pt idx="5">
                  <c:v>6540.5</c:v>
                </c:pt>
                <c:pt idx="6">
                  <c:v>6684</c:v>
                </c:pt>
                <c:pt idx="7">
                  <c:v>6827.5</c:v>
                </c:pt>
                <c:pt idx="8">
                  <c:v>6971</c:v>
                </c:pt>
                <c:pt idx="9">
                  <c:v>7114</c:v>
                </c:pt>
                <c:pt idx="10">
                  <c:v>7257</c:v>
                </c:pt>
                <c:pt idx="11">
                  <c:v>7400.5</c:v>
                </c:pt>
                <c:pt idx="12">
                  <c:v>7544</c:v>
                </c:pt>
                <c:pt idx="13">
                  <c:v>7687</c:v>
                </c:pt>
                <c:pt idx="14">
                  <c:v>7830</c:v>
                </c:pt>
                <c:pt idx="15">
                  <c:v>7973</c:v>
                </c:pt>
                <c:pt idx="16">
                  <c:v>8116</c:v>
                </c:pt>
                <c:pt idx="17">
                  <c:v>8259</c:v>
                </c:pt>
                <c:pt idx="18">
                  <c:v>8402</c:v>
                </c:pt>
                <c:pt idx="19">
                  <c:v>8545</c:v>
                </c:pt>
                <c:pt idx="20">
                  <c:v>8688</c:v>
                </c:pt>
                <c:pt idx="21">
                  <c:v>8830.5</c:v>
                </c:pt>
                <c:pt idx="22">
                  <c:v>8973</c:v>
                </c:pt>
                <c:pt idx="23">
                  <c:v>9116</c:v>
                </c:pt>
                <c:pt idx="24">
                  <c:v>9259</c:v>
                </c:pt>
                <c:pt idx="25">
                  <c:v>9401.5</c:v>
                </c:pt>
                <c:pt idx="26">
                  <c:v>9544</c:v>
                </c:pt>
                <c:pt idx="27">
                  <c:v>9687</c:v>
                </c:pt>
                <c:pt idx="28">
                  <c:v>9830</c:v>
                </c:pt>
                <c:pt idx="29">
                  <c:v>9976</c:v>
                </c:pt>
                <c:pt idx="30">
                  <c:v>10122</c:v>
                </c:pt>
                <c:pt idx="31">
                  <c:v>10274</c:v>
                </c:pt>
                <c:pt idx="32">
                  <c:v>10426</c:v>
                </c:pt>
                <c:pt idx="33">
                  <c:v>10579</c:v>
                </c:pt>
                <c:pt idx="34">
                  <c:v>10732</c:v>
                </c:pt>
                <c:pt idx="35">
                  <c:v>10885.5</c:v>
                </c:pt>
                <c:pt idx="36">
                  <c:v>11039</c:v>
                </c:pt>
                <c:pt idx="37">
                  <c:v>11193.5</c:v>
                </c:pt>
                <c:pt idx="38">
                  <c:v>11348</c:v>
                </c:pt>
                <c:pt idx="39">
                  <c:v>11502.5</c:v>
                </c:pt>
                <c:pt idx="40">
                  <c:v>11657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A6-FE46-A40E-382EACAA28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756575"/>
        <c:axId val="1343018143"/>
      </c:scatterChart>
      <c:valAx>
        <c:axId val="131575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18143"/>
        <c:crosses val="autoZero"/>
        <c:crossBetween val="midCat"/>
      </c:valAx>
      <c:valAx>
        <c:axId val="134301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756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633540</xdr:colOff>
      <xdr:row>2</xdr:row>
      <xdr:rowOff>94592</xdr:rowOff>
    </xdr:from>
    <xdr:to>
      <xdr:col>17</xdr:col>
      <xdr:colOff>245972</xdr:colOff>
      <xdr:row>16</xdr:row>
      <xdr:rowOff>69192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A55D0-2308-364D-AF80-4A34BDF711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693024</xdr:colOff>
      <xdr:row>18</xdr:row>
      <xdr:rowOff>99010</xdr:rowOff>
    </xdr:from>
    <xdr:to>
      <xdr:col>17</xdr:col>
      <xdr:colOff>312025</xdr:colOff>
      <xdr:row>32</xdr:row>
      <xdr:rowOff>71716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C6235-C727-FA43-9CFD-D06C7D79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672780</xdr:colOff>
      <xdr:row>21</xdr:row>
      <xdr:rowOff>37300</xdr:rowOff>
    </xdr:from>
    <xdr:to>
      <xdr:col>13</xdr:col>
      <xdr:colOff>295516</xdr:colOff>
      <xdr:row>34</xdr:row>
      <xdr:rowOff>138472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DBD5F8-4B2B-0C46-8115-EF4D82BF8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4</xdr:row>
      <xdr:rowOff>12700</xdr:rowOff>
    </xdr:from>
    <xdr:to>
      <xdr:col>13</xdr:col>
      <xdr:colOff>457200</xdr:colOff>
      <xdr:row>17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49053C-7C24-C64B-ABCB-44DB0A765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127000</xdr:rowOff>
    </xdr:from>
    <xdr:to>
      <xdr:col>13</xdr:col>
      <xdr:colOff>444500</xdr:colOff>
      <xdr:row>32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CF36FD-687A-5640-BEAF-E4474F8E8F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596900</xdr:colOff>
      <xdr:row>4</xdr:row>
      <xdr:rowOff>0</xdr:rowOff>
    </xdr:from>
    <xdr:to>
      <xdr:col>19</xdr:col>
      <xdr:colOff>215900</xdr:colOff>
      <xdr:row>17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755EBF-AEE1-3545-9F7B-3C78C8489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444500</xdr:colOff>
      <xdr:row>32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A911C6-2889-1446-973C-498BE91E9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12095</xdr:colOff>
      <xdr:row>3</xdr:row>
      <xdr:rowOff>161268</xdr:rowOff>
    </xdr:from>
    <xdr:to>
      <xdr:col>30</xdr:col>
      <xdr:colOff>766032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D75E55-7C83-8A41-82A1-F56079F34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71B7-4D9E-C147-BCF8-09D28CFC3397}">
  <dimension ref="B2:K75"/>
  <sheetViews>
    <sheetView tabSelected="1" topLeftCell="A11" zoomScale="90" workbookViewId="0">
      <selection activeCell="P72" sqref="P72"/>
    </sheetView>
  </sheetViews>
  <sheetFormatPr baseColWidth="10" defaultRowHeight="16" x14ac:dyDescent="0.2"/>
  <cols>
    <col min="3" max="3" width="22.33203125" bestFit="1" customWidth="1"/>
    <col min="4" max="4" width="23" bestFit="1" customWidth="1"/>
    <col min="5" max="5" width="22.33203125" bestFit="1" customWidth="1"/>
    <col min="6" max="6" width="29.6640625" bestFit="1" customWidth="1"/>
    <col min="7" max="7" width="14.33203125" customWidth="1"/>
    <col min="8" max="8" width="23" bestFit="1" customWidth="1"/>
    <col min="9" max="9" width="22.33203125" bestFit="1" customWidth="1"/>
    <col min="10" max="10" width="22.83203125" bestFit="1" customWidth="1"/>
    <col min="11" max="11" width="23.33203125" bestFit="1" customWidth="1"/>
  </cols>
  <sheetData>
    <row r="2" spans="2:11" x14ac:dyDescent="0.2">
      <c r="B2" t="s">
        <v>12</v>
      </c>
      <c r="E2">
        <v>0</v>
      </c>
      <c r="F2">
        <v>0</v>
      </c>
      <c r="G2">
        <v>0</v>
      </c>
      <c r="H2">
        <v>0</v>
      </c>
      <c r="I2">
        <v>0</v>
      </c>
    </row>
    <row r="3" spans="2:11" x14ac:dyDescent="0.2">
      <c r="B3" t="s">
        <v>13</v>
      </c>
      <c r="C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2:11" x14ac:dyDescent="0.2">
      <c r="B4">
        <v>20000</v>
      </c>
      <c r="C4">
        <v>77</v>
      </c>
      <c r="E4">
        <f>C4+(C4*(0.013*$E$2))</f>
        <v>77</v>
      </c>
      <c r="F4">
        <f>E4+(E4*0.073*$F$2)</f>
        <v>77</v>
      </c>
      <c r="G4">
        <f>F4+(F4*0.028*$G$2)</f>
        <v>77</v>
      </c>
      <c r="H4">
        <f>G4-(G4*0.017*$H$2)</f>
        <v>77</v>
      </c>
      <c r="I4">
        <f>H4-(H4*0.19*$I$2)</f>
        <v>77</v>
      </c>
    </row>
    <row r="5" spans="2:11" x14ac:dyDescent="0.2">
      <c r="B5">
        <v>22500</v>
      </c>
      <c r="C5">
        <v>82</v>
      </c>
      <c r="E5">
        <f t="shared" ref="E5:E12" si="0">C5+(C5*(0.013*$E$2))</f>
        <v>82</v>
      </c>
      <c r="F5">
        <f t="shared" ref="F5:F12" si="1">E5+(E5*0.073*$F$2)</f>
        <v>82</v>
      </c>
      <c r="G5">
        <f t="shared" ref="G5:G12" si="2">F5+(F5*0.028*$G$2)</f>
        <v>82</v>
      </c>
      <c r="H5">
        <f t="shared" ref="H5:H12" si="3">G5-(G5*0.017*$H$2)</f>
        <v>82</v>
      </c>
      <c r="I5">
        <f t="shared" ref="I5:I12" si="4">H5-(H5*0.19*$I$2)</f>
        <v>82</v>
      </c>
    </row>
    <row r="6" spans="2:11" x14ac:dyDescent="0.2">
      <c r="B6">
        <v>25000</v>
      </c>
      <c r="C6">
        <v>87</v>
      </c>
      <c r="E6">
        <f t="shared" si="0"/>
        <v>87</v>
      </c>
      <c r="F6">
        <f t="shared" si="1"/>
        <v>87</v>
      </c>
      <c r="G6">
        <f t="shared" si="2"/>
        <v>87</v>
      </c>
      <c r="H6">
        <f t="shared" si="3"/>
        <v>87</v>
      </c>
      <c r="I6">
        <f t="shared" si="4"/>
        <v>87</v>
      </c>
    </row>
    <row r="7" spans="2:11" x14ac:dyDescent="0.2">
      <c r="B7">
        <v>27500</v>
      </c>
      <c r="C7">
        <v>91</v>
      </c>
      <c r="E7">
        <f t="shared" si="0"/>
        <v>91</v>
      </c>
      <c r="F7">
        <f t="shared" si="1"/>
        <v>91</v>
      </c>
      <c r="G7">
        <f t="shared" si="2"/>
        <v>91</v>
      </c>
      <c r="H7">
        <f t="shared" si="3"/>
        <v>91</v>
      </c>
      <c r="I7">
        <f t="shared" si="4"/>
        <v>91</v>
      </c>
    </row>
    <row r="8" spans="2:11" x14ac:dyDescent="0.2">
      <c r="B8">
        <v>30000</v>
      </c>
      <c r="C8">
        <v>95</v>
      </c>
      <c r="E8">
        <f t="shared" si="0"/>
        <v>95</v>
      </c>
      <c r="F8">
        <f t="shared" si="1"/>
        <v>95</v>
      </c>
      <c r="G8">
        <f t="shared" si="2"/>
        <v>95</v>
      </c>
      <c r="H8">
        <f t="shared" si="3"/>
        <v>95</v>
      </c>
      <c r="I8">
        <f t="shared" si="4"/>
        <v>95</v>
      </c>
    </row>
    <row r="9" spans="2:11" x14ac:dyDescent="0.2">
      <c r="B9">
        <v>32500</v>
      </c>
      <c r="C9">
        <v>99</v>
      </c>
      <c r="E9">
        <f t="shared" si="0"/>
        <v>99</v>
      </c>
      <c r="F9">
        <f t="shared" si="1"/>
        <v>99</v>
      </c>
      <c r="G9">
        <f t="shared" si="2"/>
        <v>99</v>
      </c>
      <c r="H9">
        <f t="shared" si="3"/>
        <v>99</v>
      </c>
      <c r="I9">
        <f t="shared" si="4"/>
        <v>99</v>
      </c>
    </row>
    <row r="10" spans="2:11" x14ac:dyDescent="0.2">
      <c r="B10">
        <v>35000</v>
      </c>
      <c r="C10">
        <v>103</v>
      </c>
      <c r="E10">
        <f t="shared" si="0"/>
        <v>103</v>
      </c>
      <c r="F10">
        <f t="shared" si="1"/>
        <v>103</v>
      </c>
      <c r="G10">
        <f t="shared" si="2"/>
        <v>103</v>
      </c>
      <c r="H10">
        <f t="shared" si="3"/>
        <v>103</v>
      </c>
      <c r="I10">
        <f t="shared" si="4"/>
        <v>103</v>
      </c>
    </row>
    <row r="11" spans="2:11" x14ac:dyDescent="0.2">
      <c r="B11">
        <v>37500</v>
      </c>
      <c r="C11">
        <v>107</v>
      </c>
      <c r="E11">
        <f t="shared" si="0"/>
        <v>107</v>
      </c>
      <c r="F11">
        <f t="shared" si="1"/>
        <v>107</v>
      </c>
      <c r="G11">
        <f t="shared" si="2"/>
        <v>107</v>
      </c>
      <c r="H11">
        <f t="shared" si="3"/>
        <v>107</v>
      </c>
      <c r="I11">
        <f t="shared" si="4"/>
        <v>107</v>
      </c>
    </row>
    <row r="12" spans="2:11" x14ac:dyDescent="0.2">
      <c r="B12">
        <v>40000</v>
      </c>
      <c r="C12">
        <v>110</v>
      </c>
      <c r="E12">
        <f t="shared" si="0"/>
        <v>110</v>
      </c>
      <c r="F12">
        <f t="shared" si="1"/>
        <v>110</v>
      </c>
      <c r="G12">
        <f t="shared" si="2"/>
        <v>110</v>
      </c>
      <c r="H12">
        <f t="shared" si="3"/>
        <v>110</v>
      </c>
      <c r="I12">
        <f t="shared" si="4"/>
        <v>110</v>
      </c>
    </row>
    <row r="14" spans="2:11" ht="59" customHeight="1" x14ac:dyDescent="0.2">
      <c r="B14" s="37" t="s">
        <v>21</v>
      </c>
      <c r="C14" s="37"/>
      <c r="D14" s="37"/>
      <c r="E14" s="37"/>
      <c r="F14" s="37"/>
      <c r="G14" s="37"/>
      <c r="H14" s="37"/>
      <c r="I14" s="37"/>
      <c r="J14" s="37"/>
      <c r="K14" s="37"/>
    </row>
    <row r="15" spans="2:11" ht="59" customHeight="1" x14ac:dyDescent="0.2"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2:11" x14ac:dyDescent="0.2">
      <c r="B16" t="s">
        <v>13</v>
      </c>
      <c r="C16" t="s">
        <v>15</v>
      </c>
    </row>
    <row r="17" spans="2:11" ht="17" x14ac:dyDescent="0.2">
      <c r="B17">
        <v>2</v>
      </c>
      <c r="C17">
        <v>384</v>
      </c>
      <c r="D17" s="4">
        <v>384.01036377600002</v>
      </c>
      <c r="E17">
        <f>C17+(C17*(0.013*$E$2))</f>
        <v>384</v>
      </c>
      <c r="F17">
        <f>E17+(E17*0.073*$F$2)</f>
        <v>384</v>
      </c>
      <c r="G17">
        <f>F17+(F17*0.028*$G$2)</f>
        <v>384</v>
      </c>
      <c r="H17">
        <f>G17-(G17*0.017*$H$2)</f>
        <v>384</v>
      </c>
      <c r="I17">
        <f>H17-(H17*0.19*$I$2)</f>
        <v>384</v>
      </c>
      <c r="K17" s="1">
        <v>313.036</v>
      </c>
    </row>
    <row r="18" spans="2:11" ht="17" x14ac:dyDescent="0.2">
      <c r="B18">
        <v>2.25</v>
      </c>
      <c r="C18">
        <v>493</v>
      </c>
      <c r="D18" s="4">
        <v>492.930924713933</v>
      </c>
      <c r="E18">
        <f t="shared" ref="E18:E24" si="5">C18+(C18*(0.013*$E$2))</f>
        <v>493</v>
      </c>
      <c r="F18">
        <f t="shared" ref="F18:F25" si="6">E18+(E18*0.073*$F$2)</f>
        <v>493</v>
      </c>
      <c r="G18">
        <f t="shared" ref="G18:G25" si="7">F18+(F18*0.028*$G$2)</f>
        <v>493</v>
      </c>
      <c r="H18">
        <f t="shared" ref="H18:H25" si="8">G18-(G18*0.017*$H$2)</f>
        <v>493</v>
      </c>
      <c r="I18">
        <f t="shared" ref="I18:I25" si="9">H18-(H18*0.19*$I$2)</f>
        <v>493</v>
      </c>
      <c r="K18" s="1">
        <v>402.286</v>
      </c>
    </row>
    <row r="19" spans="2:11" ht="17" x14ac:dyDescent="0.2">
      <c r="B19">
        <v>2.5</v>
      </c>
      <c r="C19">
        <v>617</v>
      </c>
      <c r="D19" s="4">
        <v>617.20533488720696</v>
      </c>
      <c r="E19">
        <f t="shared" si="5"/>
        <v>617</v>
      </c>
      <c r="F19">
        <f t="shared" si="6"/>
        <v>617</v>
      </c>
      <c r="G19">
        <f t="shared" si="7"/>
        <v>617</v>
      </c>
      <c r="H19">
        <f t="shared" si="8"/>
        <v>617</v>
      </c>
      <c r="I19">
        <f t="shared" si="9"/>
        <v>617</v>
      </c>
      <c r="K19" s="1">
        <v>504.036</v>
      </c>
    </row>
    <row r="20" spans="2:11" ht="17" x14ac:dyDescent="0.2">
      <c r="B20">
        <v>2.75</v>
      </c>
      <c r="C20">
        <v>757</v>
      </c>
      <c r="D20" s="4">
        <v>756.64840496686497</v>
      </c>
      <c r="E20">
        <f t="shared" si="5"/>
        <v>757</v>
      </c>
      <c r="F20">
        <f t="shared" si="6"/>
        <v>757</v>
      </c>
      <c r="G20">
        <f t="shared" si="7"/>
        <v>757</v>
      </c>
      <c r="H20">
        <f t="shared" si="8"/>
        <v>757</v>
      </c>
      <c r="I20">
        <f t="shared" si="9"/>
        <v>757</v>
      </c>
      <c r="K20" s="1">
        <v>618.28599999999994</v>
      </c>
    </row>
    <row r="21" spans="2:11" ht="17" x14ac:dyDescent="0.2">
      <c r="B21">
        <v>3</v>
      </c>
      <c r="C21">
        <v>911</v>
      </c>
      <c r="D21" s="4">
        <v>911.38085458099999</v>
      </c>
      <c r="E21">
        <f t="shared" si="5"/>
        <v>911</v>
      </c>
      <c r="F21">
        <f t="shared" si="6"/>
        <v>911</v>
      </c>
      <c r="G21">
        <f t="shared" si="7"/>
        <v>911</v>
      </c>
      <c r="H21">
        <f t="shared" si="8"/>
        <v>911</v>
      </c>
      <c r="I21">
        <f t="shared" si="9"/>
        <v>911</v>
      </c>
      <c r="K21" s="1">
        <v>745.03599999999994</v>
      </c>
    </row>
    <row r="22" spans="2:11" ht="17" x14ac:dyDescent="0.2">
      <c r="B22">
        <v>3.25</v>
      </c>
      <c r="C22">
        <v>1082</v>
      </c>
      <c r="D22" s="4">
        <v>1081.7345846882899</v>
      </c>
      <c r="E22">
        <f t="shared" si="5"/>
        <v>1082</v>
      </c>
      <c r="F22">
        <f t="shared" si="6"/>
        <v>1082</v>
      </c>
      <c r="G22">
        <f t="shared" si="7"/>
        <v>1082</v>
      </c>
      <c r="H22">
        <f t="shared" si="8"/>
        <v>1082</v>
      </c>
      <c r="I22">
        <f t="shared" si="9"/>
        <v>1082</v>
      </c>
      <c r="K22" s="1">
        <v>884.28599999999994</v>
      </c>
    </row>
    <row r="23" spans="2:11" ht="17" x14ac:dyDescent="0.2">
      <c r="B23">
        <v>3.5</v>
      </c>
      <c r="C23">
        <v>1268</v>
      </c>
      <c r="D23" s="4">
        <v>1268.1174931875801</v>
      </c>
      <c r="E23">
        <f t="shared" si="5"/>
        <v>1268</v>
      </c>
      <c r="F23">
        <f t="shared" si="6"/>
        <v>1268</v>
      </c>
      <c r="G23">
        <f t="shared" si="7"/>
        <v>1268</v>
      </c>
      <c r="H23">
        <f t="shared" si="8"/>
        <v>1268</v>
      </c>
      <c r="I23">
        <f t="shared" si="9"/>
        <v>1268</v>
      </c>
      <c r="K23" s="1">
        <v>1036.0360000000001</v>
      </c>
    </row>
    <row r="24" spans="2:11" ht="17" x14ac:dyDescent="0.2">
      <c r="B24">
        <v>3.75</v>
      </c>
      <c r="C24">
        <v>1471</v>
      </c>
      <c r="D24" s="4">
        <v>1470.9711534785599</v>
      </c>
      <c r="E24">
        <f t="shared" si="5"/>
        <v>1471</v>
      </c>
      <c r="F24">
        <f t="shared" si="6"/>
        <v>1471</v>
      </c>
      <c r="G24">
        <f t="shared" si="7"/>
        <v>1471</v>
      </c>
      <c r="H24">
        <f t="shared" si="8"/>
        <v>1471</v>
      </c>
      <c r="I24">
        <f t="shared" si="9"/>
        <v>1471</v>
      </c>
      <c r="K24" s="1">
        <v>1200.2860000000001</v>
      </c>
    </row>
    <row r="25" spans="2:11" ht="17" x14ac:dyDescent="0.2">
      <c r="B25">
        <v>4</v>
      </c>
      <c r="C25">
        <v>1691</v>
      </c>
      <c r="D25" s="4">
        <v>1691.004316256</v>
      </c>
      <c r="E25">
        <f>C25+(C25*(0.013*$E$2))</f>
        <v>1691</v>
      </c>
      <c r="F25">
        <f t="shared" si="6"/>
        <v>1691</v>
      </c>
      <c r="G25">
        <f t="shared" si="7"/>
        <v>1691</v>
      </c>
      <c r="H25">
        <f t="shared" si="8"/>
        <v>1691</v>
      </c>
      <c r="I25">
        <f t="shared" si="9"/>
        <v>1691</v>
      </c>
      <c r="K25" s="1">
        <v>1377.0360000000001</v>
      </c>
    </row>
    <row r="29" spans="2:11" x14ac:dyDescent="0.2">
      <c r="C29">
        <v>8</v>
      </c>
      <c r="D29">
        <v>7</v>
      </c>
      <c r="E29">
        <v>6</v>
      </c>
      <c r="F29">
        <v>5</v>
      </c>
      <c r="G29">
        <v>4</v>
      </c>
      <c r="H29">
        <v>3</v>
      </c>
      <c r="I29">
        <v>2</v>
      </c>
      <c r="J29">
        <v>1</v>
      </c>
      <c r="K29" t="s">
        <v>26</v>
      </c>
    </row>
    <row r="30" spans="2:11" ht="17" x14ac:dyDescent="0.2">
      <c r="B30" t="s">
        <v>15</v>
      </c>
      <c r="C30" s="11">
        <f t="array" ref="C30:K30">LINEST(C17:C25,B17:B25^{1,2,3,4,5,6,7,8})</f>
        <v>8.0685621405257271E-2</v>
      </c>
      <c r="D30" s="11">
        <v>-1.4223743987350417</v>
      </c>
      <c r="E30" s="11">
        <v>9.9947729549786111</v>
      </c>
      <c r="F30" s="12">
        <v>-34.280990369907371</v>
      </c>
      <c r="G30" s="10">
        <v>52.237818041666351</v>
      </c>
      <c r="H30" s="11">
        <v>0</v>
      </c>
      <c r="I30" s="11">
        <v>27.724617048332146</v>
      </c>
      <c r="J30" s="11">
        <v>0</v>
      </c>
      <c r="K30" s="11">
        <v>56.041387693634306</v>
      </c>
    </row>
    <row r="31" spans="2:11" ht="17" x14ac:dyDescent="0.2">
      <c r="F31" s="1"/>
    </row>
    <row r="32" spans="2:11" ht="17" x14ac:dyDescent="0.2">
      <c r="F32" s="1"/>
    </row>
    <row r="33" spans="6:9" ht="17" x14ac:dyDescent="0.2">
      <c r="F33" s="1"/>
    </row>
    <row r="34" spans="6:9" ht="17" x14ac:dyDescent="0.2">
      <c r="F34" s="1"/>
    </row>
    <row r="35" spans="6:9" ht="17" x14ac:dyDescent="0.2">
      <c r="F35" s="1"/>
    </row>
    <row r="36" spans="6:9" ht="17" x14ac:dyDescent="0.2">
      <c r="F36" s="1"/>
    </row>
    <row r="37" spans="6:9" ht="17" x14ac:dyDescent="0.2">
      <c r="F37" s="1"/>
    </row>
    <row r="38" spans="6:9" ht="17" x14ac:dyDescent="0.2">
      <c r="F38" s="1"/>
    </row>
    <row r="45" spans="6:9" x14ac:dyDescent="0.2">
      <c r="F45" t="s">
        <v>13</v>
      </c>
      <c r="G45" t="s">
        <v>14</v>
      </c>
      <c r="I45" t="s">
        <v>41</v>
      </c>
    </row>
    <row r="46" spans="6:9" ht="17" x14ac:dyDescent="0.2">
      <c r="F46">
        <v>20000</v>
      </c>
      <c r="G46">
        <v>77</v>
      </c>
      <c r="H46" s="47">
        <v>62.5458455229466</v>
      </c>
      <c r="I46" s="49">
        <f>(1-H46/G46)*100</f>
        <v>18.771629190978445</v>
      </c>
    </row>
    <row r="47" spans="6:9" ht="17" x14ac:dyDescent="0.2">
      <c r="F47">
        <v>22500</v>
      </c>
      <c r="G47">
        <v>82</v>
      </c>
      <c r="H47" s="47">
        <v>66.456413804974204</v>
      </c>
      <c r="I47" s="49">
        <f t="shared" ref="I47:I54" si="10">(1-H47/G47)*100</f>
        <v>18.955592920763166</v>
      </c>
    </row>
    <row r="48" spans="6:9" ht="17" x14ac:dyDescent="0.2">
      <c r="F48">
        <v>25000</v>
      </c>
      <c r="G48">
        <v>87</v>
      </c>
      <c r="H48" s="47">
        <v>70.161268694882594</v>
      </c>
      <c r="I48" s="49">
        <f t="shared" si="10"/>
        <v>19.354863569100466</v>
      </c>
    </row>
    <row r="49" spans="6:9" ht="17" x14ac:dyDescent="0.2">
      <c r="F49">
        <v>27500</v>
      </c>
      <c r="G49">
        <v>91</v>
      </c>
      <c r="H49" s="47">
        <v>73.6903343752561</v>
      </c>
      <c r="I49" s="49">
        <f t="shared" si="10"/>
        <v>19.021610576641645</v>
      </c>
    </row>
    <row r="50" spans="6:9" ht="17" x14ac:dyDescent="0.2">
      <c r="F50">
        <v>30000</v>
      </c>
      <c r="G50">
        <v>95</v>
      </c>
      <c r="H50" s="47">
        <v>77.066894186594396</v>
      </c>
      <c r="I50" s="49">
        <f t="shared" si="10"/>
        <v>18.876953487795369</v>
      </c>
    </row>
    <row r="51" spans="6:9" ht="17" x14ac:dyDescent="0.2">
      <c r="F51">
        <v>32500</v>
      </c>
      <c r="G51">
        <v>99</v>
      </c>
      <c r="H51" s="47">
        <v>80.309489579746796</v>
      </c>
      <c r="I51" s="49">
        <f t="shared" si="10"/>
        <v>18.879303454801221</v>
      </c>
    </row>
    <row r="52" spans="6:9" ht="17" x14ac:dyDescent="0.2">
      <c r="F52">
        <v>35000</v>
      </c>
      <c r="G52">
        <v>103</v>
      </c>
      <c r="H52" s="47">
        <v>83.433172778334907</v>
      </c>
      <c r="I52" s="49">
        <f t="shared" si="10"/>
        <v>18.996919632684563</v>
      </c>
    </row>
    <row r="53" spans="6:9" ht="17" x14ac:dyDescent="0.2">
      <c r="F53">
        <v>37500</v>
      </c>
      <c r="G53">
        <v>107</v>
      </c>
      <c r="H53" s="47">
        <v>86.450363334236002</v>
      </c>
      <c r="I53" s="49">
        <f t="shared" si="10"/>
        <v>19.205267911928971</v>
      </c>
    </row>
    <row r="54" spans="6:9" ht="17" x14ac:dyDescent="0.2">
      <c r="F54">
        <v>40000</v>
      </c>
      <c r="G54">
        <v>110</v>
      </c>
      <c r="H54" s="47">
        <v>89.371451745763494</v>
      </c>
      <c r="I54" s="49">
        <f t="shared" si="10"/>
        <v>18.753225685669548</v>
      </c>
    </row>
    <row r="55" spans="6:9" x14ac:dyDescent="0.2">
      <c r="H55" s="48"/>
      <c r="I55" s="49">
        <f>AVERAGE(I46:I54)</f>
        <v>18.979485158929268</v>
      </c>
    </row>
    <row r="56" spans="6:9" x14ac:dyDescent="0.2">
      <c r="H56" s="48"/>
      <c r="I56" s="49"/>
    </row>
    <row r="57" spans="6:9" x14ac:dyDescent="0.2">
      <c r="H57" s="48"/>
      <c r="I57" s="49"/>
    </row>
    <row r="58" spans="6:9" x14ac:dyDescent="0.2">
      <c r="H58" s="48"/>
      <c r="I58" s="49"/>
    </row>
    <row r="59" spans="6:9" x14ac:dyDescent="0.2">
      <c r="G59" t="s">
        <v>15</v>
      </c>
      <c r="H59" s="48"/>
      <c r="I59" s="49" t="s">
        <v>41</v>
      </c>
    </row>
    <row r="60" spans="6:9" ht="17" x14ac:dyDescent="0.2">
      <c r="G60">
        <v>384</v>
      </c>
      <c r="H60" s="47">
        <v>311.04839465856003</v>
      </c>
      <c r="I60" s="49">
        <f t="shared" ref="I60:I68" si="11">(1-H60/G60)*100</f>
        <v>18.997813890999993</v>
      </c>
    </row>
    <row r="61" spans="6:9" ht="17" x14ac:dyDescent="0.2">
      <c r="G61">
        <v>493</v>
      </c>
      <c r="H61" s="47">
        <v>399.27404901828601</v>
      </c>
      <c r="I61" s="49">
        <f t="shared" si="11"/>
        <v>19.011349083511963</v>
      </c>
    </row>
    <row r="62" spans="6:9" ht="17" x14ac:dyDescent="0.2">
      <c r="G62">
        <v>617</v>
      </c>
      <c r="H62" s="47">
        <v>499.93632125863701</v>
      </c>
      <c r="I62" s="49">
        <f t="shared" si="11"/>
        <v>18.973043556136627</v>
      </c>
    </row>
    <row r="63" spans="6:9" ht="17" x14ac:dyDescent="0.2">
      <c r="G63">
        <v>757</v>
      </c>
      <c r="H63" s="47">
        <v>612.885208023161</v>
      </c>
      <c r="I63" s="49">
        <f t="shared" si="11"/>
        <v>19.037621133003835</v>
      </c>
    </row>
    <row r="64" spans="6:9" ht="17" x14ac:dyDescent="0.2">
      <c r="G64">
        <v>911</v>
      </c>
      <c r="H64" s="47">
        <v>738.21849221060995</v>
      </c>
      <c r="I64" s="49">
        <f t="shared" si="11"/>
        <v>18.966136969197589</v>
      </c>
    </row>
    <row r="65" spans="7:9" ht="17" x14ac:dyDescent="0.2">
      <c r="G65">
        <v>1082</v>
      </c>
      <c r="H65" s="47">
        <v>876.20501359751199</v>
      </c>
      <c r="I65" s="49">
        <f t="shared" si="11"/>
        <v>19.019869353279852</v>
      </c>
    </row>
    <row r="66" spans="7:9" ht="17" x14ac:dyDescent="0.2">
      <c r="G66">
        <v>1268</v>
      </c>
      <c r="H66" s="47">
        <v>1027.17516948194</v>
      </c>
      <c r="I66" s="49">
        <f t="shared" si="11"/>
        <v>18.992494520351734</v>
      </c>
    </row>
    <row r="67" spans="7:9" ht="17" x14ac:dyDescent="0.2">
      <c r="G67">
        <v>1471</v>
      </c>
      <c r="H67" s="47">
        <v>1191.48663431763</v>
      </c>
      <c r="I67" s="49">
        <f t="shared" si="11"/>
        <v>19.001588421643099</v>
      </c>
    </row>
    <row r="68" spans="7:9" ht="17" x14ac:dyDescent="0.2">
      <c r="G68">
        <v>1691</v>
      </c>
      <c r="H68" s="47">
        <v>1369.7134961673601</v>
      </c>
      <c r="I68" s="49">
        <f t="shared" si="11"/>
        <v>18.999793248529862</v>
      </c>
    </row>
    <row r="69" spans="7:9" x14ac:dyDescent="0.2">
      <c r="H69" s="48"/>
      <c r="I69" s="49">
        <f>(AVERAGE(I60:I68))</f>
        <v>18.999967797406061</v>
      </c>
    </row>
    <row r="70" spans="7:9" x14ac:dyDescent="0.2">
      <c r="H70" s="48"/>
      <c r="I70" s="49"/>
    </row>
    <row r="71" spans="7:9" x14ac:dyDescent="0.2">
      <c r="H71" s="48"/>
      <c r="I71" s="49"/>
    </row>
    <row r="72" spans="7:9" x14ac:dyDescent="0.2">
      <c r="H72" s="48"/>
      <c r="I72" s="49"/>
    </row>
    <row r="73" spans="7:9" x14ac:dyDescent="0.2">
      <c r="H73" s="48"/>
      <c r="I73" s="49"/>
    </row>
    <row r="74" spans="7:9" x14ac:dyDescent="0.2">
      <c r="H74" s="48"/>
      <c r="I74" s="49"/>
    </row>
    <row r="75" spans="7:9" x14ac:dyDescent="0.2">
      <c r="H75" s="48"/>
    </row>
  </sheetData>
  <mergeCells count="1">
    <mergeCell ref="B14:K15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3BC8-44E1-6849-89CB-1B651876314B}">
  <dimension ref="B3:H97"/>
  <sheetViews>
    <sheetView topLeftCell="A19" zoomScale="119" workbookViewId="0">
      <selection activeCell="D15" sqref="D15"/>
    </sheetView>
  </sheetViews>
  <sheetFormatPr baseColWidth="10" defaultRowHeight="16" x14ac:dyDescent="0.2"/>
  <sheetData>
    <row r="3" spans="2:8" x14ac:dyDescent="0.2">
      <c r="C3" s="38" t="s">
        <v>2</v>
      </c>
      <c r="D3" s="38"/>
      <c r="E3" s="38" t="s">
        <v>3</v>
      </c>
      <c r="F3" s="38"/>
      <c r="G3" s="38" t="s">
        <v>4</v>
      </c>
      <c r="H3" s="38"/>
    </row>
    <row r="4" spans="2:8" x14ac:dyDescent="0.2">
      <c r="C4" t="s">
        <v>0</v>
      </c>
      <c r="D4" t="s">
        <v>1</v>
      </c>
      <c r="E4" t="s">
        <v>0</v>
      </c>
      <c r="F4" t="s">
        <v>1</v>
      </c>
      <c r="G4" t="s">
        <v>0</v>
      </c>
      <c r="H4" t="s">
        <v>1</v>
      </c>
    </row>
    <row r="5" spans="2:8" x14ac:dyDescent="0.2">
      <c r="B5">
        <v>20000</v>
      </c>
      <c r="C5">
        <v>370</v>
      </c>
      <c r="D5">
        <v>260</v>
      </c>
      <c r="E5">
        <v>42</v>
      </c>
      <c r="F5">
        <v>26</v>
      </c>
      <c r="G5">
        <v>270</v>
      </c>
      <c r="H5">
        <v>290</v>
      </c>
    </row>
    <row r="6" spans="2:8" x14ac:dyDescent="0.2">
      <c r="B6">
        <v>25000</v>
      </c>
      <c r="C6">
        <v>440</v>
      </c>
      <c r="D6">
        <v>310</v>
      </c>
      <c r="E6">
        <v>45</v>
      </c>
      <c r="F6">
        <v>29</v>
      </c>
      <c r="G6">
        <v>290</v>
      </c>
      <c r="H6">
        <v>320</v>
      </c>
    </row>
    <row r="7" spans="2:8" x14ac:dyDescent="0.2">
      <c r="B7">
        <v>30000</v>
      </c>
      <c r="C7">
        <v>500</v>
      </c>
      <c r="D7">
        <v>360</v>
      </c>
      <c r="E7">
        <v>49</v>
      </c>
      <c r="F7">
        <v>31</v>
      </c>
      <c r="G7">
        <v>310</v>
      </c>
      <c r="H7">
        <v>350</v>
      </c>
    </row>
    <row r="8" spans="2:8" x14ac:dyDescent="0.2">
      <c r="B8">
        <v>35000</v>
      </c>
      <c r="C8">
        <v>580</v>
      </c>
      <c r="D8">
        <v>410</v>
      </c>
      <c r="E8">
        <v>52</v>
      </c>
      <c r="F8">
        <v>33</v>
      </c>
      <c r="G8">
        <v>340</v>
      </c>
      <c r="H8">
        <v>380</v>
      </c>
    </row>
    <row r="9" spans="2:8" x14ac:dyDescent="0.2">
      <c r="B9">
        <v>40000</v>
      </c>
      <c r="C9">
        <v>660</v>
      </c>
      <c r="D9">
        <v>470</v>
      </c>
      <c r="E9">
        <v>55</v>
      </c>
      <c r="F9">
        <v>35</v>
      </c>
      <c r="G9">
        <v>360</v>
      </c>
      <c r="H9">
        <v>400</v>
      </c>
    </row>
    <row r="13" spans="2:8" x14ac:dyDescent="0.2">
      <c r="B13">
        <v>4</v>
      </c>
    </row>
    <row r="14" spans="2:8" x14ac:dyDescent="0.2">
      <c r="B14">
        <v>6.5</v>
      </c>
      <c r="C14">
        <v>100</v>
      </c>
      <c r="D14">
        <f>$B$14*C14+18700+($B$13*650)</f>
        <v>21950</v>
      </c>
    </row>
    <row r="15" spans="2:8" x14ac:dyDescent="0.2">
      <c r="C15">
        <v>200</v>
      </c>
      <c r="D15">
        <f t="shared" ref="D15:D78" si="0">$B$14*C15+18700+($B$13*650)</f>
        <v>22600</v>
      </c>
    </row>
    <row r="16" spans="2:8" x14ac:dyDescent="0.2">
      <c r="C16">
        <v>300</v>
      </c>
      <c r="D16">
        <f t="shared" si="0"/>
        <v>23250</v>
      </c>
    </row>
    <row r="17" spans="3:4" x14ac:dyDescent="0.2">
      <c r="C17">
        <v>400</v>
      </c>
      <c r="D17">
        <f t="shared" si="0"/>
        <v>23900</v>
      </c>
    </row>
    <row r="18" spans="3:4" x14ac:dyDescent="0.2">
      <c r="C18">
        <v>500</v>
      </c>
      <c r="D18">
        <f t="shared" si="0"/>
        <v>24550</v>
      </c>
    </row>
    <row r="19" spans="3:4" x14ac:dyDescent="0.2">
      <c r="C19">
        <v>600</v>
      </c>
      <c r="D19">
        <f t="shared" si="0"/>
        <v>25200</v>
      </c>
    </row>
    <row r="20" spans="3:4" x14ac:dyDescent="0.2">
      <c r="C20">
        <v>700</v>
      </c>
      <c r="D20">
        <f t="shared" si="0"/>
        <v>25850</v>
      </c>
    </row>
    <row r="21" spans="3:4" x14ac:dyDescent="0.2">
      <c r="C21">
        <v>800</v>
      </c>
      <c r="D21">
        <f t="shared" si="0"/>
        <v>26500</v>
      </c>
    </row>
    <row r="22" spans="3:4" x14ac:dyDescent="0.2">
      <c r="C22">
        <v>900</v>
      </c>
      <c r="D22">
        <f t="shared" si="0"/>
        <v>27150</v>
      </c>
    </row>
    <row r="23" spans="3:4" x14ac:dyDescent="0.2">
      <c r="C23">
        <v>1000</v>
      </c>
      <c r="D23">
        <f t="shared" si="0"/>
        <v>27800</v>
      </c>
    </row>
    <row r="24" spans="3:4" x14ac:dyDescent="0.2">
      <c r="C24">
        <v>1100</v>
      </c>
      <c r="D24">
        <f t="shared" si="0"/>
        <v>28450</v>
      </c>
    </row>
    <row r="25" spans="3:4" x14ac:dyDescent="0.2">
      <c r="C25">
        <v>1200</v>
      </c>
      <c r="D25">
        <f t="shared" si="0"/>
        <v>29100</v>
      </c>
    </row>
    <row r="26" spans="3:4" x14ac:dyDescent="0.2">
      <c r="C26">
        <v>1300</v>
      </c>
      <c r="D26">
        <f t="shared" si="0"/>
        <v>29750</v>
      </c>
    </row>
    <row r="27" spans="3:4" x14ac:dyDescent="0.2">
      <c r="C27">
        <v>1400</v>
      </c>
      <c r="D27">
        <f t="shared" si="0"/>
        <v>30400</v>
      </c>
    </row>
    <row r="28" spans="3:4" x14ac:dyDescent="0.2">
      <c r="C28">
        <v>1500</v>
      </c>
      <c r="D28">
        <f t="shared" si="0"/>
        <v>31050</v>
      </c>
    </row>
    <row r="29" spans="3:4" x14ac:dyDescent="0.2">
      <c r="C29">
        <v>1600</v>
      </c>
      <c r="D29">
        <f t="shared" si="0"/>
        <v>31700</v>
      </c>
    </row>
    <row r="30" spans="3:4" x14ac:dyDescent="0.2">
      <c r="C30">
        <v>1700</v>
      </c>
      <c r="D30">
        <f t="shared" si="0"/>
        <v>32350</v>
      </c>
    </row>
    <row r="31" spans="3:4" x14ac:dyDescent="0.2">
      <c r="C31">
        <v>1800</v>
      </c>
      <c r="D31">
        <f t="shared" si="0"/>
        <v>33000</v>
      </c>
    </row>
    <row r="32" spans="3:4" x14ac:dyDescent="0.2">
      <c r="C32">
        <v>1900</v>
      </c>
      <c r="D32">
        <f t="shared" si="0"/>
        <v>33650</v>
      </c>
    </row>
    <row r="33" spans="3:4" x14ac:dyDescent="0.2">
      <c r="C33">
        <v>2000</v>
      </c>
      <c r="D33">
        <f t="shared" si="0"/>
        <v>34300</v>
      </c>
    </row>
    <row r="34" spans="3:4" x14ac:dyDescent="0.2">
      <c r="C34">
        <v>2100</v>
      </c>
      <c r="D34">
        <f t="shared" si="0"/>
        <v>34950</v>
      </c>
    </row>
    <row r="35" spans="3:4" x14ac:dyDescent="0.2">
      <c r="C35">
        <v>2200</v>
      </c>
      <c r="D35">
        <f t="shared" si="0"/>
        <v>35600</v>
      </c>
    </row>
    <row r="36" spans="3:4" x14ac:dyDescent="0.2">
      <c r="C36">
        <v>2300</v>
      </c>
      <c r="D36">
        <f t="shared" si="0"/>
        <v>36250</v>
      </c>
    </row>
    <row r="37" spans="3:4" x14ac:dyDescent="0.2">
      <c r="C37">
        <v>2400</v>
      </c>
      <c r="D37">
        <f t="shared" si="0"/>
        <v>36900</v>
      </c>
    </row>
    <row r="38" spans="3:4" x14ac:dyDescent="0.2">
      <c r="C38">
        <v>2500</v>
      </c>
      <c r="D38">
        <f t="shared" si="0"/>
        <v>37550</v>
      </c>
    </row>
    <row r="39" spans="3:4" x14ac:dyDescent="0.2">
      <c r="C39">
        <v>2600</v>
      </c>
      <c r="D39">
        <f t="shared" si="0"/>
        <v>38200</v>
      </c>
    </row>
    <row r="40" spans="3:4" x14ac:dyDescent="0.2">
      <c r="C40">
        <v>2700</v>
      </c>
      <c r="D40">
        <f t="shared" si="0"/>
        <v>38850</v>
      </c>
    </row>
    <row r="41" spans="3:4" x14ac:dyDescent="0.2">
      <c r="C41">
        <v>2800</v>
      </c>
      <c r="D41">
        <f t="shared" si="0"/>
        <v>39500</v>
      </c>
    </row>
    <row r="42" spans="3:4" x14ac:dyDescent="0.2">
      <c r="C42">
        <v>2900</v>
      </c>
      <c r="D42">
        <f t="shared" si="0"/>
        <v>40150</v>
      </c>
    </row>
    <row r="43" spans="3:4" x14ac:dyDescent="0.2">
      <c r="C43">
        <v>3000</v>
      </c>
      <c r="D43">
        <f t="shared" si="0"/>
        <v>40800</v>
      </c>
    </row>
    <row r="44" spans="3:4" x14ac:dyDescent="0.2">
      <c r="C44">
        <v>3100</v>
      </c>
      <c r="D44">
        <f t="shared" si="0"/>
        <v>41450</v>
      </c>
    </row>
    <row r="45" spans="3:4" x14ac:dyDescent="0.2">
      <c r="C45">
        <v>3200</v>
      </c>
      <c r="D45">
        <f t="shared" si="0"/>
        <v>42100</v>
      </c>
    </row>
    <row r="46" spans="3:4" x14ac:dyDescent="0.2">
      <c r="C46">
        <v>3300</v>
      </c>
      <c r="D46">
        <f t="shared" si="0"/>
        <v>42750</v>
      </c>
    </row>
    <row r="47" spans="3:4" x14ac:dyDescent="0.2">
      <c r="C47">
        <v>3400</v>
      </c>
      <c r="D47">
        <f t="shared" si="0"/>
        <v>43400</v>
      </c>
    </row>
    <row r="48" spans="3:4" x14ac:dyDescent="0.2">
      <c r="C48">
        <v>3500</v>
      </c>
      <c r="D48">
        <f t="shared" si="0"/>
        <v>44050</v>
      </c>
    </row>
    <row r="49" spans="3:4" x14ac:dyDescent="0.2">
      <c r="C49">
        <v>3600</v>
      </c>
      <c r="D49">
        <f t="shared" si="0"/>
        <v>44700</v>
      </c>
    </row>
    <row r="50" spans="3:4" x14ac:dyDescent="0.2">
      <c r="C50">
        <v>3700</v>
      </c>
      <c r="D50">
        <f t="shared" si="0"/>
        <v>45350</v>
      </c>
    </row>
    <row r="51" spans="3:4" x14ac:dyDescent="0.2">
      <c r="C51">
        <v>3800</v>
      </c>
      <c r="D51">
        <f t="shared" si="0"/>
        <v>46000</v>
      </c>
    </row>
    <row r="52" spans="3:4" x14ac:dyDescent="0.2">
      <c r="C52">
        <v>3900</v>
      </c>
      <c r="D52">
        <f t="shared" si="0"/>
        <v>46650</v>
      </c>
    </row>
    <row r="53" spans="3:4" x14ac:dyDescent="0.2">
      <c r="C53">
        <v>4000</v>
      </c>
      <c r="D53">
        <f t="shared" si="0"/>
        <v>47300</v>
      </c>
    </row>
    <row r="54" spans="3:4" x14ac:dyDescent="0.2">
      <c r="C54">
        <v>4100</v>
      </c>
      <c r="D54">
        <f t="shared" si="0"/>
        <v>47950</v>
      </c>
    </row>
    <row r="55" spans="3:4" x14ac:dyDescent="0.2">
      <c r="C55">
        <v>4200</v>
      </c>
      <c r="D55">
        <f t="shared" si="0"/>
        <v>48600</v>
      </c>
    </row>
    <row r="56" spans="3:4" x14ac:dyDescent="0.2">
      <c r="C56">
        <v>4300</v>
      </c>
      <c r="D56">
        <f t="shared" si="0"/>
        <v>49250</v>
      </c>
    </row>
    <row r="57" spans="3:4" x14ac:dyDescent="0.2">
      <c r="C57">
        <v>4400</v>
      </c>
      <c r="D57">
        <f t="shared" si="0"/>
        <v>49900</v>
      </c>
    </row>
    <row r="58" spans="3:4" x14ac:dyDescent="0.2">
      <c r="C58">
        <v>4500</v>
      </c>
      <c r="D58">
        <f t="shared" si="0"/>
        <v>50550</v>
      </c>
    </row>
    <row r="59" spans="3:4" x14ac:dyDescent="0.2">
      <c r="C59">
        <v>4600</v>
      </c>
      <c r="D59">
        <f t="shared" si="0"/>
        <v>51200</v>
      </c>
    </row>
    <row r="60" spans="3:4" x14ac:dyDescent="0.2">
      <c r="C60">
        <v>4700</v>
      </c>
      <c r="D60">
        <f t="shared" si="0"/>
        <v>51850</v>
      </c>
    </row>
    <row r="61" spans="3:4" x14ac:dyDescent="0.2">
      <c r="C61">
        <v>4800</v>
      </c>
      <c r="D61">
        <f t="shared" si="0"/>
        <v>52500</v>
      </c>
    </row>
    <row r="62" spans="3:4" x14ac:dyDescent="0.2">
      <c r="C62">
        <v>4900</v>
      </c>
      <c r="D62">
        <f t="shared" si="0"/>
        <v>53150</v>
      </c>
    </row>
    <row r="63" spans="3:4" x14ac:dyDescent="0.2">
      <c r="C63">
        <v>5000</v>
      </c>
      <c r="D63">
        <f t="shared" si="0"/>
        <v>53800</v>
      </c>
    </row>
    <row r="64" spans="3:4" x14ac:dyDescent="0.2">
      <c r="C64">
        <v>5100</v>
      </c>
      <c r="D64">
        <f t="shared" si="0"/>
        <v>54450</v>
      </c>
    </row>
    <row r="65" spans="3:4" x14ac:dyDescent="0.2">
      <c r="C65">
        <v>5200</v>
      </c>
      <c r="D65">
        <f t="shared" si="0"/>
        <v>55100</v>
      </c>
    </row>
    <row r="66" spans="3:4" x14ac:dyDescent="0.2">
      <c r="C66">
        <v>5300</v>
      </c>
      <c r="D66">
        <f t="shared" si="0"/>
        <v>55750</v>
      </c>
    </row>
    <row r="67" spans="3:4" x14ac:dyDescent="0.2">
      <c r="C67">
        <v>5400</v>
      </c>
      <c r="D67">
        <f t="shared" si="0"/>
        <v>56400</v>
      </c>
    </row>
    <row r="68" spans="3:4" x14ac:dyDescent="0.2">
      <c r="C68">
        <v>5500</v>
      </c>
      <c r="D68">
        <f t="shared" si="0"/>
        <v>57050</v>
      </c>
    </row>
    <row r="69" spans="3:4" x14ac:dyDescent="0.2">
      <c r="C69">
        <v>5600</v>
      </c>
      <c r="D69">
        <f t="shared" si="0"/>
        <v>57700</v>
      </c>
    </row>
    <row r="70" spans="3:4" x14ac:dyDescent="0.2">
      <c r="C70">
        <v>5700</v>
      </c>
      <c r="D70">
        <f t="shared" si="0"/>
        <v>58350</v>
      </c>
    </row>
    <row r="71" spans="3:4" x14ac:dyDescent="0.2">
      <c r="C71">
        <v>5800</v>
      </c>
      <c r="D71">
        <f t="shared" si="0"/>
        <v>59000</v>
      </c>
    </row>
    <row r="72" spans="3:4" x14ac:dyDescent="0.2">
      <c r="C72">
        <v>5900</v>
      </c>
      <c r="D72">
        <f t="shared" si="0"/>
        <v>59650</v>
      </c>
    </row>
    <row r="73" spans="3:4" x14ac:dyDescent="0.2">
      <c r="C73">
        <v>6000</v>
      </c>
      <c r="D73">
        <f t="shared" si="0"/>
        <v>60300</v>
      </c>
    </row>
    <row r="74" spans="3:4" x14ac:dyDescent="0.2">
      <c r="C74">
        <v>6100</v>
      </c>
      <c r="D74">
        <f t="shared" si="0"/>
        <v>60950</v>
      </c>
    </row>
    <row r="75" spans="3:4" x14ac:dyDescent="0.2">
      <c r="C75">
        <v>6200</v>
      </c>
      <c r="D75">
        <f t="shared" si="0"/>
        <v>61600</v>
      </c>
    </row>
    <row r="76" spans="3:4" x14ac:dyDescent="0.2">
      <c r="C76">
        <v>6300</v>
      </c>
      <c r="D76">
        <f t="shared" si="0"/>
        <v>62250</v>
      </c>
    </row>
    <row r="77" spans="3:4" x14ac:dyDescent="0.2">
      <c r="C77">
        <v>6400</v>
      </c>
      <c r="D77">
        <f t="shared" si="0"/>
        <v>62900</v>
      </c>
    </row>
    <row r="78" spans="3:4" x14ac:dyDescent="0.2">
      <c r="C78">
        <v>6500</v>
      </c>
      <c r="D78">
        <f t="shared" si="0"/>
        <v>63550</v>
      </c>
    </row>
    <row r="79" spans="3:4" x14ac:dyDescent="0.2">
      <c r="C79">
        <v>6600</v>
      </c>
      <c r="D79">
        <f t="shared" ref="D79:D95" si="1">$B$14*C79+18700+($B$13*650)</f>
        <v>64200</v>
      </c>
    </row>
    <row r="80" spans="3:4" x14ac:dyDescent="0.2">
      <c r="C80">
        <v>6700</v>
      </c>
      <c r="D80">
        <f t="shared" si="1"/>
        <v>64850</v>
      </c>
    </row>
    <row r="81" spans="3:4" x14ac:dyDescent="0.2">
      <c r="C81">
        <v>6800</v>
      </c>
      <c r="D81">
        <f t="shared" si="1"/>
        <v>65500</v>
      </c>
    </row>
    <row r="82" spans="3:4" x14ac:dyDescent="0.2">
      <c r="C82">
        <v>6900</v>
      </c>
      <c r="D82">
        <f t="shared" si="1"/>
        <v>66150</v>
      </c>
    </row>
    <row r="83" spans="3:4" x14ac:dyDescent="0.2">
      <c r="C83">
        <v>3550</v>
      </c>
      <c r="D83">
        <f t="shared" si="1"/>
        <v>44375</v>
      </c>
    </row>
    <row r="84" spans="3:4" x14ac:dyDescent="0.2">
      <c r="C84">
        <v>3600</v>
      </c>
      <c r="D84">
        <f t="shared" si="1"/>
        <v>44700</v>
      </c>
    </row>
    <row r="85" spans="3:4" x14ac:dyDescent="0.2">
      <c r="C85">
        <v>3650</v>
      </c>
      <c r="D85">
        <f t="shared" si="1"/>
        <v>45025</v>
      </c>
    </row>
    <row r="86" spans="3:4" x14ac:dyDescent="0.2">
      <c r="C86">
        <v>3700</v>
      </c>
      <c r="D86">
        <f t="shared" si="1"/>
        <v>45350</v>
      </c>
    </row>
    <row r="87" spans="3:4" x14ac:dyDescent="0.2">
      <c r="C87">
        <v>3750</v>
      </c>
      <c r="D87">
        <f t="shared" si="1"/>
        <v>45675</v>
      </c>
    </row>
    <row r="88" spans="3:4" x14ac:dyDescent="0.2">
      <c r="C88">
        <v>3800</v>
      </c>
      <c r="D88">
        <f t="shared" si="1"/>
        <v>46000</v>
      </c>
    </row>
    <row r="89" spans="3:4" x14ac:dyDescent="0.2">
      <c r="C89">
        <v>3850</v>
      </c>
      <c r="D89">
        <f t="shared" si="1"/>
        <v>46325</v>
      </c>
    </row>
    <row r="90" spans="3:4" x14ac:dyDescent="0.2">
      <c r="C90">
        <v>3900</v>
      </c>
      <c r="D90">
        <f t="shared" si="1"/>
        <v>46650</v>
      </c>
    </row>
    <row r="91" spans="3:4" x14ac:dyDescent="0.2">
      <c r="C91">
        <v>3950</v>
      </c>
      <c r="D91">
        <f t="shared" si="1"/>
        <v>46975</v>
      </c>
    </row>
    <row r="92" spans="3:4" x14ac:dyDescent="0.2">
      <c r="C92">
        <v>4000</v>
      </c>
      <c r="D92">
        <f t="shared" si="1"/>
        <v>47300</v>
      </c>
    </row>
    <row r="93" spans="3:4" x14ac:dyDescent="0.2">
      <c r="C93">
        <v>4050</v>
      </c>
      <c r="D93">
        <f t="shared" si="1"/>
        <v>47625</v>
      </c>
    </row>
    <row r="94" spans="3:4" x14ac:dyDescent="0.2">
      <c r="C94">
        <v>4100</v>
      </c>
      <c r="D94">
        <f t="shared" si="1"/>
        <v>47950</v>
      </c>
    </row>
    <row r="95" spans="3:4" x14ac:dyDescent="0.2">
      <c r="C95">
        <v>4150</v>
      </c>
      <c r="D95">
        <f t="shared" si="1"/>
        <v>48275</v>
      </c>
    </row>
    <row r="96" spans="3:4" x14ac:dyDescent="0.2">
      <c r="C96">
        <v>4200</v>
      </c>
    </row>
    <row r="97" spans="3:3" x14ac:dyDescent="0.2">
      <c r="C97">
        <v>4250</v>
      </c>
    </row>
  </sheetData>
  <mergeCells count="3">
    <mergeCell ref="C3:D3"/>
    <mergeCell ref="E3:F3"/>
    <mergeCell ref="G3:H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D190-D006-1C47-9307-54F8318C6B31}">
  <dimension ref="B4:G18"/>
  <sheetViews>
    <sheetView workbookViewId="0">
      <selection activeCell="O20" sqref="O20"/>
    </sheetView>
  </sheetViews>
  <sheetFormatPr baseColWidth="10" defaultRowHeight="16" x14ac:dyDescent="0.2"/>
  <sheetData>
    <row r="4" spans="2:7" x14ac:dyDescent="0.2">
      <c r="B4" s="38" t="s">
        <v>5</v>
      </c>
      <c r="C4" s="38"/>
      <c r="D4" s="38"/>
      <c r="E4" s="38"/>
      <c r="F4" s="38"/>
      <c r="G4" s="38"/>
    </row>
    <row r="5" spans="2:7" x14ac:dyDescent="0.2">
      <c r="B5" t="s">
        <v>6</v>
      </c>
      <c r="C5" t="s">
        <v>11</v>
      </c>
      <c r="D5" t="s">
        <v>7</v>
      </c>
      <c r="E5" t="s">
        <v>8</v>
      </c>
      <c r="F5" t="s">
        <v>9</v>
      </c>
      <c r="G5" t="s">
        <v>10</v>
      </c>
    </row>
    <row r="6" spans="2:7" x14ac:dyDescent="0.2">
      <c r="B6">
        <v>588</v>
      </c>
      <c r="C6">
        <f>B6-60</f>
        <v>528</v>
      </c>
      <c r="D6">
        <v>110</v>
      </c>
      <c r="E6">
        <v>95</v>
      </c>
      <c r="F6">
        <v>80</v>
      </c>
      <c r="G6">
        <v>75</v>
      </c>
    </row>
    <row r="7" spans="2:7" x14ac:dyDescent="0.2">
      <c r="B7">
        <v>688</v>
      </c>
      <c r="C7">
        <f t="shared" ref="C7:C18" si="0">B7-60</f>
        <v>628</v>
      </c>
      <c r="D7">
        <v>111</v>
      </c>
      <c r="E7">
        <v>96</v>
      </c>
      <c r="F7">
        <v>81</v>
      </c>
      <c r="G7">
        <v>76</v>
      </c>
    </row>
    <row r="8" spans="2:7" x14ac:dyDescent="0.2">
      <c r="B8">
        <v>888</v>
      </c>
      <c r="C8">
        <f t="shared" si="0"/>
        <v>828</v>
      </c>
      <c r="D8">
        <v>113</v>
      </c>
      <c r="E8">
        <v>98</v>
      </c>
      <c r="F8">
        <v>83</v>
      </c>
      <c r="G8">
        <v>78</v>
      </c>
    </row>
    <row r="9" spans="2:7" x14ac:dyDescent="0.2">
      <c r="B9">
        <v>1088</v>
      </c>
      <c r="C9">
        <f t="shared" si="0"/>
        <v>1028</v>
      </c>
      <c r="D9">
        <v>115</v>
      </c>
      <c r="E9">
        <v>100</v>
      </c>
      <c r="F9">
        <v>85</v>
      </c>
      <c r="G9">
        <v>80</v>
      </c>
    </row>
    <row r="10" spans="2:7" x14ac:dyDescent="0.2">
      <c r="B10">
        <v>1388</v>
      </c>
      <c r="C10">
        <f t="shared" si="0"/>
        <v>1328</v>
      </c>
      <c r="D10">
        <v>118</v>
      </c>
      <c r="E10">
        <v>103</v>
      </c>
      <c r="F10">
        <v>88</v>
      </c>
      <c r="G10">
        <v>83</v>
      </c>
    </row>
    <row r="11" spans="2:7" x14ac:dyDescent="0.2">
      <c r="B11">
        <v>1588</v>
      </c>
      <c r="C11">
        <f t="shared" si="0"/>
        <v>1528</v>
      </c>
      <c r="D11">
        <v>120</v>
      </c>
      <c r="E11">
        <v>105</v>
      </c>
      <c r="F11">
        <v>90</v>
      </c>
      <c r="G11">
        <v>85</v>
      </c>
    </row>
    <row r="12" spans="2:7" x14ac:dyDescent="0.2">
      <c r="B12">
        <v>1788</v>
      </c>
      <c r="C12">
        <f t="shared" si="0"/>
        <v>1728</v>
      </c>
      <c r="D12">
        <v>122</v>
      </c>
      <c r="E12">
        <v>107</v>
      </c>
      <c r="F12">
        <v>92</v>
      </c>
      <c r="G12">
        <v>87</v>
      </c>
    </row>
    <row r="13" spans="2:7" x14ac:dyDescent="0.2">
      <c r="B13">
        <v>1988</v>
      </c>
      <c r="C13">
        <f t="shared" si="0"/>
        <v>1928</v>
      </c>
      <c r="D13">
        <v>124</v>
      </c>
      <c r="E13">
        <v>109</v>
      </c>
      <c r="F13">
        <v>94</v>
      </c>
      <c r="G13">
        <v>89</v>
      </c>
    </row>
    <row r="14" spans="2:7" x14ac:dyDescent="0.2">
      <c r="B14">
        <v>2188</v>
      </c>
      <c r="C14">
        <f t="shared" si="0"/>
        <v>2128</v>
      </c>
      <c r="D14">
        <v>126</v>
      </c>
      <c r="E14">
        <v>111</v>
      </c>
      <c r="F14">
        <v>96</v>
      </c>
      <c r="G14">
        <v>91</v>
      </c>
    </row>
    <row r="15" spans="2:7" x14ac:dyDescent="0.2">
      <c r="B15">
        <v>2388</v>
      </c>
      <c r="C15">
        <f t="shared" si="0"/>
        <v>2328</v>
      </c>
      <c r="D15">
        <v>128</v>
      </c>
      <c r="E15">
        <v>113</v>
      </c>
      <c r="F15">
        <v>98</v>
      </c>
      <c r="G15">
        <v>93</v>
      </c>
    </row>
    <row r="16" spans="2:7" x14ac:dyDescent="0.2">
      <c r="B16">
        <v>2588</v>
      </c>
      <c r="C16">
        <f t="shared" si="0"/>
        <v>2528</v>
      </c>
      <c r="D16">
        <v>130</v>
      </c>
      <c r="E16">
        <v>115</v>
      </c>
      <c r="F16">
        <v>100</v>
      </c>
      <c r="G16">
        <v>95</v>
      </c>
    </row>
    <row r="17" spans="2:7" x14ac:dyDescent="0.2">
      <c r="B17">
        <v>2788</v>
      </c>
      <c r="C17">
        <f t="shared" si="0"/>
        <v>2728</v>
      </c>
      <c r="D17">
        <v>132</v>
      </c>
      <c r="E17">
        <v>117</v>
      </c>
      <c r="F17">
        <v>102</v>
      </c>
      <c r="G17">
        <v>97</v>
      </c>
    </row>
    <row r="18" spans="2:7" x14ac:dyDescent="0.2">
      <c r="B18">
        <v>2950</v>
      </c>
      <c r="C18">
        <f t="shared" si="0"/>
        <v>2890</v>
      </c>
      <c r="D18">
        <v>134</v>
      </c>
      <c r="E18">
        <v>119</v>
      </c>
      <c r="F18">
        <v>104</v>
      </c>
      <c r="G18">
        <v>99</v>
      </c>
    </row>
  </sheetData>
  <mergeCells count="1">
    <mergeCell ref="B4:G4"/>
  </mergeCells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9805-AEAA-E04E-A47D-BAAA2B7B5BB0}">
  <dimension ref="C3:W30"/>
  <sheetViews>
    <sheetView topLeftCell="J31" zoomScale="87" workbookViewId="0">
      <selection activeCell="C4" sqref="C4:G25"/>
    </sheetView>
  </sheetViews>
  <sheetFormatPr baseColWidth="10" defaultRowHeight="16" x14ac:dyDescent="0.2"/>
  <cols>
    <col min="2" max="2" width="4.5" bestFit="1" customWidth="1"/>
    <col min="3" max="3" width="20.5" bestFit="1" customWidth="1"/>
    <col min="4" max="4" width="20.83203125" bestFit="1" customWidth="1"/>
    <col min="5" max="5" width="22.6640625" bestFit="1" customWidth="1"/>
    <col min="6" max="6" width="23" bestFit="1" customWidth="1"/>
    <col min="7" max="7" width="24.6640625" bestFit="1" customWidth="1"/>
    <col min="8" max="8" width="24" bestFit="1" customWidth="1"/>
    <col min="9" max="9" width="24.6640625" bestFit="1" customWidth="1"/>
    <col min="10" max="10" width="17.83203125" bestFit="1" customWidth="1"/>
    <col min="11" max="11" width="23" bestFit="1" customWidth="1"/>
    <col min="12" max="12" width="20.33203125" bestFit="1" customWidth="1"/>
    <col min="13" max="13" width="23" bestFit="1" customWidth="1"/>
    <col min="23" max="23" width="2.33203125" bestFit="1" customWidth="1"/>
  </cols>
  <sheetData>
    <row r="3" spans="3:14" x14ac:dyDescent="0.2">
      <c r="C3" s="3"/>
      <c r="D3" s="3"/>
      <c r="E3" s="3"/>
      <c r="F3" s="3"/>
      <c r="G3" s="3"/>
    </row>
    <row r="4" spans="3:14" x14ac:dyDescent="0.2">
      <c r="C4" s="3" t="s">
        <v>13</v>
      </c>
      <c r="D4" s="3" t="s">
        <v>22</v>
      </c>
      <c r="E4" s="3" t="s">
        <v>23</v>
      </c>
      <c r="F4" s="3" t="s">
        <v>24</v>
      </c>
      <c r="G4" s="3" t="s">
        <v>25</v>
      </c>
      <c r="I4" t="s">
        <v>22</v>
      </c>
      <c r="K4" t="s">
        <v>23</v>
      </c>
      <c r="M4" t="s">
        <v>24</v>
      </c>
    </row>
    <row r="5" spans="3:14" ht="17" x14ac:dyDescent="0.2">
      <c r="C5" s="3">
        <v>2</v>
      </c>
      <c r="D5" s="5">
        <v>3673</v>
      </c>
      <c r="E5" s="5">
        <v>3932</v>
      </c>
      <c r="F5" s="5">
        <v>4648</v>
      </c>
      <c r="G5" s="5">
        <v>5823</v>
      </c>
      <c r="I5" s="1">
        <v>3688.2020444490499</v>
      </c>
      <c r="J5">
        <f>ABS(I5-D5)</f>
        <v>15.202044449049936</v>
      </c>
      <c r="K5" s="1">
        <v>3944.30557428772</v>
      </c>
      <c r="L5">
        <f>ABS(K5-E5)</f>
        <v>12.305574287719992</v>
      </c>
      <c r="M5" s="1">
        <v>4647.6059959726699</v>
      </c>
      <c r="N5">
        <f>ABS(M5-F5)</f>
        <v>0.39400402733008377</v>
      </c>
    </row>
    <row r="6" spans="3:14" ht="17" x14ac:dyDescent="0.2">
      <c r="C6" s="3">
        <v>2.1</v>
      </c>
      <c r="D6" s="5">
        <v>3850</v>
      </c>
      <c r="E6" s="5">
        <v>4122</v>
      </c>
      <c r="F6" s="5">
        <v>4875</v>
      </c>
      <c r="G6" s="5">
        <v>6110</v>
      </c>
      <c r="I6" s="1">
        <v>3817.92809990258</v>
      </c>
      <c r="J6">
        <f t="shared" ref="J6:J25" si="0">ABS(I6-D6)</f>
        <v>32.071900097419984</v>
      </c>
      <c r="K6" s="1">
        <v>4098.0519894115296</v>
      </c>
      <c r="L6">
        <f t="shared" ref="L6:L25" si="1">ABS(K6-E6)</f>
        <v>23.948010588470424</v>
      </c>
      <c r="M6" s="1">
        <v>4878.0454480895096</v>
      </c>
      <c r="N6">
        <f t="shared" ref="N6:N25" si="2">ABS(M6-F6)</f>
        <v>3.0454480895095912</v>
      </c>
    </row>
    <row r="7" spans="3:14" ht="17" x14ac:dyDescent="0.2">
      <c r="C7" s="3">
        <v>2.2000000000000002</v>
      </c>
      <c r="D7" s="5">
        <v>4027</v>
      </c>
      <c r="E7" s="5">
        <v>4312</v>
      </c>
      <c r="F7" s="5">
        <v>5101</v>
      </c>
      <c r="G7" s="5">
        <v>6397</v>
      </c>
      <c r="I7" s="1">
        <v>4019.5572998060402</v>
      </c>
      <c r="J7">
        <f t="shared" si="0"/>
        <v>7.4427001939598085</v>
      </c>
      <c r="K7" s="1">
        <v>4303.4539898555404</v>
      </c>
      <c r="L7">
        <f t="shared" si="1"/>
        <v>8.5460101444596148</v>
      </c>
      <c r="M7" s="1">
        <v>5098.2310321717796</v>
      </c>
      <c r="N7">
        <f t="shared" si="2"/>
        <v>2.7689678282204113</v>
      </c>
    </row>
    <row r="8" spans="3:14" ht="17" x14ac:dyDescent="0.2">
      <c r="C8" s="3">
        <v>2.2999999999999998</v>
      </c>
      <c r="D8" s="5">
        <v>4203</v>
      </c>
      <c r="E8" s="5">
        <v>4502</v>
      </c>
      <c r="F8" s="5">
        <v>5327</v>
      </c>
      <c r="G8" s="5">
        <v>6684</v>
      </c>
      <c r="I8" s="1">
        <v>4226.13457265333</v>
      </c>
      <c r="J8">
        <f t="shared" si="0"/>
        <v>23.134572653329997</v>
      </c>
      <c r="K8" s="1">
        <v>4516.6273121303502</v>
      </c>
      <c r="L8">
        <f t="shared" si="1"/>
        <v>14.627312130350219</v>
      </c>
      <c r="M8" s="1">
        <v>5322.5789510757004</v>
      </c>
      <c r="N8">
        <f t="shared" si="2"/>
        <v>4.4210489242996118</v>
      </c>
    </row>
    <row r="9" spans="3:14" ht="17" x14ac:dyDescent="0.2">
      <c r="C9" s="3">
        <v>2.4</v>
      </c>
      <c r="D9" s="5">
        <v>4380</v>
      </c>
      <c r="E9" s="5">
        <v>4692</v>
      </c>
      <c r="F9" s="5">
        <v>5553</v>
      </c>
      <c r="G9" s="5">
        <v>6971</v>
      </c>
      <c r="I9" s="1">
        <v>4408.6940773737197</v>
      </c>
      <c r="J9">
        <f t="shared" si="0"/>
        <v>28.694077373719665</v>
      </c>
      <c r="K9" s="1">
        <v>4715.4886914855497</v>
      </c>
      <c r="L9">
        <f t="shared" si="1"/>
        <v>23.48869148554968</v>
      </c>
      <c r="M9" s="1">
        <v>5552.8274892270902</v>
      </c>
      <c r="N9">
        <f t="shared" si="2"/>
        <v>0.1725107729098454</v>
      </c>
    </row>
    <row r="10" spans="3:14" ht="17" x14ac:dyDescent="0.2">
      <c r="C10" s="3">
        <v>2.5</v>
      </c>
      <c r="D10" s="5">
        <v>4556</v>
      </c>
      <c r="E10" s="5">
        <v>4881</v>
      </c>
      <c r="F10" s="5">
        <v>5779</v>
      </c>
      <c r="G10" s="5">
        <v>7257</v>
      </c>
      <c r="I10" s="1">
        <v>4565.1376118829903</v>
      </c>
      <c r="J10">
        <f t="shared" si="0"/>
        <v>9.1376118829903135</v>
      </c>
      <c r="K10" s="1">
        <v>4894.9054468782297</v>
      </c>
      <c r="L10">
        <f t="shared" si="1"/>
        <v>13.905446878229668</v>
      </c>
      <c r="M10" s="1">
        <v>5784.5347088389399</v>
      </c>
      <c r="N10">
        <f t="shared" si="2"/>
        <v>5.5347088389398778</v>
      </c>
    </row>
    <row r="11" spans="3:14" ht="17" x14ac:dyDescent="0.2">
      <c r="C11" s="3">
        <v>2.6</v>
      </c>
      <c r="D11" s="5">
        <v>4732</v>
      </c>
      <c r="E11" s="5">
        <v>5070</v>
      </c>
      <c r="F11" s="5">
        <v>6005</v>
      </c>
      <c r="G11" s="5">
        <v>7544</v>
      </c>
      <c r="I11" s="1">
        <v>4709.8636699051103</v>
      </c>
      <c r="J11">
        <f t="shared" si="0"/>
        <v>22.136330094889672</v>
      </c>
      <c r="K11" s="1">
        <v>5061.6924058641898</v>
      </c>
      <c r="L11">
        <f t="shared" si="1"/>
        <v>8.3075941358101772</v>
      </c>
      <c r="M11" s="1">
        <v>6012.2422682214801</v>
      </c>
      <c r="N11">
        <f t="shared" si="2"/>
        <v>7.2422682214801171</v>
      </c>
    </row>
    <row r="12" spans="3:14" ht="17" x14ac:dyDescent="0.2">
      <c r="C12" s="3">
        <v>2.7</v>
      </c>
      <c r="D12" s="5">
        <v>4908</v>
      </c>
      <c r="E12" s="5">
        <v>5269</v>
      </c>
      <c r="F12" s="5">
        <v>6230</v>
      </c>
      <c r="G12" s="5">
        <v>7830</v>
      </c>
      <c r="I12" s="1">
        <v>4864.7061178882104</v>
      </c>
      <c r="J12">
        <f t="shared" si="0"/>
        <v>43.293882111789571</v>
      </c>
      <c r="K12" s="1">
        <v>5229.7511844905703</v>
      </c>
      <c r="L12">
        <f t="shared" si="1"/>
        <v>39.248815509429733</v>
      </c>
      <c r="M12" s="1">
        <v>6233.0711108297401</v>
      </c>
      <c r="N12">
        <f t="shared" si="2"/>
        <v>3.0711108297400642</v>
      </c>
    </row>
    <row r="13" spans="3:14" ht="17" x14ac:dyDescent="0.2">
      <c r="C13" s="3">
        <v>2.8</v>
      </c>
      <c r="D13" s="5">
        <v>5084</v>
      </c>
      <c r="E13" s="5">
        <v>5448</v>
      </c>
      <c r="F13" s="5">
        <v>6456</v>
      </c>
      <c r="G13" s="5">
        <v>8116</v>
      </c>
      <c r="I13" s="1">
        <v>5051.5977994792602</v>
      </c>
      <c r="J13">
        <f t="shared" si="0"/>
        <v>32.402200520739825</v>
      </c>
      <c r="K13" s="1">
        <v>5415.6116223787503</v>
      </c>
      <c r="L13">
        <f t="shared" si="1"/>
        <v>32.388377621249674</v>
      </c>
      <c r="M13" s="1">
        <v>6448.6506627369999</v>
      </c>
      <c r="N13">
        <f t="shared" si="2"/>
        <v>7.3493372630000522</v>
      </c>
    </row>
    <row r="14" spans="3:14" ht="17" x14ac:dyDescent="0.2">
      <c r="C14" s="3">
        <v>2.9</v>
      </c>
      <c r="D14" s="5">
        <v>5259</v>
      </c>
      <c r="E14" s="5">
        <v>5637</v>
      </c>
      <c r="F14" s="5">
        <v>6681</v>
      </c>
      <c r="G14" s="5">
        <v>8402</v>
      </c>
      <c r="I14" s="1">
        <v>5287.2307115655904</v>
      </c>
      <c r="J14">
        <f t="shared" si="0"/>
        <v>28.230711565590354</v>
      </c>
      <c r="K14" s="1">
        <v>5634.5999586596699</v>
      </c>
      <c r="L14">
        <f t="shared" si="1"/>
        <v>2.4000413403300627</v>
      </c>
      <c r="M14" s="1">
        <v>6665.4190641641899</v>
      </c>
      <c r="N14">
        <f t="shared" si="2"/>
        <v>15.580935835810124</v>
      </c>
    </row>
    <row r="15" spans="3:14" ht="17" x14ac:dyDescent="0.2">
      <c r="C15" s="3">
        <v>3</v>
      </c>
      <c r="D15" s="5">
        <v>5498</v>
      </c>
      <c r="E15" s="5">
        <v>5825</v>
      </c>
      <c r="F15" s="5">
        <v>6906</v>
      </c>
      <c r="G15" s="5">
        <v>8688</v>
      </c>
      <c r="I15" s="1">
        <v>5579.8407315772502</v>
      </c>
      <c r="J15">
        <f t="shared" si="0"/>
        <v>81.840731577250153</v>
      </c>
      <c r="K15" s="1">
        <v>5897.8231192841804</v>
      </c>
      <c r="L15">
        <f t="shared" si="1"/>
        <v>72.823119284180393</v>
      </c>
      <c r="M15" s="1">
        <v>6893.4678501049302</v>
      </c>
      <c r="N15">
        <f t="shared" si="2"/>
        <v>12.532149895069779</v>
      </c>
    </row>
    <row r="16" spans="3:14" ht="17" x14ac:dyDescent="0.2">
      <c r="C16" s="3">
        <v>3.1</v>
      </c>
      <c r="D16" s="5">
        <v>5930</v>
      </c>
      <c r="E16" s="5">
        <v>6179</v>
      </c>
      <c r="F16" s="5">
        <v>7131</v>
      </c>
      <c r="G16" s="5">
        <v>8973</v>
      </c>
      <c r="I16" s="1">
        <v>5928.1012124151503</v>
      </c>
      <c r="J16">
        <f t="shared" si="0"/>
        <v>1.8987875848497424</v>
      </c>
      <c r="K16" s="1">
        <v>6210.1232719640802</v>
      </c>
      <c r="L16">
        <f t="shared" si="1"/>
        <v>31.123271964080232</v>
      </c>
      <c r="M16" s="1">
        <v>7144.2403830224903</v>
      </c>
      <c r="N16">
        <f t="shared" si="2"/>
        <v>13.240383022490278</v>
      </c>
    </row>
    <row r="17" spans="3:23" ht="17" x14ac:dyDescent="0.2">
      <c r="C17" s="3">
        <v>3.2</v>
      </c>
      <c r="D17" s="5">
        <v>6355</v>
      </c>
      <c r="E17" s="5">
        <v>6593</v>
      </c>
      <c r="F17" s="5">
        <v>7385</v>
      </c>
      <c r="G17" s="5">
        <v>9259</v>
      </c>
      <c r="I17" s="1">
        <v>6321.96609707479</v>
      </c>
      <c r="J17">
        <f t="shared" si="0"/>
        <v>33.033902925209986</v>
      </c>
      <c r="K17" s="1">
        <v>6569.1215897310203</v>
      </c>
      <c r="L17">
        <f t="shared" si="1"/>
        <v>23.878410268979678</v>
      </c>
      <c r="M17" s="1">
        <v>7427.5292294007104</v>
      </c>
      <c r="N17">
        <f t="shared" si="2"/>
        <v>42.529229400710392</v>
      </c>
    </row>
    <row r="18" spans="3:23" ht="17" x14ac:dyDescent="0.2">
      <c r="C18" s="3">
        <v>3.3</v>
      </c>
      <c r="D18" s="5">
        <v>6775</v>
      </c>
      <c r="E18" s="5">
        <v>7001</v>
      </c>
      <c r="F18" s="5">
        <v>7759</v>
      </c>
      <c r="G18" s="5">
        <v>9544</v>
      </c>
      <c r="I18" s="1">
        <v>6745.1595411647604</v>
      </c>
      <c r="J18">
        <f t="shared" si="0"/>
        <v>29.840458835239588</v>
      </c>
      <c r="K18" s="1">
        <v>6965.4349497217299</v>
      </c>
      <c r="L18">
        <f t="shared" si="1"/>
        <v>35.565050278270064</v>
      </c>
      <c r="M18" s="1">
        <v>7748.3535609888204</v>
      </c>
      <c r="N18">
        <f t="shared" si="2"/>
        <v>10.646439011179609</v>
      </c>
    </row>
    <row r="19" spans="3:23" ht="17" x14ac:dyDescent="0.2">
      <c r="C19" s="3">
        <v>3.4</v>
      </c>
      <c r="D19" s="5">
        <v>7188</v>
      </c>
      <c r="E19" s="5">
        <v>7405</v>
      </c>
      <c r="F19" s="5">
        <v>8130</v>
      </c>
      <c r="G19" s="5">
        <v>9830</v>
      </c>
      <c r="I19" s="1">
        <v>7178.8653679408599</v>
      </c>
      <c r="J19">
        <f t="shared" si="0"/>
        <v>9.1346320591401309</v>
      </c>
      <c r="K19" s="1">
        <v>7384.1140788565999</v>
      </c>
      <c r="L19">
        <f t="shared" si="1"/>
        <v>20.885921143400083</v>
      </c>
      <c r="M19" s="1">
        <v>8104.4335492682003</v>
      </c>
      <c r="N19">
        <f t="shared" si="2"/>
        <v>25.566450731799705</v>
      </c>
    </row>
    <row r="20" spans="3:23" ht="17" x14ac:dyDescent="0.2">
      <c r="C20" s="3">
        <v>3.5</v>
      </c>
      <c r="D20" s="5">
        <v>7595</v>
      </c>
      <c r="E20" s="5">
        <v>7803</v>
      </c>
      <c r="F20" s="5">
        <v>8499</v>
      </c>
      <c r="G20" s="5">
        <v>10122</v>
      </c>
      <c r="I20" s="1">
        <v>7606.0260165066002</v>
      </c>
      <c r="J20">
        <f t="shared" si="0"/>
        <v>11.026016506600172</v>
      </c>
      <c r="K20" s="1">
        <v>7807.3164432547601</v>
      </c>
      <c r="L20">
        <f t="shared" si="1"/>
        <v>4.3164432547600882</v>
      </c>
      <c r="M20" s="1">
        <v>8485.1146112419992</v>
      </c>
      <c r="N20">
        <f t="shared" si="2"/>
        <v>13.885388758000772</v>
      </c>
    </row>
    <row r="21" spans="3:23" ht="17" x14ac:dyDescent="0.2">
      <c r="C21" s="3">
        <v>3.6</v>
      </c>
      <c r="D21" s="5">
        <v>7998</v>
      </c>
      <c r="E21" s="5">
        <v>8198</v>
      </c>
      <c r="F21" s="5">
        <v>8865</v>
      </c>
      <c r="G21" s="5">
        <v>10426</v>
      </c>
      <c r="I21" s="1">
        <v>8015.5169797365097</v>
      </c>
      <c r="J21">
        <f t="shared" si="0"/>
        <v>17.516979736509711</v>
      </c>
      <c r="K21" s="1">
        <v>8218.1919638091294</v>
      </c>
      <c r="L21">
        <f t="shared" si="1"/>
        <v>20.191963809129447</v>
      </c>
      <c r="M21" s="1">
        <v>8872.7302526086896</v>
      </c>
      <c r="N21">
        <f t="shared" si="2"/>
        <v>7.730252608689625</v>
      </c>
    </row>
    <row r="22" spans="3:23" ht="17" x14ac:dyDescent="0.2">
      <c r="C22" s="3">
        <v>3.7</v>
      </c>
      <c r="D22" s="5">
        <v>8396</v>
      </c>
      <c r="E22" s="5">
        <v>8588</v>
      </c>
      <c r="F22" s="5">
        <v>9230</v>
      </c>
      <c r="G22" s="5">
        <v>10732</v>
      </c>
      <c r="I22" s="1">
        <v>8405.3190643538292</v>
      </c>
      <c r="J22">
        <f t="shared" si="0"/>
        <v>9.3190643538291624</v>
      </c>
      <c r="K22" s="1">
        <v>8605.9244249691801</v>
      </c>
      <c r="L22">
        <f t="shared" si="1"/>
        <v>17.924424969180109</v>
      </c>
      <c r="M22" s="1">
        <v>9247.5281432848697</v>
      </c>
      <c r="N22">
        <f t="shared" si="2"/>
        <v>17.528143284869657</v>
      </c>
    </row>
    <row r="23" spans="3:23" ht="17" x14ac:dyDescent="0.2">
      <c r="C23" s="3">
        <v>3.8</v>
      </c>
      <c r="D23" s="5">
        <v>8790</v>
      </c>
      <c r="E23" s="5">
        <v>8975</v>
      </c>
      <c r="F23" s="5">
        <v>9592</v>
      </c>
      <c r="G23" s="5">
        <v>11039</v>
      </c>
      <c r="I23" s="1">
        <v>8783.6671435919106</v>
      </c>
      <c r="J23">
        <f t="shared" si="0"/>
        <v>6.3328564080893557</v>
      </c>
      <c r="K23" s="1">
        <v>8971.8362297588592</v>
      </c>
      <c r="L23">
        <f t="shared" si="1"/>
        <v>3.16377024114081</v>
      </c>
      <c r="M23" s="1">
        <v>9597.4199485890895</v>
      </c>
      <c r="N23">
        <f t="shared" si="2"/>
        <v>5.4199485890894721</v>
      </c>
    </row>
    <row r="24" spans="3:23" ht="17" x14ac:dyDescent="0.2">
      <c r="C24" s="3">
        <v>3.9</v>
      </c>
      <c r="D24" s="5">
        <v>9180</v>
      </c>
      <c r="E24" s="5">
        <v>9358</v>
      </c>
      <c r="F24" s="5">
        <v>9952</v>
      </c>
      <c r="G24" s="5">
        <v>11348</v>
      </c>
      <c r="I24" s="1">
        <v>9167.0104054000694</v>
      </c>
      <c r="J24">
        <f t="shared" si="0"/>
        <v>12.98959459993057</v>
      </c>
      <c r="K24" s="1">
        <v>9336.4289386808505</v>
      </c>
      <c r="L24">
        <f t="shared" si="1"/>
        <v>21.571061319149521</v>
      </c>
      <c r="M24" s="1">
        <v>9933.9513285421108</v>
      </c>
      <c r="N24">
        <f t="shared" si="2"/>
        <v>18.048671457889213</v>
      </c>
    </row>
    <row r="25" spans="3:23" ht="17" x14ac:dyDescent="0.2">
      <c r="C25" s="3">
        <v>4</v>
      </c>
      <c r="D25" s="5">
        <v>9567</v>
      </c>
      <c r="E25" s="5">
        <v>9738</v>
      </c>
      <c r="F25" s="5">
        <v>10310</v>
      </c>
      <c r="G25" s="5">
        <v>11657</v>
      </c>
      <c r="I25" s="1">
        <v>9573.4754389424306</v>
      </c>
      <c r="J25">
        <f t="shared" si="0"/>
        <v>6.4754389424306282</v>
      </c>
      <c r="K25" s="1">
        <v>9747.1968156458497</v>
      </c>
      <c r="L25">
        <f t="shared" si="1"/>
        <v>9.1968156458497106</v>
      </c>
      <c r="M25" s="1">
        <v>10316.024405812899</v>
      </c>
      <c r="N25">
        <f t="shared" si="2"/>
        <v>6.0244058128992037</v>
      </c>
    </row>
    <row r="26" spans="3:23" ht="17" x14ac:dyDescent="0.2">
      <c r="C26" s="3"/>
      <c r="D26" s="3"/>
      <c r="E26" s="3"/>
      <c r="F26" s="3"/>
      <c r="G26" s="3"/>
      <c r="J26" s="1">
        <f>AVERAGE(J5:J25)</f>
        <v>21.959737832026587</v>
      </c>
      <c r="L26">
        <f>AVERAGE(L5:L25)</f>
        <v>20.943148871415207</v>
      </c>
      <c r="N26">
        <f>AVERAGE(N5:N25)</f>
        <v>10.606276343044167</v>
      </c>
    </row>
    <row r="27" spans="3:23" x14ac:dyDescent="0.2">
      <c r="C27" s="5"/>
      <c r="D27" s="5"/>
      <c r="E27" s="5"/>
      <c r="F27" s="5"/>
      <c r="G27" s="5"/>
      <c r="H27" s="5"/>
      <c r="I27" s="5"/>
      <c r="J27" s="5"/>
    </row>
    <row r="28" spans="3:23" x14ac:dyDescent="0.2">
      <c r="C28" s="8"/>
      <c r="D28" s="8"/>
      <c r="E28" s="8"/>
      <c r="F28" s="8"/>
      <c r="G28" s="8"/>
      <c r="H28" s="8"/>
      <c r="I28" s="8"/>
      <c r="J28" s="8"/>
      <c r="K28" s="8"/>
    </row>
    <row r="29" spans="3:23" x14ac:dyDescent="0.2">
      <c r="C29" s="7"/>
      <c r="D29" s="7"/>
      <c r="E29" s="7"/>
      <c r="F29" s="7"/>
      <c r="G29" s="7"/>
      <c r="H29" s="7"/>
      <c r="I29" s="7"/>
      <c r="J29" s="9"/>
      <c r="K29" s="9"/>
      <c r="L29" s="5"/>
      <c r="W29" t="s">
        <v>26</v>
      </c>
    </row>
    <row r="30" spans="3:23" x14ac:dyDescent="0.2">
      <c r="C30" s="6"/>
      <c r="D30" s="6"/>
      <c r="E30" s="6"/>
      <c r="F30" s="6"/>
      <c r="G30" s="6"/>
      <c r="H30" s="6"/>
      <c r="I30" s="6"/>
      <c r="J30" s="6"/>
      <c r="K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E63B-8080-8644-8556-7FF42A9A1F44}">
  <dimension ref="C1:AC30"/>
  <sheetViews>
    <sheetView zoomScale="87" workbookViewId="0">
      <selection activeCell="E5" sqref="E5:E25"/>
    </sheetView>
  </sheetViews>
  <sheetFormatPr baseColWidth="10" defaultRowHeight="16" x14ac:dyDescent="0.2"/>
  <cols>
    <col min="1" max="1" width="10.83203125" style="13"/>
    <col min="2" max="2" width="4.5" style="13" bestFit="1" customWidth="1"/>
    <col min="3" max="3" width="20.5" style="13" bestFit="1" customWidth="1"/>
    <col min="4" max="4" width="20.83203125" style="13" bestFit="1" customWidth="1"/>
    <col min="5" max="6" width="20.83203125" style="13" customWidth="1"/>
    <col min="7" max="7" width="22.6640625" style="13" bestFit="1" customWidth="1"/>
    <col min="8" max="9" width="22.6640625" style="13" customWidth="1"/>
    <col min="10" max="10" width="23" style="13" bestFit="1" customWidth="1"/>
    <col min="11" max="12" width="23" style="13" customWidth="1"/>
    <col min="13" max="13" width="24.6640625" style="13" bestFit="1" customWidth="1"/>
    <col min="14" max="14" width="24" style="13" bestFit="1" customWidth="1"/>
    <col min="15" max="15" width="24.6640625" style="13" bestFit="1" customWidth="1"/>
    <col min="16" max="16" width="17.83203125" style="13" bestFit="1" customWidth="1"/>
    <col min="17" max="17" width="23" style="13" bestFit="1" customWidth="1"/>
    <col min="18" max="18" width="20.33203125" style="13" bestFit="1" customWidth="1"/>
    <col min="19" max="19" width="23" style="13" bestFit="1" customWidth="1"/>
    <col min="20" max="28" width="10.83203125" style="13"/>
    <col min="29" max="29" width="2.33203125" style="13" bestFit="1" customWidth="1"/>
    <col min="30" max="16384" width="10.83203125" style="13"/>
  </cols>
  <sheetData>
    <row r="1" spans="3:15" ht="17" thickBot="1" x14ac:dyDescent="0.25"/>
    <row r="2" spans="3:15" ht="20" thickBot="1" x14ac:dyDescent="0.25">
      <c r="C2" s="23"/>
      <c r="D2" s="42" t="s">
        <v>34</v>
      </c>
      <c r="E2" s="43"/>
      <c r="F2" s="43"/>
      <c r="G2" s="43"/>
      <c r="H2" s="43"/>
      <c r="I2" s="43"/>
      <c r="J2" s="43"/>
      <c r="K2" s="43"/>
      <c r="L2" s="43"/>
      <c r="M2" s="43"/>
      <c r="N2" s="43"/>
      <c r="O2" s="44"/>
    </row>
    <row r="3" spans="3:15" ht="20" thickBot="1" x14ac:dyDescent="0.25">
      <c r="C3" s="23"/>
      <c r="D3" s="39" t="s">
        <v>28</v>
      </c>
      <c r="E3" s="40"/>
      <c r="F3" s="41"/>
      <c r="G3" s="39" t="s">
        <v>29</v>
      </c>
      <c r="H3" s="40"/>
      <c r="I3" s="41"/>
      <c r="J3" s="39" t="s">
        <v>30</v>
      </c>
      <c r="K3" s="40"/>
      <c r="L3" s="41"/>
      <c r="M3" s="39" t="s">
        <v>31</v>
      </c>
      <c r="N3" s="40"/>
      <c r="O3" s="41"/>
    </row>
    <row r="4" spans="3:15" ht="19" x14ac:dyDescent="0.2">
      <c r="C4" s="25" t="s">
        <v>27</v>
      </c>
      <c r="D4" s="26" t="s">
        <v>32</v>
      </c>
      <c r="E4" s="27" t="s">
        <v>33</v>
      </c>
      <c r="F4" s="28" t="s">
        <v>41</v>
      </c>
      <c r="G4" s="26" t="s">
        <v>32</v>
      </c>
      <c r="H4" s="27" t="s">
        <v>33</v>
      </c>
      <c r="I4" s="28" t="s">
        <v>41</v>
      </c>
      <c r="J4" s="26" t="s">
        <v>32</v>
      </c>
      <c r="K4" s="27" t="s">
        <v>33</v>
      </c>
      <c r="L4" s="28" t="s">
        <v>41</v>
      </c>
      <c r="M4" s="26" t="s">
        <v>32</v>
      </c>
      <c r="N4" s="27" t="s">
        <v>33</v>
      </c>
      <c r="O4" s="28" t="s">
        <v>41</v>
      </c>
    </row>
    <row r="5" spans="3:15" ht="17" x14ac:dyDescent="0.2">
      <c r="C5" s="15">
        <v>2</v>
      </c>
      <c r="D5" s="16">
        <v>3673</v>
      </c>
      <c r="E5" s="47">
        <v>2571.1</v>
      </c>
      <c r="F5" s="14">
        <f>E5/D5</f>
        <v>0.7</v>
      </c>
      <c r="G5" s="16">
        <v>3932</v>
      </c>
      <c r="H5" s="1">
        <v>3932</v>
      </c>
      <c r="I5" s="14">
        <f>H5/G5</f>
        <v>1</v>
      </c>
      <c r="J5" s="16">
        <v>4648</v>
      </c>
      <c r="K5" s="1">
        <v>4648</v>
      </c>
      <c r="L5" s="14">
        <f t="shared" ref="L5:L25" si="0">K5/J5</f>
        <v>1</v>
      </c>
      <c r="M5" s="16">
        <v>5823</v>
      </c>
      <c r="N5" s="1">
        <v>5823</v>
      </c>
      <c r="O5" s="14">
        <f>N5/M5</f>
        <v>1</v>
      </c>
    </row>
    <row r="6" spans="3:15" ht="17" x14ac:dyDescent="0.2">
      <c r="C6" s="15">
        <v>2.1</v>
      </c>
      <c r="D6" s="16">
        <v>3850</v>
      </c>
      <c r="E6" s="47">
        <v>2695</v>
      </c>
      <c r="F6" s="14">
        <f t="shared" ref="F6:F25" si="1">E6/D6</f>
        <v>0.7</v>
      </c>
      <c r="G6" s="16">
        <v>4122</v>
      </c>
      <c r="H6" s="1">
        <v>4122</v>
      </c>
      <c r="I6" s="14">
        <f t="shared" ref="I6:I25" si="2">H6/G6</f>
        <v>1</v>
      </c>
      <c r="J6" s="16">
        <v>4875</v>
      </c>
      <c r="K6" s="1">
        <v>4875</v>
      </c>
      <c r="L6" s="14">
        <f t="shared" si="0"/>
        <v>1</v>
      </c>
      <c r="M6" s="16">
        <v>6110</v>
      </c>
      <c r="N6" s="1">
        <v>6110</v>
      </c>
      <c r="O6" s="14">
        <f t="shared" ref="O6:O25" si="3">N6/M6</f>
        <v>1</v>
      </c>
    </row>
    <row r="7" spans="3:15" ht="17" x14ac:dyDescent="0.2">
      <c r="C7" s="15">
        <v>2.2000000000000002</v>
      </c>
      <c r="D7" s="16">
        <v>4027</v>
      </c>
      <c r="E7" s="47">
        <v>2818.9</v>
      </c>
      <c r="F7" s="14">
        <f t="shared" si="1"/>
        <v>0.70000000000000007</v>
      </c>
      <c r="G7" s="16">
        <v>4312</v>
      </c>
      <c r="H7" s="1">
        <v>4312</v>
      </c>
      <c r="I7" s="14">
        <f t="shared" si="2"/>
        <v>1</v>
      </c>
      <c r="J7" s="16">
        <v>5101</v>
      </c>
      <c r="K7" s="1">
        <v>5101</v>
      </c>
      <c r="L7" s="14">
        <f t="shared" si="0"/>
        <v>1</v>
      </c>
      <c r="M7" s="16">
        <v>6397</v>
      </c>
      <c r="N7" s="1">
        <v>6397</v>
      </c>
      <c r="O7" s="14">
        <f t="shared" si="3"/>
        <v>1</v>
      </c>
    </row>
    <row r="8" spans="3:15" ht="17" x14ac:dyDescent="0.2">
      <c r="C8" s="15">
        <v>2.2999999999999998</v>
      </c>
      <c r="D8" s="16">
        <v>4203</v>
      </c>
      <c r="E8" s="47">
        <v>2942.1</v>
      </c>
      <c r="F8" s="14">
        <f t="shared" si="1"/>
        <v>0.7</v>
      </c>
      <c r="G8" s="16">
        <v>4502</v>
      </c>
      <c r="H8" s="1">
        <v>4502</v>
      </c>
      <c r="I8" s="14">
        <f t="shared" si="2"/>
        <v>1</v>
      </c>
      <c r="J8" s="16">
        <v>5327</v>
      </c>
      <c r="K8" s="1">
        <v>5327</v>
      </c>
      <c r="L8" s="14">
        <f t="shared" si="0"/>
        <v>1</v>
      </c>
      <c r="M8" s="16">
        <v>6684</v>
      </c>
      <c r="N8" s="1">
        <v>6684</v>
      </c>
      <c r="O8" s="14">
        <f t="shared" si="3"/>
        <v>1</v>
      </c>
    </row>
    <row r="9" spans="3:15" ht="17" x14ac:dyDescent="0.2">
      <c r="C9" s="15">
        <v>2.4</v>
      </c>
      <c r="D9" s="16">
        <v>4380</v>
      </c>
      <c r="E9" s="47">
        <v>3066</v>
      </c>
      <c r="F9" s="14">
        <f t="shared" si="1"/>
        <v>0.7</v>
      </c>
      <c r="G9" s="16">
        <v>4692</v>
      </c>
      <c r="H9" s="1">
        <v>4692</v>
      </c>
      <c r="I9" s="14">
        <f t="shared" si="2"/>
        <v>1</v>
      </c>
      <c r="J9" s="16">
        <v>5553</v>
      </c>
      <c r="K9" s="1">
        <v>5553</v>
      </c>
      <c r="L9" s="14">
        <f t="shared" si="0"/>
        <v>1</v>
      </c>
      <c r="M9" s="16">
        <v>6971</v>
      </c>
      <c r="N9" s="1">
        <v>6971</v>
      </c>
      <c r="O9" s="14">
        <f t="shared" si="3"/>
        <v>1</v>
      </c>
    </row>
    <row r="10" spans="3:15" ht="17" x14ac:dyDescent="0.2">
      <c r="C10" s="15">
        <v>2.5</v>
      </c>
      <c r="D10" s="16">
        <v>4556</v>
      </c>
      <c r="E10" s="47">
        <v>3189.2</v>
      </c>
      <c r="F10" s="14">
        <f t="shared" si="1"/>
        <v>0.7</v>
      </c>
      <c r="G10" s="16">
        <v>4881</v>
      </c>
      <c r="H10" s="1">
        <v>4881</v>
      </c>
      <c r="I10" s="14">
        <f t="shared" si="2"/>
        <v>1</v>
      </c>
      <c r="J10" s="16">
        <v>5779</v>
      </c>
      <c r="K10" s="1">
        <v>5779</v>
      </c>
      <c r="L10" s="14">
        <f t="shared" si="0"/>
        <v>1</v>
      </c>
      <c r="M10" s="16">
        <v>7257</v>
      </c>
      <c r="N10" s="1">
        <v>7257</v>
      </c>
      <c r="O10" s="14">
        <f t="shared" si="3"/>
        <v>1</v>
      </c>
    </row>
    <row r="11" spans="3:15" ht="17" x14ac:dyDescent="0.2">
      <c r="C11" s="15">
        <v>2.6</v>
      </c>
      <c r="D11" s="16">
        <v>4732</v>
      </c>
      <c r="E11" s="47">
        <v>3312.4</v>
      </c>
      <c r="F11" s="14">
        <f t="shared" si="1"/>
        <v>0.70000000000000007</v>
      </c>
      <c r="G11" s="16">
        <v>5070</v>
      </c>
      <c r="H11" s="1">
        <v>5070</v>
      </c>
      <c r="I11" s="14">
        <f t="shared" si="2"/>
        <v>1</v>
      </c>
      <c r="J11" s="16">
        <v>6005</v>
      </c>
      <c r="K11" s="1">
        <v>6005</v>
      </c>
      <c r="L11" s="14">
        <f t="shared" si="0"/>
        <v>1</v>
      </c>
      <c r="M11" s="16">
        <v>7544</v>
      </c>
      <c r="N11" s="1">
        <v>7544</v>
      </c>
      <c r="O11" s="14">
        <f t="shared" si="3"/>
        <v>1</v>
      </c>
    </row>
    <row r="12" spans="3:15" ht="17" x14ac:dyDescent="0.2">
      <c r="C12" s="15">
        <v>2.7</v>
      </c>
      <c r="D12" s="16">
        <v>4908</v>
      </c>
      <c r="E12" s="47">
        <v>3435.6</v>
      </c>
      <c r="F12" s="14">
        <f t="shared" si="1"/>
        <v>0.7</v>
      </c>
      <c r="G12" s="16">
        <v>5269</v>
      </c>
      <c r="H12" s="1">
        <v>5269</v>
      </c>
      <c r="I12" s="14">
        <f t="shared" si="2"/>
        <v>1</v>
      </c>
      <c r="J12" s="16">
        <v>6230</v>
      </c>
      <c r="K12" s="1">
        <v>6230</v>
      </c>
      <c r="L12" s="14">
        <f t="shared" si="0"/>
        <v>1</v>
      </c>
      <c r="M12" s="16">
        <v>7830</v>
      </c>
      <c r="N12" s="1">
        <v>7830</v>
      </c>
      <c r="O12" s="14">
        <f t="shared" si="3"/>
        <v>1</v>
      </c>
    </row>
    <row r="13" spans="3:15" ht="17" x14ac:dyDescent="0.2">
      <c r="C13" s="15">
        <v>2.8</v>
      </c>
      <c r="D13" s="16">
        <v>5084</v>
      </c>
      <c r="E13" s="47">
        <v>3558.8</v>
      </c>
      <c r="F13" s="14">
        <f t="shared" si="1"/>
        <v>0.70000000000000007</v>
      </c>
      <c r="G13" s="16">
        <v>5448</v>
      </c>
      <c r="H13" s="1">
        <v>5448</v>
      </c>
      <c r="I13" s="14">
        <f t="shared" si="2"/>
        <v>1</v>
      </c>
      <c r="J13" s="16">
        <v>6456</v>
      </c>
      <c r="K13" s="1">
        <v>6456</v>
      </c>
      <c r="L13" s="14">
        <f t="shared" si="0"/>
        <v>1</v>
      </c>
      <c r="M13" s="16">
        <v>8116</v>
      </c>
      <c r="N13" s="1">
        <v>8116</v>
      </c>
      <c r="O13" s="14">
        <f t="shared" si="3"/>
        <v>1</v>
      </c>
    </row>
    <row r="14" spans="3:15" ht="17" x14ac:dyDescent="0.2">
      <c r="C14" s="15">
        <v>2.9</v>
      </c>
      <c r="D14" s="16">
        <v>5259</v>
      </c>
      <c r="E14" s="47">
        <v>3681.3</v>
      </c>
      <c r="F14" s="14">
        <f t="shared" si="1"/>
        <v>0.70000000000000007</v>
      </c>
      <c r="G14" s="16">
        <v>5637</v>
      </c>
      <c r="H14" s="1">
        <v>5637</v>
      </c>
      <c r="I14" s="14">
        <f t="shared" si="2"/>
        <v>1</v>
      </c>
      <c r="J14" s="16">
        <v>6681</v>
      </c>
      <c r="K14" s="1">
        <v>6681</v>
      </c>
      <c r="L14" s="14">
        <f t="shared" si="0"/>
        <v>1</v>
      </c>
      <c r="M14" s="16">
        <v>8402</v>
      </c>
      <c r="N14" s="1">
        <v>8402</v>
      </c>
      <c r="O14" s="14">
        <f t="shared" si="3"/>
        <v>1</v>
      </c>
    </row>
    <row r="15" spans="3:15" ht="17" x14ac:dyDescent="0.2">
      <c r="C15" s="15">
        <v>3</v>
      </c>
      <c r="D15" s="16">
        <v>5498</v>
      </c>
      <c r="E15" s="47">
        <v>3848.6</v>
      </c>
      <c r="F15" s="14">
        <f t="shared" si="1"/>
        <v>0.7</v>
      </c>
      <c r="G15" s="16">
        <v>5825</v>
      </c>
      <c r="H15" s="1">
        <v>5825</v>
      </c>
      <c r="I15" s="14">
        <f t="shared" si="2"/>
        <v>1</v>
      </c>
      <c r="J15" s="16">
        <v>6906</v>
      </c>
      <c r="K15" s="1">
        <v>6906</v>
      </c>
      <c r="L15" s="14">
        <f t="shared" si="0"/>
        <v>1</v>
      </c>
      <c r="M15" s="16">
        <v>8688</v>
      </c>
      <c r="N15" s="1">
        <v>8688</v>
      </c>
      <c r="O15" s="14">
        <f t="shared" si="3"/>
        <v>1</v>
      </c>
    </row>
    <row r="16" spans="3:15" ht="17" x14ac:dyDescent="0.2">
      <c r="C16" s="15">
        <v>3.1</v>
      </c>
      <c r="D16" s="16">
        <v>5930</v>
      </c>
      <c r="E16" s="47">
        <v>4151</v>
      </c>
      <c r="F16" s="14">
        <f t="shared" si="1"/>
        <v>0.7</v>
      </c>
      <c r="G16" s="16">
        <v>6179</v>
      </c>
      <c r="H16" s="1">
        <v>6179</v>
      </c>
      <c r="I16" s="14">
        <f t="shared" si="2"/>
        <v>1</v>
      </c>
      <c r="J16" s="16">
        <v>7131</v>
      </c>
      <c r="K16" s="1">
        <v>7131</v>
      </c>
      <c r="L16" s="14">
        <f t="shared" si="0"/>
        <v>1</v>
      </c>
      <c r="M16" s="16">
        <v>8973</v>
      </c>
      <c r="N16" s="1">
        <v>8973</v>
      </c>
      <c r="O16" s="14">
        <f t="shared" si="3"/>
        <v>1</v>
      </c>
    </row>
    <row r="17" spans="3:29" ht="17" x14ac:dyDescent="0.2">
      <c r="C17" s="15">
        <v>3.2</v>
      </c>
      <c r="D17" s="16">
        <v>6355</v>
      </c>
      <c r="E17" s="47">
        <v>4448.5</v>
      </c>
      <c r="F17" s="14">
        <f t="shared" si="1"/>
        <v>0.7</v>
      </c>
      <c r="G17" s="16">
        <v>6593</v>
      </c>
      <c r="H17" s="1">
        <v>6593</v>
      </c>
      <c r="I17" s="14">
        <f t="shared" si="2"/>
        <v>1</v>
      </c>
      <c r="J17" s="16">
        <v>7385</v>
      </c>
      <c r="K17" s="1">
        <v>7385</v>
      </c>
      <c r="L17" s="14">
        <f t="shared" si="0"/>
        <v>1</v>
      </c>
      <c r="M17" s="16">
        <v>9259</v>
      </c>
      <c r="N17" s="1">
        <v>9259</v>
      </c>
      <c r="O17" s="14">
        <f t="shared" si="3"/>
        <v>1</v>
      </c>
    </row>
    <row r="18" spans="3:29" ht="17" x14ac:dyDescent="0.2">
      <c r="C18" s="15">
        <v>3.3</v>
      </c>
      <c r="D18" s="16">
        <v>6775</v>
      </c>
      <c r="E18" s="47">
        <v>4742.5</v>
      </c>
      <c r="F18" s="14">
        <f t="shared" si="1"/>
        <v>0.7</v>
      </c>
      <c r="G18" s="16">
        <v>7001</v>
      </c>
      <c r="H18" s="1">
        <v>7001</v>
      </c>
      <c r="I18" s="14">
        <f t="shared" si="2"/>
        <v>1</v>
      </c>
      <c r="J18" s="16">
        <v>7759</v>
      </c>
      <c r="K18" s="1">
        <v>7759</v>
      </c>
      <c r="L18" s="14">
        <f t="shared" si="0"/>
        <v>1</v>
      </c>
      <c r="M18" s="16">
        <v>9544</v>
      </c>
      <c r="N18" s="1">
        <v>9544</v>
      </c>
      <c r="O18" s="14">
        <f t="shared" si="3"/>
        <v>1</v>
      </c>
    </row>
    <row r="19" spans="3:29" ht="17" x14ac:dyDescent="0.2">
      <c r="C19" s="15">
        <v>3.4</v>
      </c>
      <c r="D19" s="16">
        <v>7188</v>
      </c>
      <c r="E19" s="47">
        <v>5031.6000000000004</v>
      </c>
      <c r="F19" s="14">
        <f t="shared" si="1"/>
        <v>0.70000000000000007</v>
      </c>
      <c r="G19" s="16">
        <v>7405</v>
      </c>
      <c r="H19" s="1">
        <v>7405</v>
      </c>
      <c r="I19" s="14">
        <f t="shared" si="2"/>
        <v>1</v>
      </c>
      <c r="J19" s="16">
        <v>8130</v>
      </c>
      <c r="K19" s="1">
        <v>8130</v>
      </c>
      <c r="L19" s="14">
        <f t="shared" si="0"/>
        <v>1</v>
      </c>
      <c r="M19" s="16">
        <v>9830</v>
      </c>
      <c r="N19" s="1">
        <v>9830</v>
      </c>
      <c r="O19" s="14">
        <f t="shared" si="3"/>
        <v>1</v>
      </c>
    </row>
    <row r="20" spans="3:29" ht="17" x14ac:dyDescent="0.2">
      <c r="C20" s="15">
        <v>3.5</v>
      </c>
      <c r="D20" s="16">
        <v>7595</v>
      </c>
      <c r="E20" s="47">
        <v>5316.5</v>
      </c>
      <c r="F20" s="14">
        <f t="shared" si="1"/>
        <v>0.7</v>
      </c>
      <c r="G20" s="16">
        <v>7803</v>
      </c>
      <c r="H20" s="1">
        <v>7803</v>
      </c>
      <c r="I20" s="14">
        <f t="shared" si="2"/>
        <v>1</v>
      </c>
      <c r="J20" s="16">
        <v>8499</v>
      </c>
      <c r="K20" s="1">
        <v>8499</v>
      </c>
      <c r="L20" s="14">
        <f t="shared" si="0"/>
        <v>1</v>
      </c>
      <c r="M20" s="16">
        <v>10122</v>
      </c>
      <c r="N20" s="1">
        <v>10122</v>
      </c>
      <c r="O20" s="14">
        <f t="shared" si="3"/>
        <v>1</v>
      </c>
    </row>
    <row r="21" spans="3:29" ht="17" x14ac:dyDescent="0.2">
      <c r="C21" s="15">
        <v>3.6</v>
      </c>
      <c r="D21" s="16">
        <v>7998</v>
      </c>
      <c r="E21" s="47">
        <v>5598.6</v>
      </c>
      <c r="F21" s="14">
        <f t="shared" si="1"/>
        <v>0.70000000000000007</v>
      </c>
      <c r="G21" s="16">
        <v>8198</v>
      </c>
      <c r="H21" s="1">
        <v>8198</v>
      </c>
      <c r="I21" s="14">
        <f t="shared" si="2"/>
        <v>1</v>
      </c>
      <c r="J21" s="16">
        <v>8865</v>
      </c>
      <c r="K21" s="1">
        <v>8865</v>
      </c>
      <c r="L21" s="14">
        <f t="shared" si="0"/>
        <v>1</v>
      </c>
      <c r="M21" s="16">
        <v>10426</v>
      </c>
      <c r="N21" s="1">
        <v>10426</v>
      </c>
      <c r="O21" s="14">
        <f t="shared" si="3"/>
        <v>1</v>
      </c>
    </row>
    <row r="22" spans="3:29" ht="17" x14ac:dyDescent="0.2">
      <c r="C22" s="15">
        <v>3.7</v>
      </c>
      <c r="D22" s="16">
        <v>8396</v>
      </c>
      <c r="E22" s="47">
        <v>5877.2</v>
      </c>
      <c r="F22" s="14">
        <f t="shared" si="1"/>
        <v>0.7</v>
      </c>
      <c r="G22" s="16">
        <v>8588</v>
      </c>
      <c r="H22" s="1">
        <v>8588</v>
      </c>
      <c r="I22" s="14">
        <f t="shared" si="2"/>
        <v>1</v>
      </c>
      <c r="J22" s="16">
        <v>9230</v>
      </c>
      <c r="K22" s="1">
        <v>9230</v>
      </c>
      <c r="L22" s="14">
        <f t="shared" si="0"/>
        <v>1</v>
      </c>
      <c r="M22" s="16">
        <v>10732</v>
      </c>
      <c r="N22" s="1">
        <v>10732</v>
      </c>
      <c r="O22" s="14">
        <f t="shared" si="3"/>
        <v>1</v>
      </c>
    </row>
    <row r="23" spans="3:29" ht="17" x14ac:dyDescent="0.2">
      <c r="C23" s="15">
        <v>3.8</v>
      </c>
      <c r="D23" s="16">
        <v>8790</v>
      </c>
      <c r="E23" s="47">
        <v>6153</v>
      </c>
      <c r="F23" s="14">
        <f t="shared" si="1"/>
        <v>0.7</v>
      </c>
      <c r="G23" s="16">
        <v>8975</v>
      </c>
      <c r="H23" s="1">
        <v>8975</v>
      </c>
      <c r="I23" s="14">
        <f t="shared" si="2"/>
        <v>1</v>
      </c>
      <c r="J23" s="16">
        <v>9592</v>
      </c>
      <c r="K23" s="1">
        <v>9592</v>
      </c>
      <c r="L23" s="14">
        <f t="shared" si="0"/>
        <v>1</v>
      </c>
      <c r="M23" s="16">
        <v>11039</v>
      </c>
      <c r="N23" s="1">
        <v>11039</v>
      </c>
      <c r="O23" s="14">
        <f t="shared" si="3"/>
        <v>1</v>
      </c>
    </row>
    <row r="24" spans="3:29" ht="17" x14ac:dyDescent="0.2">
      <c r="C24" s="15">
        <v>3.9</v>
      </c>
      <c r="D24" s="16">
        <v>9180</v>
      </c>
      <c r="E24" s="47">
        <v>6426</v>
      </c>
      <c r="F24" s="14">
        <f t="shared" si="1"/>
        <v>0.7</v>
      </c>
      <c r="G24" s="16">
        <v>9358</v>
      </c>
      <c r="H24" s="1">
        <v>9358</v>
      </c>
      <c r="I24" s="14">
        <f t="shared" si="2"/>
        <v>1</v>
      </c>
      <c r="J24" s="16">
        <v>9952</v>
      </c>
      <c r="K24" s="1">
        <v>9952</v>
      </c>
      <c r="L24" s="14">
        <f t="shared" si="0"/>
        <v>1</v>
      </c>
      <c r="M24" s="16">
        <v>11348</v>
      </c>
      <c r="N24" s="1">
        <v>11348</v>
      </c>
      <c r="O24" s="14">
        <f t="shared" si="3"/>
        <v>1</v>
      </c>
    </row>
    <row r="25" spans="3:29" ht="18" thickBot="1" x14ac:dyDescent="0.25">
      <c r="C25" s="17">
        <v>4</v>
      </c>
      <c r="D25" s="18">
        <v>9567</v>
      </c>
      <c r="E25" s="47">
        <v>6696.9</v>
      </c>
      <c r="F25" s="14">
        <f t="shared" si="1"/>
        <v>0.7</v>
      </c>
      <c r="G25" s="18">
        <v>9738</v>
      </c>
      <c r="H25" s="1">
        <v>9738</v>
      </c>
      <c r="I25" s="14">
        <f t="shared" si="2"/>
        <v>1</v>
      </c>
      <c r="J25" s="18">
        <v>10310</v>
      </c>
      <c r="K25" s="1">
        <v>10310</v>
      </c>
      <c r="L25" s="14">
        <f t="shared" si="0"/>
        <v>1</v>
      </c>
      <c r="M25" s="18">
        <v>11657</v>
      </c>
      <c r="N25" s="1">
        <v>11657</v>
      </c>
      <c r="O25" s="14">
        <f t="shared" si="3"/>
        <v>1</v>
      </c>
    </row>
    <row r="26" spans="3:29" ht="17" thickBot="1" x14ac:dyDescent="0.25">
      <c r="D26" s="45" t="s">
        <v>35</v>
      </c>
      <c r="E26" s="46"/>
      <c r="F26" s="24">
        <f>AVERAGE(F5:F25)</f>
        <v>0.69999999999999973</v>
      </c>
      <c r="G26" s="45" t="s">
        <v>35</v>
      </c>
      <c r="H26" s="46"/>
      <c r="I26" s="24">
        <f>AVERAGE(I5:I25)</f>
        <v>1</v>
      </c>
      <c r="J26" s="45" t="s">
        <v>35</v>
      </c>
      <c r="K26" s="46"/>
      <c r="L26" s="24">
        <f>AVERAGE(L5:L25)</f>
        <v>1</v>
      </c>
      <c r="M26" s="45" t="s">
        <v>35</v>
      </c>
      <c r="N26" s="46"/>
      <c r="O26" s="24">
        <f>AVERAGE(O5:O25)</f>
        <v>1</v>
      </c>
    </row>
    <row r="27" spans="3:29" x14ac:dyDescent="0.2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3:29" x14ac:dyDescent="0.2"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3:29" x14ac:dyDescent="0.2"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19"/>
      <c r="AC29" s="13" t="s">
        <v>26</v>
      </c>
    </row>
    <row r="30" spans="3:29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</sheetData>
  <mergeCells count="9">
    <mergeCell ref="D26:E26"/>
    <mergeCell ref="G26:H26"/>
    <mergeCell ref="J26:K26"/>
    <mergeCell ref="M26:N26"/>
    <mergeCell ref="M3:O3"/>
    <mergeCell ref="D3:F3"/>
    <mergeCell ref="G3:I3"/>
    <mergeCell ref="J3:L3"/>
    <mergeCell ref="D2:O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4148-1C6D-2F47-869E-957986428A2F}">
  <dimension ref="C7:L31"/>
  <sheetViews>
    <sheetView workbookViewId="0">
      <selection activeCell="E7" sqref="E7:E19"/>
    </sheetView>
  </sheetViews>
  <sheetFormatPr baseColWidth="10" defaultRowHeight="16" x14ac:dyDescent="0.2"/>
  <cols>
    <col min="1" max="2" width="10.83203125" style="34"/>
    <col min="3" max="3" width="14.1640625" style="34" bestFit="1" customWidth="1"/>
    <col min="4" max="4" width="10.83203125" style="35"/>
    <col min="5" max="16384" width="10.83203125" style="34"/>
  </cols>
  <sheetData>
    <row r="7" spans="3:12" ht="19" x14ac:dyDescent="0.2">
      <c r="C7" s="36"/>
      <c r="D7" s="35">
        <v>0</v>
      </c>
      <c r="E7" s="34">
        <v>588</v>
      </c>
      <c r="G7" s="36">
        <v>100</v>
      </c>
      <c r="J7" s="36">
        <v>244</v>
      </c>
      <c r="K7" s="36" t="s">
        <v>39</v>
      </c>
      <c r="L7" s="2">
        <v>3822</v>
      </c>
    </row>
    <row r="8" spans="3:12" ht="19" x14ac:dyDescent="0.2">
      <c r="D8" s="35">
        <v>1</v>
      </c>
      <c r="E8" s="34">
        <v>688</v>
      </c>
      <c r="G8" s="36">
        <v>100</v>
      </c>
      <c r="I8" s="36">
        <v>50</v>
      </c>
      <c r="J8" s="36">
        <v>244</v>
      </c>
      <c r="K8" s="34" t="s">
        <v>40</v>
      </c>
      <c r="L8" s="2">
        <v>4472</v>
      </c>
    </row>
    <row r="9" spans="3:12" ht="19" x14ac:dyDescent="0.2">
      <c r="C9" s="36"/>
      <c r="D9" s="35">
        <v>2</v>
      </c>
      <c r="E9" s="34">
        <v>888</v>
      </c>
      <c r="G9" s="36">
        <v>100</v>
      </c>
      <c r="I9" s="36">
        <v>150</v>
      </c>
      <c r="J9" s="36">
        <v>244</v>
      </c>
      <c r="K9" s="34" t="s">
        <v>40</v>
      </c>
      <c r="L9" s="2">
        <v>5772</v>
      </c>
    </row>
    <row r="10" spans="3:12" ht="19" x14ac:dyDescent="0.2">
      <c r="D10" s="35">
        <v>3</v>
      </c>
      <c r="E10" s="34">
        <v>1088</v>
      </c>
      <c r="G10" s="36">
        <v>100</v>
      </c>
      <c r="I10" s="36">
        <v>250</v>
      </c>
      <c r="J10" s="36">
        <v>244</v>
      </c>
      <c r="K10" s="34" t="s">
        <v>40</v>
      </c>
      <c r="L10" s="2">
        <v>7072</v>
      </c>
    </row>
    <row r="11" spans="3:12" ht="19" x14ac:dyDescent="0.2">
      <c r="C11" s="36"/>
      <c r="D11" s="35">
        <v>4</v>
      </c>
      <c r="E11" s="34">
        <v>1388</v>
      </c>
      <c r="G11" s="36">
        <v>100</v>
      </c>
      <c r="I11" s="36">
        <v>400</v>
      </c>
      <c r="J11" s="36">
        <v>244</v>
      </c>
      <c r="K11" s="34" t="s">
        <v>40</v>
      </c>
      <c r="L11" s="2">
        <v>9022</v>
      </c>
    </row>
    <row r="12" spans="3:12" ht="19" x14ac:dyDescent="0.2">
      <c r="D12" s="35">
        <v>5</v>
      </c>
      <c r="E12" s="34">
        <v>1588</v>
      </c>
      <c r="G12" s="36">
        <v>100</v>
      </c>
      <c r="I12" s="36">
        <v>500</v>
      </c>
      <c r="J12" s="36">
        <v>244</v>
      </c>
      <c r="K12" s="34" t="s">
        <v>40</v>
      </c>
      <c r="L12" s="2">
        <v>10322</v>
      </c>
    </row>
    <row r="13" spans="3:12" ht="19" x14ac:dyDescent="0.2">
      <c r="C13" s="36"/>
      <c r="D13" s="35">
        <v>6</v>
      </c>
      <c r="E13" s="34">
        <v>1788</v>
      </c>
      <c r="G13" s="36">
        <v>100</v>
      </c>
      <c r="I13" s="36">
        <v>600</v>
      </c>
      <c r="J13" s="36">
        <v>244</v>
      </c>
      <c r="K13" s="34" t="s">
        <v>40</v>
      </c>
      <c r="L13" s="2">
        <v>11622</v>
      </c>
    </row>
    <row r="14" spans="3:12" ht="19" x14ac:dyDescent="0.2">
      <c r="D14" s="35">
        <v>7</v>
      </c>
      <c r="E14" s="34">
        <v>1988</v>
      </c>
      <c r="G14" s="36">
        <v>100</v>
      </c>
      <c r="I14" s="36">
        <v>700</v>
      </c>
      <c r="J14" s="36">
        <v>244</v>
      </c>
      <c r="K14" s="34" t="s">
        <v>40</v>
      </c>
      <c r="L14" s="2">
        <v>12922</v>
      </c>
    </row>
    <row r="15" spans="3:12" ht="19" x14ac:dyDescent="0.2">
      <c r="C15" s="36"/>
      <c r="D15" s="35">
        <v>8</v>
      </c>
      <c r="E15" s="34">
        <v>2188</v>
      </c>
      <c r="G15" s="36">
        <v>100</v>
      </c>
      <c r="I15" s="36">
        <v>800</v>
      </c>
      <c r="J15" s="36">
        <v>244</v>
      </c>
      <c r="K15" s="34" t="s">
        <v>40</v>
      </c>
      <c r="L15" s="2">
        <v>14222</v>
      </c>
    </row>
    <row r="16" spans="3:12" ht="19" x14ac:dyDescent="0.2">
      <c r="D16" s="35">
        <v>9</v>
      </c>
      <c r="E16" s="34">
        <v>2388</v>
      </c>
      <c r="G16" s="36">
        <v>100</v>
      </c>
      <c r="I16" s="36">
        <v>900</v>
      </c>
      <c r="J16" s="36">
        <v>244</v>
      </c>
      <c r="K16" s="34" t="s">
        <v>40</v>
      </c>
      <c r="L16" s="2">
        <v>15522</v>
      </c>
    </row>
    <row r="17" spans="3:12" ht="19" x14ac:dyDescent="0.2">
      <c r="C17" s="36"/>
      <c r="D17" s="35">
        <v>10</v>
      </c>
      <c r="E17" s="34">
        <v>2588</v>
      </c>
      <c r="G17" s="36">
        <v>100</v>
      </c>
      <c r="I17" s="36">
        <v>1000</v>
      </c>
      <c r="J17" s="36">
        <v>244</v>
      </c>
      <c r="K17" s="34" t="s">
        <v>40</v>
      </c>
      <c r="L17" s="2">
        <v>16822</v>
      </c>
    </row>
    <row r="18" spans="3:12" ht="19" x14ac:dyDescent="0.2">
      <c r="D18" s="35">
        <v>11</v>
      </c>
      <c r="E18" s="34">
        <v>2788</v>
      </c>
      <c r="G18" s="36">
        <v>100</v>
      </c>
      <c r="I18" s="36">
        <v>1100</v>
      </c>
      <c r="J18" s="36">
        <v>244</v>
      </c>
      <c r="K18" s="34" t="s">
        <v>40</v>
      </c>
      <c r="L18" s="2">
        <v>18122</v>
      </c>
    </row>
    <row r="19" spans="3:12" ht="19" x14ac:dyDescent="0.2">
      <c r="C19" s="36"/>
      <c r="D19" s="35">
        <v>12</v>
      </c>
      <c r="E19" s="34">
        <v>2950</v>
      </c>
      <c r="G19" s="36">
        <v>100</v>
      </c>
      <c r="I19" s="36">
        <v>1181</v>
      </c>
      <c r="J19" s="36">
        <v>244</v>
      </c>
      <c r="K19" s="34" t="s">
        <v>40</v>
      </c>
      <c r="L19" s="2">
        <v>19175</v>
      </c>
    </row>
    <row r="21" spans="3:12" ht="19" x14ac:dyDescent="0.2">
      <c r="C21" s="36"/>
    </row>
    <row r="23" spans="3:12" ht="19" x14ac:dyDescent="0.2">
      <c r="C23" s="36"/>
    </row>
    <row r="25" spans="3:12" ht="19" x14ac:dyDescent="0.2">
      <c r="C25" s="36"/>
    </row>
    <row r="27" spans="3:12" ht="19" x14ac:dyDescent="0.2">
      <c r="C27" s="36"/>
    </row>
    <row r="29" spans="3:12" ht="19" x14ac:dyDescent="0.2">
      <c r="C29" s="36"/>
    </row>
    <row r="31" spans="3:12" ht="19" x14ac:dyDescent="0.2">
      <c r="C31" s="3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D112-BD58-7B4A-BA03-F1E4804148DD}">
  <dimension ref="H5:R54"/>
  <sheetViews>
    <sheetView topLeftCell="D1" zoomScale="75" workbookViewId="0">
      <selection activeCell="O6" sqref="O6:O46"/>
    </sheetView>
  </sheetViews>
  <sheetFormatPr baseColWidth="10" defaultRowHeight="16" x14ac:dyDescent="0.2"/>
  <cols>
    <col min="1" max="16384" width="10.83203125" style="3"/>
  </cols>
  <sheetData>
    <row r="5" spans="8:16" x14ac:dyDescent="0.2">
      <c r="H5" s="3" t="s">
        <v>13</v>
      </c>
      <c r="I5" s="3" t="s">
        <v>22</v>
      </c>
      <c r="J5" s="3" t="s">
        <v>36</v>
      </c>
      <c r="K5" s="3" t="s">
        <v>37</v>
      </c>
      <c r="L5" s="3" t="s">
        <v>38</v>
      </c>
    </row>
    <row r="6" spans="8:16" ht="17" x14ac:dyDescent="0.2">
      <c r="H6" s="3">
        <v>20000</v>
      </c>
      <c r="I6" s="1">
        <v>3673</v>
      </c>
      <c r="J6" s="1">
        <v>3932</v>
      </c>
      <c r="K6" s="1">
        <v>4648</v>
      </c>
      <c r="L6" s="1">
        <v>5823</v>
      </c>
      <c r="O6" s="1">
        <v>4664.71</v>
      </c>
      <c r="P6" s="33">
        <f>O6/I6</f>
        <v>1.27</v>
      </c>
    </row>
    <row r="7" spans="8:16" ht="17" x14ac:dyDescent="0.2">
      <c r="H7" s="3">
        <v>20500</v>
      </c>
      <c r="I7" s="1">
        <v>3761.5</v>
      </c>
      <c r="J7" s="1">
        <v>4027</v>
      </c>
      <c r="K7" s="1">
        <v>4761.5</v>
      </c>
      <c r="L7" s="1">
        <v>5966.5</v>
      </c>
      <c r="O7" s="1">
        <v>4777.1049999999996</v>
      </c>
      <c r="P7" s="33">
        <f t="shared" ref="P7:P46" si="0">O7/I7</f>
        <v>1.2699999999999998</v>
      </c>
    </row>
    <row r="8" spans="8:16" ht="17" x14ac:dyDescent="0.2">
      <c r="H8" s="3">
        <v>21000</v>
      </c>
      <c r="I8" s="1">
        <v>3850</v>
      </c>
      <c r="J8" s="1">
        <v>4122</v>
      </c>
      <c r="K8" s="1">
        <v>4875</v>
      </c>
      <c r="L8" s="1">
        <v>6110</v>
      </c>
      <c r="O8" s="1">
        <v>4889.5</v>
      </c>
      <c r="P8" s="33">
        <f t="shared" si="0"/>
        <v>1.27</v>
      </c>
    </row>
    <row r="9" spans="8:16" ht="17" x14ac:dyDescent="0.2">
      <c r="H9" s="3">
        <v>21500</v>
      </c>
      <c r="I9" s="1">
        <v>3938.5</v>
      </c>
      <c r="J9" s="1">
        <v>4217</v>
      </c>
      <c r="K9" s="1">
        <v>4988</v>
      </c>
      <c r="L9" s="1">
        <v>6253.5</v>
      </c>
      <c r="O9" s="1">
        <v>5001.8950000000004</v>
      </c>
      <c r="P9" s="33">
        <f t="shared" si="0"/>
        <v>1.27</v>
      </c>
    </row>
    <row r="10" spans="8:16" ht="17" x14ac:dyDescent="0.2">
      <c r="H10" s="3">
        <v>22000</v>
      </c>
      <c r="I10" s="1">
        <v>4027</v>
      </c>
      <c r="J10" s="1">
        <v>4312</v>
      </c>
      <c r="K10" s="1">
        <v>5101</v>
      </c>
      <c r="L10" s="1">
        <v>6397</v>
      </c>
      <c r="O10" s="1">
        <v>5114.29</v>
      </c>
      <c r="P10" s="33">
        <f t="shared" si="0"/>
        <v>1.27</v>
      </c>
    </row>
    <row r="11" spans="8:16" ht="17" x14ac:dyDescent="0.2">
      <c r="H11" s="3">
        <v>22500</v>
      </c>
      <c r="I11" s="1">
        <v>4115</v>
      </c>
      <c r="J11" s="1">
        <v>4407</v>
      </c>
      <c r="K11" s="1">
        <v>5214</v>
      </c>
      <c r="L11" s="1">
        <v>6540.5</v>
      </c>
      <c r="O11" s="1">
        <v>5226.05</v>
      </c>
      <c r="P11" s="33">
        <f t="shared" si="0"/>
        <v>1.27</v>
      </c>
    </row>
    <row r="12" spans="8:16" ht="17" x14ac:dyDescent="0.2">
      <c r="H12" s="3">
        <v>23000</v>
      </c>
      <c r="I12" s="1">
        <v>4203</v>
      </c>
      <c r="J12" s="1">
        <v>4502</v>
      </c>
      <c r="K12" s="1">
        <v>5327</v>
      </c>
      <c r="L12" s="1">
        <v>6684</v>
      </c>
      <c r="O12" s="1">
        <v>5337.81</v>
      </c>
      <c r="P12" s="33">
        <f t="shared" si="0"/>
        <v>1.27</v>
      </c>
    </row>
    <row r="13" spans="8:16" ht="17" x14ac:dyDescent="0.2">
      <c r="H13" s="3">
        <v>23500</v>
      </c>
      <c r="I13" s="1">
        <v>4291.5</v>
      </c>
      <c r="J13" s="1">
        <v>4597</v>
      </c>
      <c r="K13" s="1">
        <v>5440</v>
      </c>
      <c r="L13" s="1">
        <v>6827.5</v>
      </c>
      <c r="O13" s="1">
        <v>5450.2049999999999</v>
      </c>
      <c r="P13" s="33">
        <f t="shared" si="0"/>
        <v>1.27</v>
      </c>
    </row>
    <row r="14" spans="8:16" ht="17" x14ac:dyDescent="0.2">
      <c r="H14" s="3">
        <v>24000</v>
      </c>
      <c r="I14" s="1">
        <v>4380</v>
      </c>
      <c r="J14" s="1">
        <v>4692</v>
      </c>
      <c r="K14" s="1">
        <v>5553</v>
      </c>
      <c r="L14" s="1">
        <v>6971</v>
      </c>
      <c r="O14" s="1">
        <v>5562.6</v>
      </c>
      <c r="P14" s="33">
        <f t="shared" si="0"/>
        <v>1.27</v>
      </c>
    </row>
    <row r="15" spans="8:16" ht="17" x14ac:dyDescent="0.2">
      <c r="H15" s="3">
        <v>24500</v>
      </c>
      <c r="I15" s="1">
        <v>4468</v>
      </c>
      <c r="J15" s="1">
        <v>4786.5</v>
      </c>
      <c r="K15" s="1">
        <v>5666</v>
      </c>
      <c r="L15" s="1">
        <v>7114</v>
      </c>
      <c r="O15" s="1">
        <v>5674.36</v>
      </c>
      <c r="P15" s="33">
        <f t="shared" si="0"/>
        <v>1.27</v>
      </c>
    </row>
    <row r="16" spans="8:16" ht="17" x14ac:dyDescent="0.2">
      <c r="H16" s="3">
        <v>25000</v>
      </c>
      <c r="I16" s="1">
        <v>4556</v>
      </c>
      <c r="J16" s="1">
        <v>4881</v>
      </c>
      <c r="K16" s="1">
        <v>5779</v>
      </c>
      <c r="L16" s="1">
        <v>7257</v>
      </c>
      <c r="O16" s="1">
        <v>5786.12</v>
      </c>
      <c r="P16" s="33">
        <f t="shared" si="0"/>
        <v>1.27</v>
      </c>
    </row>
    <row r="17" spans="8:16" ht="17" x14ac:dyDescent="0.2">
      <c r="H17" s="3">
        <v>25500</v>
      </c>
      <c r="I17" s="1">
        <v>4644</v>
      </c>
      <c r="J17" s="1">
        <v>4975.5</v>
      </c>
      <c r="K17" s="1">
        <v>5892</v>
      </c>
      <c r="L17" s="1">
        <v>7400.5</v>
      </c>
      <c r="O17" s="1">
        <v>5897.88</v>
      </c>
      <c r="P17" s="33">
        <f t="shared" si="0"/>
        <v>1.27</v>
      </c>
    </row>
    <row r="18" spans="8:16" ht="17" x14ac:dyDescent="0.2">
      <c r="H18" s="3">
        <v>26000</v>
      </c>
      <c r="I18" s="1">
        <v>4732</v>
      </c>
      <c r="J18" s="1">
        <v>5070</v>
      </c>
      <c r="K18" s="1">
        <v>6005</v>
      </c>
      <c r="L18" s="1">
        <v>7544</v>
      </c>
      <c r="O18" s="1">
        <v>6009.64</v>
      </c>
      <c r="P18" s="33">
        <f t="shared" si="0"/>
        <v>1.27</v>
      </c>
    </row>
    <row r="19" spans="8:16" ht="17" x14ac:dyDescent="0.2">
      <c r="H19" s="3">
        <v>26500</v>
      </c>
      <c r="I19" s="1">
        <v>4820</v>
      </c>
      <c r="J19" s="1">
        <v>5169.5</v>
      </c>
      <c r="K19" s="1">
        <v>6117.5</v>
      </c>
      <c r="L19" s="1">
        <v>7687</v>
      </c>
      <c r="O19" s="1">
        <v>6121.4</v>
      </c>
      <c r="P19" s="33">
        <f t="shared" si="0"/>
        <v>1.27</v>
      </c>
    </row>
    <row r="20" spans="8:16" ht="17" x14ac:dyDescent="0.2">
      <c r="H20" s="3">
        <v>27000</v>
      </c>
      <c r="I20" s="1">
        <v>4908</v>
      </c>
      <c r="J20" s="1">
        <v>5269</v>
      </c>
      <c r="K20" s="1">
        <v>6230</v>
      </c>
      <c r="L20" s="1">
        <v>7830</v>
      </c>
      <c r="O20" s="1">
        <v>6233.16</v>
      </c>
      <c r="P20" s="33">
        <f t="shared" si="0"/>
        <v>1.27</v>
      </c>
    </row>
    <row r="21" spans="8:16" ht="17" x14ac:dyDescent="0.2">
      <c r="H21" s="3">
        <v>27500</v>
      </c>
      <c r="I21" s="1">
        <v>4996</v>
      </c>
      <c r="J21" s="1">
        <v>5358.5</v>
      </c>
      <c r="K21" s="1">
        <v>6343</v>
      </c>
      <c r="L21" s="1">
        <v>7973</v>
      </c>
      <c r="O21" s="1">
        <v>6344.92</v>
      </c>
      <c r="P21" s="33">
        <f t="shared" si="0"/>
        <v>1.27</v>
      </c>
    </row>
    <row r="22" spans="8:16" ht="17" x14ac:dyDescent="0.2">
      <c r="H22" s="3">
        <v>28000</v>
      </c>
      <c r="I22" s="1">
        <v>5084</v>
      </c>
      <c r="J22" s="1">
        <v>5448</v>
      </c>
      <c r="K22" s="1">
        <v>6456</v>
      </c>
      <c r="L22" s="1">
        <v>8116</v>
      </c>
      <c r="O22" s="1">
        <v>6456.68</v>
      </c>
      <c r="P22" s="33">
        <f t="shared" si="0"/>
        <v>1.27</v>
      </c>
    </row>
    <row r="23" spans="8:16" ht="17" x14ac:dyDescent="0.2">
      <c r="H23" s="3">
        <v>28500</v>
      </c>
      <c r="I23" s="1">
        <v>5171.5</v>
      </c>
      <c r="J23" s="1">
        <v>5542.5</v>
      </c>
      <c r="K23" s="1">
        <v>6568.5</v>
      </c>
      <c r="L23" s="1">
        <v>8259</v>
      </c>
      <c r="O23" s="1">
        <v>6567.8050000000003</v>
      </c>
      <c r="P23" s="33">
        <f t="shared" si="0"/>
        <v>1.27</v>
      </c>
    </row>
    <row r="24" spans="8:16" ht="17" x14ac:dyDescent="0.2">
      <c r="H24" s="3">
        <v>29000</v>
      </c>
      <c r="I24" s="1">
        <v>5259</v>
      </c>
      <c r="J24" s="1">
        <v>5637</v>
      </c>
      <c r="K24" s="1">
        <v>6681</v>
      </c>
      <c r="L24" s="1">
        <v>8402</v>
      </c>
      <c r="O24" s="1">
        <v>6678.93</v>
      </c>
      <c r="P24" s="33">
        <f t="shared" si="0"/>
        <v>1.27</v>
      </c>
    </row>
    <row r="25" spans="8:16" ht="17" x14ac:dyDescent="0.2">
      <c r="H25" s="3">
        <v>29500</v>
      </c>
      <c r="I25" s="1">
        <v>5378.5</v>
      </c>
      <c r="J25" s="1">
        <v>5731</v>
      </c>
      <c r="K25" s="1">
        <v>6793.5</v>
      </c>
      <c r="L25" s="1">
        <v>8545</v>
      </c>
      <c r="O25" s="1">
        <v>6830.6949999999997</v>
      </c>
      <c r="P25" s="33">
        <f t="shared" si="0"/>
        <v>1.27</v>
      </c>
    </row>
    <row r="26" spans="8:16" ht="17" x14ac:dyDescent="0.2">
      <c r="H26" s="3">
        <v>30000</v>
      </c>
      <c r="I26" s="1">
        <v>5498</v>
      </c>
      <c r="J26" s="1">
        <v>5825</v>
      </c>
      <c r="K26" s="1">
        <v>6906</v>
      </c>
      <c r="L26" s="1">
        <v>8688</v>
      </c>
      <c r="O26" s="1">
        <v>6982.46</v>
      </c>
      <c r="P26" s="33">
        <f t="shared" si="0"/>
        <v>1.27</v>
      </c>
    </row>
    <row r="27" spans="8:16" ht="17" x14ac:dyDescent="0.2">
      <c r="H27" s="3">
        <v>30500</v>
      </c>
      <c r="I27" s="1">
        <v>5714</v>
      </c>
      <c r="J27" s="1">
        <v>6002</v>
      </c>
      <c r="K27" s="1">
        <v>7018.5</v>
      </c>
      <c r="L27" s="1">
        <v>8830.5</v>
      </c>
      <c r="O27" s="1">
        <v>7256.78</v>
      </c>
      <c r="P27" s="33">
        <f t="shared" si="0"/>
        <v>1.27</v>
      </c>
    </row>
    <row r="28" spans="8:16" ht="17" x14ac:dyDescent="0.2">
      <c r="H28" s="3">
        <v>31000</v>
      </c>
      <c r="I28" s="1">
        <v>5930</v>
      </c>
      <c r="J28" s="1">
        <v>6179</v>
      </c>
      <c r="K28" s="1">
        <v>7131</v>
      </c>
      <c r="L28" s="1">
        <v>8973</v>
      </c>
      <c r="O28" s="1">
        <v>7531.1</v>
      </c>
      <c r="P28" s="33">
        <f t="shared" si="0"/>
        <v>1.27</v>
      </c>
    </row>
    <row r="29" spans="8:16" ht="17" x14ac:dyDescent="0.2">
      <c r="H29" s="3">
        <v>31500</v>
      </c>
      <c r="I29" s="1">
        <v>6142.5</v>
      </c>
      <c r="J29" s="1">
        <v>6386</v>
      </c>
      <c r="K29" s="1">
        <v>7258</v>
      </c>
      <c r="L29" s="1">
        <v>9116</v>
      </c>
      <c r="O29" s="1">
        <v>7800.9750000000004</v>
      </c>
      <c r="P29" s="33">
        <f t="shared" si="0"/>
        <v>1.27</v>
      </c>
    </row>
    <row r="30" spans="8:16" ht="17" x14ac:dyDescent="0.2">
      <c r="H30" s="3">
        <v>32000</v>
      </c>
      <c r="I30" s="1">
        <v>6355</v>
      </c>
      <c r="J30" s="1">
        <v>6593</v>
      </c>
      <c r="K30" s="1">
        <v>7385</v>
      </c>
      <c r="L30" s="1">
        <v>9259</v>
      </c>
      <c r="O30" s="1">
        <v>8070.85</v>
      </c>
      <c r="P30" s="33">
        <f t="shared" si="0"/>
        <v>1.27</v>
      </c>
    </row>
    <row r="31" spans="8:16" ht="17" x14ac:dyDescent="0.2">
      <c r="H31" s="3">
        <v>32500</v>
      </c>
      <c r="I31" s="1">
        <v>6565</v>
      </c>
      <c r="J31" s="1">
        <v>6797</v>
      </c>
      <c r="K31" s="1">
        <v>7572</v>
      </c>
      <c r="L31" s="1">
        <v>9401.5</v>
      </c>
      <c r="O31" s="1">
        <v>8337.5499999999993</v>
      </c>
      <c r="P31" s="33">
        <f t="shared" si="0"/>
        <v>1.2699999999999998</v>
      </c>
    </row>
    <row r="32" spans="8:16" ht="17" x14ac:dyDescent="0.2">
      <c r="H32" s="3">
        <v>33000</v>
      </c>
      <c r="I32" s="1">
        <v>6775</v>
      </c>
      <c r="J32" s="1">
        <v>7001</v>
      </c>
      <c r="K32" s="1">
        <v>7759</v>
      </c>
      <c r="L32" s="1">
        <v>9544</v>
      </c>
      <c r="O32" s="1">
        <v>8604.25</v>
      </c>
      <c r="P32" s="33">
        <f t="shared" si="0"/>
        <v>1.27</v>
      </c>
    </row>
    <row r="33" spans="8:16" ht="17" x14ac:dyDescent="0.2">
      <c r="H33" s="3">
        <v>33500</v>
      </c>
      <c r="I33" s="1">
        <v>6981.5</v>
      </c>
      <c r="J33" s="1">
        <v>7203</v>
      </c>
      <c r="K33" s="1">
        <v>7944.5</v>
      </c>
      <c r="L33" s="1">
        <v>9687</v>
      </c>
      <c r="O33" s="1">
        <v>8866.5049999999992</v>
      </c>
      <c r="P33" s="33">
        <f t="shared" si="0"/>
        <v>1.2699999999999998</v>
      </c>
    </row>
    <row r="34" spans="8:16" ht="17" x14ac:dyDescent="0.2">
      <c r="H34" s="3">
        <v>34000</v>
      </c>
      <c r="I34" s="1">
        <v>7188</v>
      </c>
      <c r="J34" s="1">
        <v>7405</v>
      </c>
      <c r="K34" s="1">
        <v>8130</v>
      </c>
      <c r="L34" s="1">
        <v>9830</v>
      </c>
      <c r="O34" s="1">
        <v>9128.76</v>
      </c>
      <c r="P34" s="33">
        <f t="shared" si="0"/>
        <v>1.27</v>
      </c>
    </row>
    <row r="35" spans="8:16" ht="17" x14ac:dyDescent="0.2">
      <c r="H35" s="3">
        <v>34500</v>
      </c>
      <c r="I35" s="1">
        <v>7391.5</v>
      </c>
      <c r="J35" s="1">
        <v>7604</v>
      </c>
      <c r="K35" s="1">
        <v>8314.5</v>
      </c>
      <c r="L35" s="1">
        <v>9976</v>
      </c>
      <c r="O35" s="1">
        <v>9387.2049999999999</v>
      </c>
      <c r="P35" s="33">
        <f t="shared" si="0"/>
        <v>1.27</v>
      </c>
    </row>
    <row r="36" spans="8:16" ht="17" x14ac:dyDescent="0.2">
      <c r="H36" s="3">
        <v>35000</v>
      </c>
      <c r="I36" s="1">
        <v>7595</v>
      </c>
      <c r="J36" s="1">
        <v>7803</v>
      </c>
      <c r="K36" s="1">
        <v>8499</v>
      </c>
      <c r="L36" s="1">
        <v>10122</v>
      </c>
      <c r="O36" s="1">
        <v>9645.65</v>
      </c>
      <c r="P36" s="33">
        <f t="shared" si="0"/>
        <v>1.27</v>
      </c>
    </row>
    <row r="37" spans="8:16" ht="17" x14ac:dyDescent="0.2">
      <c r="H37" s="3">
        <v>35500</v>
      </c>
      <c r="I37" s="1">
        <v>7796.5</v>
      </c>
      <c r="J37" s="1">
        <v>8000.5</v>
      </c>
      <c r="K37" s="1">
        <v>8682</v>
      </c>
      <c r="L37" s="1">
        <v>10274</v>
      </c>
      <c r="O37" s="1">
        <v>9901.5550000000003</v>
      </c>
      <c r="P37" s="33">
        <f t="shared" si="0"/>
        <v>1.27</v>
      </c>
    </row>
    <row r="38" spans="8:16" ht="17" x14ac:dyDescent="0.2">
      <c r="H38" s="3">
        <v>36000</v>
      </c>
      <c r="I38" s="1">
        <v>7998</v>
      </c>
      <c r="J38" s="1">
        <v>8198</v>
      </c>
      <c r="K38" s="1">
        <v>8865</v>
      </c>
      <c r="L38" s="1">
        <v>10426</v>
      </c>
      <c r="O38" s="1">
        <v>10157.459999999999</v>
      </c>
      <c r="P38" s="33">
        <f t="shared" si="0"/>
        <v>1.2699999999999998</v>
      </c>
    </row>
    <row r="39" spans="8:16" ht="17" x14ac:dyDescent="0.2">
      <c r="H39" s="3">
        <v>36500</v>
      </c>
      <c r="I39" s="1">
        <v>8197</v>
      </c>
      <c r="J39" s="1">
        <v>8393</v>
      </c>
      <c r="K39" s="1">
        <v>9047.5</v>
      </c>
      <c r="L39" s="1">
        <v>10579</v>
      </c>
      <c r="O39" s="1">
        <v>10410.19</v>
      </c>
      <c r="P39" s="33">
        <f t="shared" si="0"/>
        <v>1.27</v>
      </c>
    </row>
    <row r="40" spans="8:16" ht="17" x14ac:dyDescent="0.2">
      <c r="H40" s="3">
        <v>37000</v>
      </c>
      <c r="I40" s="1">
        <v>8396</v>
      </c>
      <c r="J40" s="1">
        <v>8588</v>
      </c>
      <c r="K40" s="1">
        <v>9230</v>
      </c>
      <c r="L40" s="1">
        <v>10732</v>
      </c>
      <c r="O40" s="1">
        <v>10662.92</v>
      </c>
      <c r="P40" s="33">
        <f t="shared" si="0"/>
        <v>1.27</v>
      </c>
    </row>
    <row r="41" spans="8:16" ht="17" x14ac:dyDescent="0.2">
      <c r="H41" s="3">
        <v>37500</v>
      </c>
      <c r="I41" s="1">
        <v>8593</v>
      </c>
      <c r="J41" s="1">
        <v>8781.5</v>
      </c>
      <c r="K41" s="1">
        <v>9411</v>
      </c>
      <c r="L41" s="1">
        <v>10885.5</v>
      </c>
      <c r="O41" s="1">
        <v>10913.11</v>
      </c>
      <c r="P41" s="33">
        <f t="shared" si="0"/>
        <v>1.27</v>
      </c>
    </row>
    <row r="42" spans="8:16" ht="17" x14ac:dyDescent="0.2">
      <c r="H42" s="3">
        <v>38000</v>
      </c>
      <c r="I42" s="1">
        <v>8790</v>
      </c>
      <c r="J42" s="1">
        <v>8975</v>
      </c>
      <c r="K42" s="1">
        <v>9592</v>
      </c>
      <c r="L42" s="1">
        <v>11039</v>
      </c>
      <c r="O42" s="1">
        <v>11163.3</v>
      </c>
      <c r="P42" s="33">
        <f t="shared" si="0"/>
        <v>1.27</v>
      </c>
    </row>
    <row r="43" spans="8:16" ht="17" x14ac:dyDescent="0.2">
      <c r="H43" s="3">
        <v>38500</v>
      </c>
      <c r="I43" s="1">
        <v>8985</v>
      </c>
      <c r="J43" s="1">
        <v>9166.5</v>
      </c>
      <c r="K43" s="1">
        <v>9772</v>
      </c>
      <c r="L43" s="1">
        <v>11193.5</v>
      </c>
      <c r="O43" s="1">
        <v>11410.95</v>
      </c>
      <c r="P43" s="33">
        <f t="shared" si="0"/>
        <v>1.27</v>
      </c>
    </row>
    <row r="44" spans="8:16" ht="17" x14ac:dyDescent="0.2">
      <c r="H44" s="3">
        <v>39000</v>
      </c>
      <c r="I44" s="1">
        <v>9180</v>
      </c>
      <c r="J44" s="1">
        <v>9358</v>
      </c>
      <c r="K44" s="1">
        <v>9952</v>
      </c>
      <c r="L44" s="1">
        <v>11348</v>
      </c>
      <c r="O44" s="1">
        <v>11658.6</v>
      </c>
      <c r="P44" s="33">
        <f t="shared" si="0"/>
        <v>1.27</v>
      </c>
    </row>
    <row r="45" spans="8:16" ht="17" x14ac:dyDescent="0.2">
      <c r="H45" s="3">
        <v>39500</v>
      </c>
      <c r="I45" s="1">
        <v>9373.5</v>
      </c>
      <c r="J45" s="1">
        <v>9548</v>
      </c>
      <c r="K45" s="1">
        <v>10131</v>
      </c>
      <c r="L45" s="1">
        <v>11502.5</v>
      </c>
      <c r="O45" s="1">
        <v>11904.344999999999</v>
      </c>
      <c r="P45" s="33">
        <f t="shared" si="0"/>
        <v>1.27</v>
      </c>
    </row>
    <row r="46" spans="8:16" ht="17" x14ac:dyDescent="0.2">
      <c r="H46" s="3">
        <v>40000</v>
      </c>
      <c r="I46" s="1">
        <v>9567</v>
      </c>
      <c r="J46" s="1">
        <v>9738</v>
      </c>
      <c r="K46" s="1">
        <v>10310</v>
      </c>
      <c r="L46" s="1">
        <v>11657</v>
      </c>
      <c r="O46" s="1">
        <v>12150.09</v>
      </c>
      <c r="P46" s="33">
        <f t="shared" si="0"/>
        <v>1.27</v>
      </c>
    </row>
    <row r="54" spans="17:18" x14ac:dyDescent="0.2">
      <c r="Q54" s="3">
        <v>5.2999999999999999E-2</v>
      </c>
      <c r="R54" s="3">
        <f>Q54/1000</f>
        <v>5.3000000000000001E-5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AA2A-1C00-0E4C-A0B7-67302DA315DB}">
  <dimension ref="D1:U23"/>
  <sheetViews>
    <sheetView workbookViewId="0">
      <selection activeCell="H3" sqref="H3:H22"/>
    </sheetView>
  </sheetViews>
  <sheetFormatPr baseColWidth="10" defaultRowHeight="16" x14ac:dyDescent="0.2"/>
  <cols>
    <col min="1" max="6" width="10.83203125" style="29"/>
    <col min="7" max="7" width="14.1640625" style="29" customWidth="1"/>
    <col min="8" max="16384" width="10.83203125" style="29"/>
  </cols>
  <sheetData>
    <row r="1" spans="4:21" x14ac:dyDescent="0.2">
      <c r="S1" s="30" t="s">
        <v>23</v>
      </c>
      <c r="T1" s="30" t="s">
        <v>24</v>
      </c>
      <c r="U1" s="30" t="s">
        <v>25</v>
      </c>
    </row>
    <row r="2" spans="4:21" x14ac:dyDescent="0.2">
      <c r="D2" s="30" t="s">
        <v>13</v>
      </c>
      <c r="E2" s="30"/>
      <c r="F2" s="30" t="s">
        <v>36</v>
      </c>
      <c r="S2" s="31">
        <v>3932</v>
      </c>
      <c r="T2" s="31">
        <v>4648</v>
      </c>
      <c r="U2" s="31">
        <v>5823</v>
      </c>
    </row>
    <row r="3" spans="4:21" x14ac:dyDescent="0.2">
      <c r="D3" s="30">
        <v>2</v>
      </c>
      <c r="E3" s="30">
        <f>D3*10000</f>
        <v>20000</v>
      </c>
      <c r="F3" s="16">
        <v>3673</v>
      </c>
      <c r="G3" s="32">
        <f t="array" ref="G3:H3">LINEST(F3:F4,E3:E4)</f>
        <v>0.17700000000000002</v>
      </c>
      <c r="H3" s="29">
        <v>132.99999999999955</v>
      </c>
      <c r="S3" s="31">
        <v>4122</v>
      </c>
      <c r="T3" s="31">
        <v>4875</v>
      </c>
      <c r="U3" s="31">
        <v>6110</v>
      </c>
    </row>
    <row r="4" spans="4:21" x14ac:dyDescent="0.2">
      <c r="D4" s="30">
        <v>2.1</v>
      </c>
      <c r="E4" s="30">
        <f t="shared" ref="E4:E23" si="0">D4*10000</f>
        <v>21000</v>
      </c>
      <c r="F4" s="16">
        <v>3850</v>
      </c>
      <c r="G4" s="32">
        <f t="array" ref="G4:H4">LINEST(F4:F5,E4:E5)</f>
        <v>0.17700000000000002</v>
      </c>
      <c r="H4" s="29">
        <v>132.99999999999955</v>
      </c>
      <c r="S4" s="31">
        <v>4312</v>
      </c>
      <c r="T4" s="31">
        <v>5101</v>
      </c>
      <c r="U4" s="31">
        <v>6397</v>
      </c>
    </row>
    <row r="5" spans="4:21" ht="20" customHeight="1" x14ac:dyDescent="0.2">
      <c r="D5" s="30">
        <v>2.2000000000000002</v>
      </c>
      <c r="E5" s="30">
        <f t="shared" si="0"/>
        <v>22000</v>
      </c>
      <c r="F5" s="16">
        <v>4027</v>
      </c>
      <c r="G5" s="32">
        <f t="array" ref="G5:H5">LINEST(F5:F6,E5:E6)</f>
        <v>0.17599999999999999</v>
      </c>
      <c r="H5" s="29">
        <v>155.00000000000045</v>
      </c>
      <c r="S5" s="31">
        <v>4502</v>
      </c>
      <c r="T5" s="31">
        <v>5327</v>
      </c>
      <c r="U5" s="31">
        <v>6684</v>
      </c>
    </row>
    <row r="6" spans="4:21" x14ac:dyDescent="0.2">
      <c r="D6" s="30">
        <v>2.2999999999999998</v>
      </c>
      <c r="E6" s="30">
        <f t="shared" si="0"/>
        <v>23000</v>
      </c>
      <c r="F6" s="16">
        <v>4203</v>
      </c>
      <c r="G6" s="32">
        <f t="array" ref="G6:H6">LINEST(F6:F7,E6:E7)</f>
        <v>0.17700000000000002</v>
      </c>
      <c r="H6" s="29">
        <v>132</v>
      </c>
      <c r="S6" s="31">
        <v>4692</v>
      </c>
      <c r="T6" s="31">
        <v>5553</v>
      </c>
      <c r="U6" s="31">
        <v>6971</v>
      </c>
    </row>
    <row r="7" spans="4:21" x14ac:dyDescent="0.2">
      <c r="D7" s="30">
        <v>2.4</v>
      </c>
      <c r="E7" s="30">
        <f t="shared" si="0"/>
        <v>24000</v>
      </c>
      <c r="F7" s="16">
        <v>4380</v>
      </c>
      <c r="G7" s="32">
        <f t="array" ref="G7:H7">LINEST(F7:F8,E7:E8)</f>
        <v>0.17599999999999999</v>
      </c>
      <c r="H7" s="29">
        <v>156</v>
      </c>
      <c r="S7" s="31">
        <v>4881</v>
      </c>
      <c r="T7" s="31">
        <v>5779</v>
      </c>
      <c r="U7" s="31">
        <v>7257</v>
      </c>
    </row>
    <row r="8" spans="4:21" x14ac:dyDescent="0.2">
      <c r="D8" s="30">
        <v>2.5</v>
      </c>
      <c r="E8" s="30">
        <f t="shared" si="0"/>
        <v>25000</v>
      </c>
      <c r="F8" s="16">
        <v>4556</v>
      </c>
      <c r="G8" s="32">
        <f t="array" ref="G8:H8">LINEST(F8:F9,E8:E9)</f>
        <v>0.17599999999999999</v>
      </c>
      <c r="H8" s="29">
        <v>156</v>
      </c>
      <c r="S8" s="31">
        <v>5070</v>
      </c>
      <c r="T8" s="31">
        <v>6005</v>
      </c>
      <c r="U8" s="31">
        <v>7544</v>
      </c>
    </row>
    <row r="9" spans="4:21" x14ac:dyDescent="0.2">
      <c r="D9" s="30">
        <v>2.6</v>
      </c>
      <c r="E9" s="30">
        <f t="shared" si="0"/>
        <v>26000</v>
      </c>
      <c r="F9" s="16">
        <v>4732</v>
      </c>
      <c r="G9" s="32">
        <f t="array" ref="G9:H9">LINEST(F9:F10,E9:E10)</f>
        <v>0.17599999999999999</v>
      </c>
      <c r="H9" s="29">
        <v>156</v>
      </c>
      <c r="S9" s="31">
        <v>5269</v>
      </c>
      <c r="T9" s="31">
        <v>6230</v>
      </c>
      <c r="U9" s="31">
        <v>7830</v>
      </c>
    </row>
    <row r="10" spans="4:21" x14ac:dyDescent="0.2">
      <c r="D10" s="30">
        <v>2.7</v>
      </c>
      <c r="E10" s="30">
        <f t="shared" si="0"/>
        <v>27000</v>
      </c>
      <c r="F10" s="16">
        <v>4908</v>
      </c>
      <c r="G10" s="32">
        <f t="array" ref="G10:H10">LINEST(F10:F11,E10:E11)</f>
        <v>0.17599999999999999</v>
      </c>
      <c r="H10" s="29">
        <v>156</v>
      </c>
      <c r="S10" s="31">
        <v>5448</v>
      </c>
      <c r="T10" s="31">
        <v>6456</v>
      </c>
      <c r="U10" s="31">
        <v>8116</v>
      </c>
    </row>
    <row r="11" spans="4:21" x14ac:dyDescent="0.2">
      <c r="D11" s="30">
        <v>2.8</v>
      </c>
      <c r="E11" s="30">
        <f t="shared" si="0"/>
        <v>28000</v>
      </c>
      <c r="F11" s="16">
        <v>5084</v>
      </c>
      <c r="G11" s="32">
        <f t="array" ref="G11:H11">LINEST(F11:F12,E11:E12)</f>
        <v>0.17499999999999996</v>
      </c>
      <c r="H11" s="29">
        <v>184.00000000000091</v>
      </c>
      <c r="S11" s="31">
        <v>5637</v>
      </c>
      <c r="T11" s="31">
        <v>6681</v>
      </c>
      <c r="U11" s="31">
        <v>8402</v>
      </c>
    </row>
    <row r="12" spans="4:21" x14ac:dyDescent="0.2">
      <c r="D12" s="30">
        <v>2.9</v>
      </c>
      <c r="E12" s="30">
        <f t="shared" si="0"/>
        <v>29000</v>
      </c>
      <c r="F12" s="16">
        <v>5259</v>
      </c>
      <c r="G12" s="32">
        <f t="array" ref="G12:H12">LINEST(F12:F13,E12:E13)</f>
        <v>0.23899999999999991</v>
      </c>
      <c r="H12" s="29">
        <v>-1671.9999999999973</v>
      </c>
      <c r="S12" s="31">
        <v>5825</v>
      </c>
      <c r="T12" s="31">
        <v>6906</v>
      </c>
      <c r="U12" s="31">
        <v>8688</v>
      </c>
    </row>
    <row r="13" spans="4:21" x14ac:dyDescent="0.2">
      <c r="D13" s="30">
        <v>3</v>
      </c>
      <c r="E13" s="30">
        <f t="shared" si="0"/>
        <v>30000</v>
      </c>
      <c r="F13" s="16">
        <v>5498</v>
      </c>
      <c r="G13" s="32">
        <f t="array" ref="G13:H13">LINEST(F13:F14,E13:E14)</f>
        <v>0.43199999999999977</v>
      </c>
      <c r="H13" s="29">
        <v>-7461.9999999999927</v>
      </c>
      <c r="S13" s="31">
        <v>6179</v>
      </c>
      <c r="T13" s="31">
        <v>7131</v>
      </c>
      <c r="U13" s="31">
        <v>8973</v>
      </c>
    </row>
    <row r="14" spans="4:21" x14ac:dyDescent="0.2">
      <c r="D14" s="30">
        <v>3.1</v>
      </c>
      <c r="E14" s="30">
        <f t="shared" si="0"/>
        <v>31000</v>
      </c>
      <c r="F14" s="16">
        <v>5930</v>
      </c>
      <c r="G14" s="32">
        <f t="array" ref="G14:H14">LINEST(F14:F15,E14:E15)</f>
        <v>0.42499999999999993</v>
      </c>
      <c r="H14" s="29">
        <v>-7244.9999999999982</v>
      </c>
      <c r="S14" s="31">
        <v>6593</v>
      </c>
      <c r="T14" s="31">
        <v>7385</v>
      </c>
      <c r="U14" s="31">
        <v>9259</v>
      </c>
    </row>
    <row r="15" spans="4:21" x14ac:dyDescent="0.2">
      <c r="D15" s="30">
        <v>3.2</v>
      </c>
      <c r="E15" s="30">
        <f t="shared" si="0"/>
        <v>32000</v>
      </c>
      <c r="F15" s="16">
        <v>6355</v>
      </c>
      <c r="G15" s="32">
        <f t="array" ref="G15:H15">LINEST(F15:F16,E15:E16)</f>
        <v>0.42</v>
      </c>
      <c r="H15" s="29">
        <v>-7085</v>
      </c>
      <c r="S15" s="31">
        <v>7001</v>
      </c>
      <c r="T15" s="31">
        <v>7759</v>
      </c>
      <c r="U15" s="31">
        <v>9544</v>
      </c>
    </row>
    <row r="16" spans="4:21" x14ac:dyDescent="0.2">
      <c r="D16" s="30">
        <v>3.3</v>
      </c>
      <c r="E16" s="30">
        <f t="shared" si="0"/>
        <v>33000</v>
      </c>
      <c r="F16" s="16">
        <v>6775</v>
      </c>
      <c r="G16" s="32">
        <f t="array" ref="G16:H16">LINEST(F16:F17,E16:E17)</f>
        <v>0.41299999999999992</v>
      </c>
      <c r="H16" s="29">
        <v>-6853.9999999999982</v>
      </c>
      <c r="S16" s="31">
        <v>7405</v>
      </c>
      <c r="T16" s="31">
        <v>8130</v>
      </c>
      <c r="U16" s="31">
        <v>9830</v>
      </c>
    </row>
    <row r="17" spans="4:21" x14ac:dyDescent="0.2">
      <c r="D17" s="30">
        <v>3.4</v>
      </c>
      <c r="E17" s="30">
        <f t="shared" si="0"/>
        <v>34000</v>
      </c>
      <c r="F17" s="16">
        <v>7188</v>
      </c>
      <c r="G17" s="32">
        <f t="array" ref="G17:H17">LINEST(F17:F18,E17:E18)</f>
        <v>0.40699999999999997</v>
      </c>
      <c r="H17" s="29">
        <v>-6649.9999999999982</v>
      </c>
      <c r="S17" s="31">
        <v>7803</v>
      </c>
      <c r="T17" s="31">
        <v>8499</v>
      </c>
      <c r="U17" s="31">
        <v>10122</v>
      </c>
    </row>
    <row r="18" spans="4:21" x14ac:dyDescent="0.2">
      <c r="D18" s="30">
        <v>3.5</v>
      </c>
      <c r="E18" s="30">
        <f t="shared" si="0"/>
        <v>35000</v>
      </c>
      <c r="F18" s="16">
        <v>7595</v>
      </c>
      <c r="G18" s="32">
        <f t="array" ref="G18:H18">LINEST(F18:F19,E18:E19)</f>
        <v>0.40300000000000002</v>
      </c>
      <c r="H18" s="29">
        <v>-6510</v>
      </c>
      <c r="S18" s="31">
        <v>8198</v>
      </c>
      <c r="T18" s="31">
        <v>8865</v>
      </c>
      <c r="U18" s="31">
        <v>10426</v>
      </c>
    </row>
    <row r="19" spans="4:21" x14ac:dyDescent="0.2">
      <c r="D19" s="30">
        <v>3.6</v>
      </c>
      <c r="E19" s="30">
        <f t="shared" si="0"/>
        <v>36000</v>
      </c>
      <c r="F19" s="16">
        <v>7998</v>
      </c>
      <c r="G19" s="32">
        <f t="array" ref="G19:H19">LINEST(F19:F20,E19:E20)</f>
        <v>0.39799999999999996</v>
      </c>
      <c r="H19" s="29">
        <v>-6329.9999999999982</v>
      </c>
      <c r="S19" s="31">
        <v>8588</v>
      </c>
      <c r="T19" s="31">
        <v>9230</v>
      </c>
      <c r="U19" s="31">
        <v>10732</v>
      </c>
    </row>
    <row r="20" spans="4:21" x14ac:dyDescent="0.2">
      <c r="D20" s="30">
        <v>3.7</v>
      </c>
      <c r="E20" s="30">
        <f t="shared" si="0"/>
        <v>37000</v>
      </c>
      <c r="F20" s="16">
        <v>8396</v>
      </c>
      <c r="G20" s="32">
        <f t="array" ref="G20:H20">LINEST(F20:F21,E20:E21)</f>
        <v>0.39399999999999996</v>
      </c>
      <c r="H20" s="29">
        <v>-6181.9999999999982</v>
      </c>
      <c r="S20" s="31">
        <v>8975</v>
      </c>
      <c r="T20" s="31">
        <v>9592</v>
      </c>
      <c r="U20" s="31">
        <v>11039</v>
      </c>
    </row>
    <row r="21" spans="4:21" x14ac:dyDescent="0.2">
      <c r="D21" s="30">
        <v>3.8</v>
      </c>
      <c r="E21" s="30">
        <f t="shared" si="0"/>
        <v>38000</v>
      </c>
      <c r="F21" s="16">
        <v>8790</v>
      </c>
      <c r="G21" s="32">
        <f t="array" ref="G21:H21">LINEST(F21:F22,E21:E22)</f>
        <v>0.38999999999999985</v>
      </c>
      <c r="H21" s="29">
        <v>-6029.9999999999945</v>
      </c>
      <c r="S21" s="31">
        <v>9358</v>
      </c>
      <c r="T21" s="31">
        <v>9952</v>
      </c>
      <c r="U21" s="31">
        <v>11348</v>
      </c>
    </row>
    <row r="22" spans="4:21" x14ac:dyDescent="0.2">
      <c r="D22" s="30">
        <v>3.9</v>
      </c>
      <c r="E22" s="30">
        <f t="shared" si="0"/>
        <v>39000</v>
      </c>
      <c r="F22" s="16">
        <v>9180</v>
      </c>
      <c r="G22" s="32">
        <f t="array" ref="G22:H22">LINEST(F22:F23,E22:E23)</f>
        <v>0.38699999999999996</v>
      </c>
      <c r="H22" s="29">
        <v>-5912.9999999999982</v>
      </c>
      <c r="S22" s="31">
        <v>9738</v>
      </c>
      <c r="T22" s="31">
        <v>10310</v>
      </c>
      <c r="U22" s="31">
        <v>11657</v>
      </c>
    </row>
    <row r="23" spans="4:21" ht="17" thickBot="1" x14ac:dyDescent="0.25">
      <c r="D23" s="30">
        <v>4</v>
      </c>
      <c r="E23" s="30">
        <f t="shared" si="0"/>
        <v>40000</v>
      </c>
      <c r="F23" s="18">
        <v>9567</v>
      </c>
      <c r="G23" s="32" t="e">
        <f t="array" ref="G23:H23">LINEST(F23:F24,E23:E24)</f>
        <v>#VALUE!</v>
      </c>
      <c r="H23" s="29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Take Off Ground Distance P-3</vt:lpstr>
      <vt:lpstr>Figure 3-8</vt:lpstr>
      <vt:lpstr>AirSpeed P-2</vt:lpstr>
      <vt:lpstr>Sheet3</vt:lpstr>
      <vt:lpstr>Abort Stopping Distance</vt:lpstr>
      <vt:lpstr>Fuel Loads</vt:lpstr>
      <vt:lpstr>Sheet6</vt:lpstr>
      <vt:lpstr>ASD PieceWise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Elmore</dc:creator>
  <cp:lastModifiedBy>Matthew Elmore</cp:lastModifiedBy>
  <dcterms:created xsi:type="dcterms:W3CDTF">2018-07-06T00:43:20Z</dcterms:created>
  <dcterms:modified xsi:type="dcterms:W3CDTF">2018-07-20T01:32:25Z</dcterms:modified>
</cp:coreProperties>
</file>