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owney Lab/PCLS experiments/PCLS#10/"/>
    </mc:Choice>
  </mc:AlternateContent>
  <xr:revisionPtr revIDLastSave="0" documentId="13_ncr:1_{F1E5451F-3AAA-4B4D-B009-4BC5F34171B3}" xr6:coauthVersionLast="47" xr6:coauthVersionMax="47" xr10:uidLastSave="{00000000-0000-0000-0000-000000000000}"/>
  <bookViews>
    <workbookView xWindow="18160" yWindow="500" windowWidth="26080" windowHeight="19680" activeTab="4" xr2:uid="{62AAFB06-4391-724C-BFCA-79DB49C020FD}"/>
  </bookViews>
  <sheets>
    <sheet name="PCLS10 Samples" sheetId="1" r:id="rId1"/>
    <sheet name="PCLS10 RNA cDNA" sheetId="2" r:id="rId2"/>
    <sheet name="PCLS10 v bGUS" sheetId="3" r:id="rId3"/>
    <sheet name="PCLS10 v PPIA" sheetId="4" r:id="rId4"/>
    <sheet name="PCLS10 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5" l="1"/>
  <c r="L24" i="5"/>
  <c r="L25" i="5"/>
  <c r="L22" i="5"/>
  <c r="L18" i="5"/>
  <c r="L19" i="5"/>
  <c r="L20" i="5"/>
  <c r="L17" i="5"/>
  <c r="L13" i="5"/>
  <c r="L14" i="5"/>
  <c r="L15" i="5"/>
  <c r="L12" i="5"/>
  <c r="L9" i="5"/>
  <c r="L8" i="5"/>
  <c r="L10" i="5"/>
  <c r="L7" i="5"/>
  <c r="L4" i="5"/>
  <c r="L5" i="5"/>
  <c r="L3" i="5"/>
  <c r="L2" i="5"/>
  <c r="E70" i="4"/>
  <c r="D70" i="4"/>
  <c r="E68" i="4"/>
  <c r="D68" i="4"/>
  <c r="E66" i="4"/>
  <c r="D66" i="4"/>
  <c r="E64" i="4"/>
  <c r="D64" i="4"/>
  <c r="G62" i="4"/>
  <c r="F62" i="4"/>
  <c r="E62" i="4"/>
  <c r="D62" i="4"/>
  <c r="E58" i="4"/>
  <c r="D58" i="4"/>
  <c r="F58" i="4" s="1"/>
  <c r="E56" i="4"/>
  <c r="D56" i="4"/>
  <c r="F56" i="4" s="1"/>
  <c r="E54" i="4"/>
  <c r="D54" i="4"/>
  <c r="F54" i="4" s="1"/>
  <c r="E52" i="4"/>
  <c r="D52" i="4"/>
  <c r="F52" i="4" s="1"/>
  <c r="G52" i="4" s="1"/>
  <c r="H52" i="4" s="1"/>
  <c r="E50" i="4"/>
  <c r="D50" i="4"/>
  <c r="F50" i="4" s="1"/>
  <c r="G50" i="4" s="1"/>
  <c r="H50" i="4" s="1"/>
  <c r="F46" i="4"/>
  <c r="E46" i="4"/>
  <c r="D46" i="4"/>
  <c r="E44" i="4"/>
  <c r="D44" i="4"/>
  <c r="E42" i="4"/>
  <c r="D42" i="4"/>
  <c r="F42" i="4" s="1"/>
  <c r="E40" i="4"/>
  <c r="D40" i="4"/>
  <c r="E38" i="4"/>
  <c r="D38" i="4"/>
  <c r="F38" i="4" s="1"/>
  <c r="G38" i="4" s="1"/>
  <c r="H38" i="4" s="1"/>
  <c r="F34" i="4"/>
  <c r="E34" i="4"/>
  <c r="D34" i="4"/>
  <c r="E32" i="4"/>
  <c r="D32" i="4"/>
  <c r="F32" i="4" s="1"/>
  <c r="G32" i="4" s="1"/>
  <c r="H32" i="4" s="1"/>
  <c r="E30" i="4"/>
  <c r="D30" i="4"/>
  <c r="F30" i="4" s="1"/>
  <c r="G30" i="4" s="1"/>
  <c r="H30" i="4" s="1"/>
  <c r="E28" i="4"/>
  <c r="D28" i="4"/>
  <c r="F28" i="4" s="1"/>
  <c r="E26" i="4"/>
  <c r="D26" i="4"/>
  <c r="E22" i="4"/>
  <c r="D22" i="4"/>
  <c r="F22" i="4" s="1"/>
  <c r="E20" i="4"/>
  <c r="D20" i="4"/>
  <c r="F20" i="4" s="1"/>
  <c r="G20" i="4" s="1"/>
  <c r="H20" i="4" s="1"/>
  <c r="F18" i="4"/>
  <c r="E18" i="4"/>
  <c r="D18" i="4"/>
  <c r="E16" i="4"/>
  <c r="D16" i="4"/>
  <c r="F16" i="4" s="1"/>
  <c r="E14" i="4"/>
  <c r="D14" i="4"/>
  <c r="F14" i="4" s="1"/>
  <c r="E10" i="4"/>
  <c r="D10" i="4"/>
  <c r="F10" i="4" s="1"/>
  <c r="E8" i="4"/>
  <c r="D8" i="4"/>
  <c r="F8" i="4" s="1"/>
  <c r="G8" i="4" s="1"/>
  <c r="H8" i="4" s="1"/>
  <c r="E6" i="4"/>
  <c r="D6" i="4"/>
  <c r="F6" i="4" s="1"/>
  <c r="E4" i="4"/>
  <c r="D4" i="4"/>
  <c r="F4" i="4" s="1"/>
  <c r="E2" i="4"/>
  <c r="D2" i="4"/>
  <c r="F2" i="4" s="1"/>
  <c r="E70" i="3"/>
  <c r="D70" i="3"/>
  <c r="F58" i="3" s="1"/>
  <c r="E68" i="3"/>
  <c r="D68" i="3"/>
  <c r="E66" i="3"/>
  <c r="D66" i="3"/>
  <c r="E64" i="3"/>
  <c r="D64" i="3"/>
  <c r="G62" i="3"/>
  <c r="F62" i="3"/>
  <c r="E62" i="3"/>
  <c r="D62" i="3"/>
  <c r="E58" i="3"/>
  <c r="D58" i="3"/>
  <c r="E56" i="3"/>
  <c r="D56" i="3"/>
  <c r="F56" i="3" s="1"/>
  <c r="G56" i="3" s="1"/>
  <c r="H56" i="3" s="1"/>
  <c r="E54" i="3"/>
  <c r="D54" i="3"/>
  <c r="F52" i="3"/>
  <c r="E52" i="3"/>
  <c r="D52" i="3"/>
  <c r="E50" i="3"/>
  <c r="D50" i="3"/>
  <c r="F50" i="3" s="1"/>
  <c r="E46" i="3"/>
  <c r="D46" i="3"/>
  <c r="F46" i="3" s="1"/>
  <c r="E44" i="3"/>
  <c r="D44" i="3"/>
  <c r="F44" i="3" s="1"/>
  <c r="E42" i="3"/>
  <c r="D42" i="3"/>
  <c r="F42" i="3" s="1"/>
  <c r="G42" i="3" s="1"/>
  <c r="H42" i="3" s="1"/>
  <c r="E40" i="3"/>
  <c r="D40" i="3"/>
  <c r="F40" i="3" s="1"/>
  <c r="F38" i="3"/>
  <c r="E38" i="3"/>
  <c r="D38" i="3"/>
  <c r="E34" i="3"/>
  <c r="D34" i="3"/>
  <c r="E32" i="3"/>
  <c r="D32" i="3"/>
  <c r="F32" i="3" s="1"/>
  <c r="E30" i="3"/>
  <c r="D30" i="3"/>
  <c r="F30" i="3" s="1"/>
  <c r="E28" i="3"/>
  <c r="D28" i="3"/>
  <c r="F28" i="3" s="1"/>
  <c r="E26" i="3"/>
  <c r="D26" i="3"/>
  <c r="F26" i="3" s="1"/>
  <c r="E22" i="3"/>
  <c r="D22" i="3"/>
  <c r="F20" i="3"/>
  <c r="E20" i="3"/>
  <c r="D20" i="3"/>
  <c r="E18" i="3"/>
  <c r="D18" i="3"/>
  <c r="F16" i="3"/>
  <c r="E16" i="3"/>
  <c r="D16" i="3"/>
  <c r="E14" i="3"/>
  <c r="D14" i="3"/>
  <c r="F14" i="3" s="1"/>
  <c r="E10" i="3"/>
  <c r="D10" i="3"/>
  <c r="F10" i="3" s="1"/>
  <c r="F8" i="3"/>
  <c r="E8" i="3"/>
  <c r="D8" i="3"/>
  <c r="E6" i="3"/>
  <c r="D6" i="3"/>
  <c r="F6" i="3" s="1"/>
  <c r="E4" i="3"/>
  <c r="D4" i="3"/>
  <c r="F4" i="3" s="1"/>
  <c r="F2" i="3"/>
  <c r="E2" i="3"/>
  <c r="D2" i="3"/>
  <c r="G50" i="3" l="1"/>
  <c r="H50" i="3" s="1"/>
  <c r="G4" i="3"/>
  <c r="H4" i="3" s="1"/>
  <c r="F26" i="4"/>
  <c r="G26" i="4" s="1"/>
  <c r="H26" i="4" s="1"/>
  <c r="F40" i="4"/>
  <c r="G40" i="4" s="1"/>
  <c r="H40" i="4" s="1"/>
  <c r="I40" i="4" s="1"/>
  <c r="F44" i="4"/>
  <c r="G44" i="4" s="1"/>
  <c r="H44" i="4" s="1"/>
  <c r="F22" i="3"/>
  <c r="G40" i="3"/>
  <c r="H40" i="3" s="1"/>
  <c r="I40" i="3" s="1"/>
  <c r="F54" i="3"/>
  <c r="G54" i="3" s="1"/>
  <c r="H54" i="3" s="1"/>
  <c r="J54" i="3" s="1"/>
  <c r="G42" i="4"/>
  <c r="H42" i="4" s="1"/>
  <c r="G2" i="3"/>
  <c r="H2" i="3" s="1"/>
  <c r="J6" i="3" s="1"/>
  <c r="G6" i="3"/>
  <c r="H6" i="3" s="1"/>
  <c r="G8" i="3"/>
  <c r="H8" i="3" s="1"/>
  <c r="F18" i="3"/>
  <c r="G18" i="3" s="1"/>
  <c r="H18" i="3" s="1"/>
  <c r="F34" i="3"/>
  <c r="G28" i="3" s="1"/>
  <c r="H28" i="3" s="1"/>
  <c r="G38" i="3"/>
  <c r="H38" i="3" s="1"/>
  <c r="J42" i="3" s="1"/>
  <c r="G52" i="3"/>
  <c r="H52" i="3" s="1"/>
  <c r="G32" i="3"/>
  <c r="H32" i="3" s="1"/>
  <c r="G44" i="3"/>
  <c r="H44" i="3" s="1"/>
  <c r="G6" i="4"/>
  <c r="H6" i="4" s="1"/>
  <c r="G28" i="4"/>
  <c r="H28" i="4" s="1"/>
  <c r="I52" i="4"/>
  <c r="J44" i="4"/>
  <c r="I44" i="4"/>
  <c r="G2" i="4"/>
  <c r="H2" i="4" s="1"/>
  <c r="G4" i="4"/>
  <c r="H4" i="4" s="1"/>
  <c r="J8" i="4" s="1"/>
  <c r="G14" i="4"/>
  <c r="H14" i="4" s="1"/>
  <c r="J42" i="4"/>
  <c r="G54" i="4"/>
  <c r="H54" i="4" s="1"/>
  <c r="J54" i="4" s="1"/>
  <c r="G56" i="4"/>
  <c r="H56" i="4" s="1"/>
  <c r="I8" i="4"/>
  <c r="I28" i="4"/>
  <c r="J30" i="4"/>
  <c r="J6" i="4"/>
  <c r="G16" i="4"/>
  <c r="H16" i="4" s="1"/>
  <c r="G18" i="4"/>
  <c r="H18" i="4" s="1"/>
  <c r="J18" i="4" s="1"/>
  <c r="J32" i="4"/>
  <c r="I32" i="4"/>
  <c r="I44" i="3"/>
  <c r="J44" i="3"/>
  <c r="J8" i="3"/>
  <c r="I8" i="3"/>
  <c r="G14" i="3"/>
  <c r="H14" i="3" s="1"/>
  <c r="G16" i="3"/>
  <c r="H16" i="3" s="1"/>
  <c r="I16" i="3" s="1"/>
  <c r="I56" i="3"/>
  <c r="J56" i="3"/>
  <c r="G20" i="3"/>
  <c r="H20" i="3" s="1"/>
  <c r="I52" i="3"/>
  <c r="B24" i="2"/>
  <c r="D6" i="2"/>
  <c r="C4" i="2"/>
  <c r="C5" i="2"/>
  <c r="D5" i="2" s="1"/>
  <c r="C6" i="2"/>
  <c r="C3" i="2"/>
  <c r="D3" i="2" s="1"/>
  <c r="J32" i="3" l="1"/>
  <c r="G26" i="3"/>
  <c r="H26" i="3" s="1"/>
  <c r="I28" i="3" s="1"/>
  <c r="I4" i="3"/>
  <c r="I16" i="4"/>
  <c r="G30" i="3"/>
  <c r="H30" i="3" s="1"/>
  <c r="I20" i="4"/>
  <c r="J20" i="4"/>
  <c r="I56" i="4"/>
  <c r="J56" i="4"/>
  <c r="I4" i="4"/>
  <c r="I20" i="3"/>
  <c r="J20" i="3"/>
  <c r="J18" i="3"/>
  <c r="J30" i="3" l="1"/>
  <c r="I32" i="3"/>
</calcChain>
</file>

<file path=xl/sharedStrings.xml><?xml version="1.0" encoding="utf-8"?>
<sst xmlns="http://schemas.openxmlformats.org/spreadsheetml/2006/main" count="508" uniqueCount="67">
  <si>
    <t>Sample</t>
  </si>
  <si>
    <t>Conc (ng/uL)</t>
  </si>
  <si>
    <t>260/280</t>
  </si>
  <si>
    <t>Sample ID on tube</t>
  </si>
  <si>
    <t>Sample Description</t>
  </si>
  <si>
    <t>ng/ul</t>
  </si>
  <si>
    <t>ul H20</t>
  </si>
  <si>
    <t>ul XLT</t>
  </si>
  <si>
    <t>Sample ID</t>
  </si>
  <si>
    <t>Plate1</t>
  </si>
  <si>
    <t>CALIB</t>
  </si>
  <si>
    <t>NTC</t>
  </si>
  <si>
    <t>Acta2</t>
  </si>
  <si>
    <t>Col1a1</t>
  </si>
  <si>
    <t>Ctgf</t>
  </si>
  <si>
    <t>Fn</t>
  </si>
  <si>
    <t>Serpine1</t>
  </si>
  <si>
    <t>bGus</t>
  </si>
  <si>
    <t>Ppia</t>
  </si>
  <si>
    <t>H20</t>
  </si>
  <si>
    <t>Probe</t>
  </si>
  <si>
    <t>2X</t>
  </si>
  <si>
    <t>This one is to see the effect of fibrotic cocktail in WT and ALDH2-/- mice.</t>
  </si>
  <si>
    <t>RNA location: white box in -20C second compartment with qPCR reagents</t>
  </si>
  <si>
    <t>PCLS9 RNA concentrations and cDNA Reactions, 12/11/23</t>
  </si>
  <si>
    <t>ul 400 ng</t>
  </si>
  <si>
    <t>14X</t>
  </si>
  <si>
    <t>PCLS10_1</t>
  </si>
  <si>
    <t>PCLS10_2</t>
  </si>
  <si>
    <t>PCLS10_3</t>
  </si>
  <si>
    <t>PCLS10_4</t>
  </si>
  <si>
    <t>Species: Human</t>
  </si>
  <si>
    <t>CC + DMSO</t>
  </si>
  <si>
    <t>CC + Alda-1</t>
  </si>
  <si>
    <t>FC +DMSO</t>
  </si>
  <si>
    <t>FC +Alda-1</t>
  </si>
  <si>
    <t>PCLS10 Sample Info and Targets</t>
  </si>
  <si>
    <r>
      <rPr>
        <b/>
        <sz val="11"/>
        <color theme="1"/>
        <rFont val="Calibri"/>
        <family val="2"/>
        <scheme val="minor"/>
      </rPr>
      <t xml:space="preserve">TARGETS: </t>
    </r>
    <r>
      <rPr>
        <sz val="11"/>
        <color theme="1"/>
        <rFont val="Calibri"/>
        <family val="2"/>
        <scheme val="minor"/>
      </rPr>
      <t>ACTA2, COL1A1, CTGF, FN, SERPINE1, bGUS, PPIA</t>
    </r>
  </si>
  <si>
    <t>Human Samples</t>
  </si>
  <si>
    <t>PCLS10 #1</t>
  </si>
  <si>
    <t>PCLS10 #2</t>
  </si>
  <si>
    <t>PCLS10 #3</t>
  </si>
  <si>
    <t>PCLS10 #4</t>
  </si>
  <si>
    <t>Real Time Plate Layout for PCLS10</t>
  </si>
  <si>
    <t>Add 20 or 25 ul H20 after synthesis</t>
  </si>
  <si>
    <t>Target</t>
  </si>
  <si>
    <t>Cq</t>
  </si>
  <si>
    <t>Hs_ACTA2</t>
  </si>
  <si>
    <t>Hs_COL1A1</t>
  </si>
  <si>
    <t>Hs_CTGF</t>
  </si>
  <si>
    <t>Hs_FN</t>
  </si>
  <si>
    <t>Hs_SERPINE1</t>
  </si>
  <si>
    <t>Hs_bGUS</t>
  </si>
  <si>
    <t>Hs_PPIA</t>
  </si>
  <si>
    <t>Average Ct</t>
  </si>
  <si>
    <t>StDev Ct</t>
  </si>
  <si>
    <t>dCt</t>
  </si>
  <si>
    <t>ddCt</t>
  </si>
  <si>
    <t>Description</t>
  </si>
  <si>
    <t>FC + DMSO</t>
  </si>
  <si>
    <t>FC + Alda-1</t>
  </si>
  <si>
    <t>2-(expddCt) v bGUS</t>
  </si>
  <si>
    <t>Relative Expression, Alda-1/DMSO v bGUS</t>
  </si>
  <si>
    <t>Relative Expression, FC/CC v bGUS</t>
  </si>
  <si>
    <t>2-(expddCt) v Ppia</t>
  </si>
  <si>
    <t>Relative Expression, Alda-1/DMSO v Ppia</t>
  </si>
  <si>
    <t>Relative Expression, FC/CC v 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</si>
</sst>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7" xfId="1" applyFont="1" applyBorder="1" applyAlignment="1">
      <alignment horizontal="center" vertical="center" wrapText="1"/>
    </xf>
    <xf numFmtId="2" fontId="5" fillId="0" borderId="7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2" fontId="6" fillId="0" borderId="6" xfId="1" applyNumberFormat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wrapText="1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2" fontId="6" fillId="0" borderId="6" xfId="1" applyNumberFormat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6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/>
    </xf>
    <xf numFmtId="0" fontId="0" fillId="0" borderId="0" xfId="0" applyAlignment="1">
      <alignment vertical="center" wrapText="1"/>
    </xf>
    <xf numFmtId="2" fontId="6" fillId="0" borderId="0" xfId="0" applyNumberFormat="1" applyFont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7" fillId="2" borderId="9" xfId="1" applyFont="1" applyFill="1" applyBorder="1" applyAlignment="1">
      <alignment horizontal="center" vertical="center" wrapText="1"/>
    </xf>
    <xf numFmtId="0" fontId="5" fillId="0" borderId="10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6" fillId="0" borderId="13" xfId="1" applyFont="1" applyBorder="1" applyAlignment="1">
      <alignment horizontal="center" wrapText="1"/>
    </xf>
    <xf numFmtId="0" fontId="6" fillId="0" borderId="14" xfId="1" applyFont="1" applyBorder="1" applyAlignment="1">
      <alignment horizontal="center" wrapText="1"/>
    </xf>
  </cellXfs>
  <cellStyles count="2">
    <cellStyle name="Normal" xfId="0" builtinId="0"/>
    <cellStyle name="Normal 2" xfId="1" xr:uid="{FE92D6C4-16D1-4842-AF24-0BC34C329E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0795-9ECB-E145-9629-05A7669644CC}">
  <dimension ref="A1:G13"/>
  <sheetViews>
    <sheetView workbookViewId="0">
      <selection activeCell="B5" sqref="B5:B8"/>
    </sheetView>
  </sheetViews>
  <sheetFormatPr baseColWidth="10" defaultColWidth="8.83203125" defaultRowHeight="15" x14ac:dyDescent="0.2"/>
  <cols>
    <col min="1" max="1" width="20.83203125" style="1" customWidth="1"/>
    <col min="2" max="3" width="8.83203125" style="1"/>
    <col min="4" max="4" width="18.33203125" style="1" customWidth="1"/>
    <col min="5" max="16384" width="8.83203125" style="1"/>
  </cols>
  <sheetData>
    <row r="1" spans="1:7" x14ac:dyDescent="0.2">
      <c r="A1" s="50" t="s">
        <v>36</v>
      </c>
      <c r="B1" s="50"/>
      <c r="C1" s="50"/>
      <c r="D1" s="50"/>
      <c r="E1" s="50"/>
      <c r="F1" s="50"/>
      <c r="G1" s="50"/>
    </row>
    <row r="2" spans="1:7" ht="17" customHeight="1" x14ac:dyDescent="0.2">
      <c r="A2" s="51" t="s">
        <v>22</v>
      </c>
      <c r="B2" s="52"/>
      <c r="C2" s="52"/>
      <c r="D2" s="52"/>
      <c r="E2" s="52"/>
      <c r="F2" s="52"/>
      <c r="G2" s="53"/>
    </row>
    <row r="4" spans="1:7" ht="33" thickBot="1" x14ac:dyDescent="0.25">
      <c r="A4" s="2" t="s">
        <v>0</v>
      </c>
      <c r="B4" s="2" t="s">
        <v>1</v>
      </c>
      <c r="C4" s="2" t="s">
        <v>2</v>
      </c>
      <c r="D4" s="3" t="s">
        <v>3</v>
      </c>
    </row>
    <row r="5" spans="1:7" ht="16" x14ac:dyDescent="0.2">
      <c r="A5" s="4" t="s">
        <v>32</v>
      </c>
      <c r="B5" s="4">
        <v>36.4</v>
      </c>
      <c r="C5" s="4">
        <v>2.02</v>
      </c>
      <c r="D5" s="5" t="s">
        <v>27</v>
      </c>
    </row>
    <row r="6" spans="1:7" ht="16" x14ac:dyDescent="0.2">
      <c r="A6" s="6" t="s">
        <v>33</v>
      </c>
      <c r="B6" s="6">
        <v>21.5</v>
      </c>
      <c r="C6" s="6">
        <v>2.0099999999999998</v>
      </c>
      <c r="D6" s="7" t="s">
        <v>28</v>
      </c>
    </row>
    <row r="7" spans="1:7" ht="16" x14ac:dyDescent="0.2">
      <c r="A7" s="6" t="s">
        <v>34</v>
      </c>
      <c r="B7" s="6">
        <v>33.4</v>
      </c>
      <c r="C7" s="6">
        <v>2.0699999999999998</v>
      </c>
      <c r="D7" s="7" t="s">
        <v>29</v>
      </c>
    </row>
    <row r="8" spans="1:7" ht="16" x14ac:dyDescent="0.2">
      <c r="A8" s="6" t="s">
        <v>35</v>
      </c>
      <c r="B8" s="6">
        <v>35.4</v>
      </c>
      <c r="C8" s="6">
        <v>2.0499999999999998</v>
      </c>
      <c r="D8" s="7" t="s">
        <v>30</v>
      </c>
    </row>
    <row r="10" spans="1:7" ht="16" x14ac:dyDescent="0.2">
      <c r="A10" s="1" t="s">
        <v>31</v>
      </c>
    </row>
    <row r="11" spans="1:7" ht="28" customHeight="1" x14ac:dyDescent="0.2">
      <c r="A11" s="54" t="s">
        <v>23</v>
      </c>
      <c r="B11" s="54"/>
      <c r="C11" s="54"/>
      <c r="D11" s="54"/>
      <c r="E11" s="31"/>
      <c r="F11" s="31"/>
      <c r="G11" s="31"/>
    </row>
    <row r="13" spans="1:7" ht="16" customHeight="1" x14ac:dyDescent="0.2">
      <c r="A13" s="54" t="s">
        <v>37</v>
      </c>
      <c r="B13" s="54"/>
      <c r="C13" s="54"/>
      <c r="D13" s="54"/>
      <c r="E13" s="54"/>
      <c r="F13" s="54"/>
      <c r="G13" s="54"/>
    </row>
  </sheetData>
  <mergeCells count="4">
    <mergeCell ref="A1:G1"/>
    <mergeCell ref="A2:G2"/>
    <mergeCell ref="A13:G13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FC0B-41DC-654E-AFB7-7D21549106F8}">
  <dimension ref="A1:I24"/>
  <sheetViews>
    <sheetView workbookViewId="0">
      <selection activeCell="D27" sqref="D27"/>
    </sheetView>
  </sheetViews>
  <sheetFormatPr baseColWidth="10" defaultRowHeight="14" x14ac:dyDescent="0.2"/>
  <cols>
    <col min="1" max="1" width="20.1640625" style="9" customWidth="1"/>
    <col min="2" max="2" width="13.6640625" style="9" customWidth="1"/>
    <col min="3" max="5" width="11.33203125" style="9" customWidth="1"/>
    <col min="6" max="6" width="11.33203125" style="8" customWidth="1"/>
    <col min="7" max="7" width="12.33203125" style="8" customWidth="1"/>
    <col min="8" max="8" width="9.1640625" style="9" customWidth="1"/>
    <col min="9" max="9" width="9" style="9" customWidth="1"/>
    <col min="10" max="10" width="10.33203125" style="9" customWidth="1"/>
    <col min="11" max="11" width="6.83203125" style="9" customWidth="1"/>
    <col min="12" max="12" width="9.83203125" style="9" customWidth="1"/>
    <col min="13" max="13" width="7.83203125" style="9" customWidth="1"/>
    <col min="14" max="16384" width="10.83203125" style="9"/>
  </cols>
  <sheetData>
    <row r="1" spans="1:9" x14ac:dyDescent="0.2">
      <c r="A1" s="55" t="s">
        <v>24</v>
      </c>
      <c r="B1" s="55"/>
      <c r="C1" s="55"/>
      <c r="D1" s="55"/>
      <c r="E1" s="55"/>
      <c r="F1" s="55"/>
    </row>
    <row r="2" spans="1:9" s="13" customFormat="1" ht="16" thickBot="1" x14ac:dyDescent="0.25">
      <c r="A2" s="10" t="s">
        <v>4</v>
      </c>
      <c r="B2" s="10" t="s">
        <v>5</v>
      </c>
      <c r="C2" s="11" t="s">
        <v>25</v>
      </c>
      <c r="D2" s="11" t="s">
        <v>6</v>
      </c>
      <c r="E2" s="10" t="s">
        <v>7</v>
      </c>
      <c r="F2" s="12" t="s">
        <v>8</v>
      </c>
      <c r="H2" s="14"/>
      <c r="I2" s="14"/>
    </row>
    <row r="3" spans="1:9" s="13" customFormat="1" ht="14" customHeight="1" x14ac:dyDescent="0.2">
      <c r="A3" s="5" t="s">
        <v>27</v>
      </c>
      <c r="B3" s="4">
        <v>36.4</v>
      </c>
      <c r="C3" s="15">
        <f>400/B3</f>
        <v>10.989010989010989</v>
      </c>
      <c r="D3" s="15">
        <f>16-C3</f>
        <v>5.0109890109890109</v>
      </c>
      <c r="E3" s="16">
        <v>4</v>
      </c>
      <c r="F3" s="17" t="s">
        <v>39</v>
      </c>
      <c r="G3" s="60" t="s">
        <v>44</v>
      </c>
      <c r="H3" s="14"/>
    </row>
    <row r="4" spans="1:9" s="13" customFormat="1" ht="14" customHeight="1" x14ac:dyDescent="0.2">
      <c r="A4" s="7" t="s">
        <v>28</v>
      </c>
      <c r="B4" s="6">
        <v>21.5</v>
      </c>
      <c r="C4" s="15">
        <f t="shared" ref="C4:C6" si="0">400/B4</f>
        <v>18.604651162790699</v>
      </c>
      <c r="D4" s="15">
        <v>1.4</v>
      </c>
      <c r="E4" s="18">
        <v>5</v>
      </c>
      <c r="F4" s="17" t="s">
        <v>40</v>
      </c>
      <c r="G4" s="61"/>
      <c r="H4" s="14"/>
    </row>
    <row r="5" spans="1:9" s="13" customFormat="1" ht="14" customHeight="1" x14ac:dyDescent="0.2">
      <c r="A5" s="7" t="s">
        <v>29</v>
      </c>
      <c r="B5" s="6">
        <v>33.4</v>
      </c>
      <c r="C5" s="15">
        <f t="shared" si="0"/>
        <v>11.976047904191617</v>
      </c>
      <c r="D5" s="15">
        <f t="shared" ref="D5:D6" si="1">16-C5</f>
        <v>4.023952095808383</v>
      </c>
      <c r="E5" s="18">
        <v>4</v>
      </c>
      <c r="F5" s="17" t="s">
        <v>41</v>
      </c>
      <c r="G5" s="61"/>
      <c r="H5" s="14"/>
      <c r="I5" s="14"/>
    </row>
    <row r="6" spans="1:9" s="13" customFormat="1" ht="14" customHeight="1" x14ac:dyDescent="0.2">
      <c r="A6" s="7" t="s">
        <v>30</v>
      </c>
      <c r="B6" s="6">
        <v>35.4</v>
      </c>
      <c r="C6" s="15">
        <f t="shared" si="0"/>
        <v>11.299435028248588</v>
      </c>
      <c r="D6" s="15">
        <f t="shared" si="1"/>
        <v>4.7005649717514117</v>
      </c>
      <c r="E6" s="18">
        <v>4</v>
      </c>
      <c r="F6" s="17" t="s">
        <v>42</v>
      </c>
      <c r="G6" s="14"/>
    </row>
    <row r="7" spans="1:9" s="13" customFormat="1" ht="14" customHeight="1" x14ac:dyDescent="0.2">
      <c r="A7" s="19"/>
      <c r="B7" s="9"/>
      <c r="C7" s="8"/>
      <c r="D7" s="20"/>
      <c r="E7" s="20"/>
      <c r="G7" s="14"/>
    </row>
    <row r="8" spans="1:9" x14ac:dyDescent="0.2">
      <c r="A8" s="21"/>
      <c r="B8" s="21"/>
      <c r="D8" s="8"/>
      <c r="E8" s="20"/>
      <c r="F8" s="20"/>
      <c r="G8" s="13"/>
      <c r="H8" s="14"/>
    </row>
    <row r="9" spans="1:9" x14ac:dyDescent="0.2">
      <c r="A9" s="22"/>
      <c r="B9" s="56" t="s">
        <v>38</v>
      </c>
      <c r="C9" s="56"/>
      <c r="D9" s="13"/>
      <c r="E9" s="20"/>
      <c r="F9" s="20"/>
      <c r="G9" s="13"/>
    </row>
    <row r="10" spans="1:9" ht="16" customHeight="1" thickBot="1" x14ac:dyDescent="0.25">
      <c r="A10" s="57" t="s">
        <v>43</v>
      </c>
      <c r="B10" s="58"/>
      <c r="C10" s="58"/>
      <c r="D10" s="58"/>
      <c r="E10" s="58"/>
      <c r="F10" s="59"/>
      <c r="G10" s="23" t="s">
        <v>9</v>
      </c>
    </row>
    <row r="11" spans="1:9" ht="15" x14ac:dyDescent="0.2">
      <c r="A11" s="17" t="s">
        <v>39</v>
      </c>
      <c r="B11" s="17" t="s">
        <v>40</v>
      </c>
      <c r="C11" s="17" t="s">
        <v>41</v>
      </c>
      <c r="D11" s="17" t="s">
        <v>42</v>
      </c>
      <c r="E11" s="24" t="s">
        <v>10</v>
      </c>
      <c r="F11" s="25" t="s">
        <v>11</v>
      </c>
      <c r="G11" s="26" t="s">
        <v>12</v>
      </c>
    </row>
    <row r="12" spans="1:9" ht="15" x14ac:dyDescent="0.2">
      <c r="A12" s="17" t="s">
        <v>39</v>
      </c>
      <c r="B12" s="17" t="s">
        <v>40</v>
      </c>
      <c r="C12" s="17" t="s">
        <v>41</v>
      </c>
      <c r="D12" s="17" t="s">
        <v>42</v>
      </c>
      <c r="E12" s="24" t="s">
        <v>10</v>
      </c>
      <c r="F12" s="25" t="s">
        <v>11</v>
      </c>
      <c r="G12" s="27" t="s">
        <v>13</v>
      </c>
    </row>
    <row r="13" spans="1:9" ht="15" x14ac:dyDescent="0.2">
      <c r="A13" s="17" t="s">
        <v>39</v>
      </c>
      <c r="B13" s="17" t="s">
        <v>40</v>
      </c>
      <c r="C13" s="17" t="s">
        <v>41</v>
      </c>
      <c r="D13" s="17" t="s">
        <v>42</v>
      </c>
      <c r="E13" s="24" t="s">
        <v>10</v>
      </c>
      <c r="F13" s="25" t="s">
        <v>11</v>
      </c>
      <c r="G13" s="27" t="s">
        <v>14</v>
      </c>
    </row>
    <row r="14" spans="1:9" ht="15" x14ac:dyDescent="0.2">
      <c r="A14" s="17" t="s">
        <v>39</v>
      </c>
      <c r="B14" s="17" t="s">
        <v>40</v>
      </c>
      <c r="C14" s="17" t="s">
        <v>41</v>
      </c>
      <c r="D14" s="17" t="s">
        <v>42</v>
      </c>
      <c r="E14" s="24" t="s">
        <v>10</v>
      </c>
      <c r="F14" s="25" t="s">
        <v>11</v>
      </c>
      <c r="G14" s="27" t="s">
        <v>15</v>
      </c>
    </row>
    <row r="15" spans="1:9" ht="15" x14ac:dyDescent="0.2">
      <c r="A15" s="17" t="s">
        <v>39</v>
      </c>
      <c r="B15" s="17" t="s">
        <v>40</v>
      </c>
      <c r="C15" s="17" t="s">
        <v>41</v>
      </c>
      <c r="D15" s="17" t="s">
        <v>42</v>
      </c>
      <c r="E15" s="24" t="s">
        <v>10</v>
      </c>
      <c r="F15" s="25" t="s">
        <v>11</v>
      </c>
      <c r="G15" s="27" t="s">
        <v>16</v>
      </c>
    </row>
    <row r="16" spans="1:9" ht="15" x14ac:dyDescent="0.2">
      <c r="A16" s="17" t="s">
        <v>39</v>
      </c>
      <c r="B16" s="17" t="s">
        <v>40</v>
      </c>
      <c r="C16" s="17" t="s">
        <v>41</v>
      </c>
      <c r="D16" s="17" t="s">
        <v>42</v>
      </c>
      <c r="E16" s="24" t="s">
        <v>10</v>
      </c>
      <c r="F16" s="25" t="s">
        <v>11</v>
      </c>
      <c r="G16" s="27" t="s">
        <v>17</v>
      </c>
    </row>
    <row r="17" spans="1:7" ht="15" x14ac:dyDescent="0.2">
      <c r="A17" s="17" t="s">
        <v>39</v>
      </c>
      <c r="B17" s="17" t="s">
        <v>40</v>
      </c>
      <c r="C17" s="17" t="s">
        <v>41</v>
      </c>
      <c r="D17" s="17" t="s">
        <v>42</v>
      </c>
      <c r="E17" s="24" t="s">
        <v>10</v>
      </c>
      <c r="F17" s="25" t="s">
        <v>11</v>
      </c>
      <c r="G17" s="28" t="s">
        <v>18</v>
      </c>
    </row>
    <row r="18" spans="1:7" x14ac:dyDescent="0.2">
      <c r="A18" s="29"/>
      <c r="B18" s="29"/>
      <c r="C18" s="29"/>
      <c r="D18" s="29"/>
      <c r="E18" s="29"/>
      <c r="F18" s="29"/>
      <c r="G18" s="27"/>
    </row>
    <row r="20" spans="1:7" ht="15" thickBot="1" x14ac:dyDescent="0.25">
      <c r="B20" s="30" t="s">
        <v>26</v>
      </c>
    </row>
    <row r="21" spans="1:7" x14ac:dyDescent="0.2">
      <c r="A21" s="27" t="s">
        <v>19</v>
      </c>
      <c r="B21" s="26">
        <v>98</v>
      </c>
    </row>
    <row r="22" spans="1:7" x14ac:dyDescent="0.2">
      <c r="A22" s="27" t="s">
        <v>20</v>
      </c>
      <c r="B22" s="27">
        <v>14</v>
      </c>
      <c r="E22" s="14"/>
    </row>
    <row r="23" spans="1:7" ht="15" thickBot="1" x14ac:dyDescent="0.25">
      <c r="A23" s="27" t="s">
        <v>21</v>
      </c>
      <c r="B23" s="30">
        <v>140</v>
      </c>
      <c r="G23" s="9"/>
    </row>
    <row r="24" spans="1:7" x14ac:dyDescent="0.2">
      <c r="B24" s="26">
        <f>SUM(B21:B23)/14</f>
        <v>18</v>
      </c>
    </row>
  </sheetData>
  <mergeCells count="4">
    <mergeCell ref="A1:F1"/>
    <mergeCell ref="B9:C9"/>
    <mergeCell ref="A10:F10"/>
    <mergeCell ref="G3:G5"/>
  </mergeCells>
  <pageMargins left="0.5" right="0.5" top="0.5" bottom="0.5" header="0.5" footer="0.3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76B6-8F11-A244-B34A-455007E78B99}">
  <dimension ref="A1:K73"/>
  <sheetViews>
    <sheetView workbookViewId="0">
      <selection activeCell="H1" sqref="H1:J1"/>
    </sheetView>
  </sheetViews>
  <sheetFormatPr baseColWidth="10" defaultRowHeight="14" x14ac:dyDescent="0.2"/>
  <cols>
    <col min="1" max="5" width="10.83203125" style="32"/>
    <col min="6" max="10" width="10.83203125" style="36"/>
    <col min="11" max="11" width="16.5" style="32" customWidth="1"/>
    <col min="12" max="16384" width="10.83203125" style="32"/>
  </cols>
  <sheetData>
    <row r="1" spans="1:11" ht="75" x14ac:dyDescent="0.2">
      <c r="A1" s="32" t="s">
        <v>45</v>
      </c>
      <c r="B1" s="32" t="s">
        <v>0</v>
      </c>
      <c r="C1" s="32" t="s">
        <v>46</v>
      </c>
      <c r="D1" s="34" t="s">
        <v>54</v>
      </c>
      <c r="E1" s="34" t="s">
        <v>55</v>
      </c>
      <c r="F1" s="35" t="s">
        <v>56</v>
      </c>
      <c r="G1" s="35" t="s">
        <v>57</v>
      </c>
      <c r="H1" s="35" t="s">
        <v>61</v>
      </c>
      <c r="I1" s="35" t="s">
        <v>62</v>
      </c>
      <c r="J1" s="35" t="s">
        <v>63</v>
      </c>
      <c r="K1" s="34" t="s">
        <v>58</v>
      </c>
    </row>
    <row r="2" spans="1:11" x14ac:dyDescent="0.2">
      <c r="A2" s="32" t="s">
        <v>47</v>
      </c>
      <c r="B2" s="32" t="s">
        <v>39</v>
      </c>
      <c r="C2" s="32">
        <v>26.559257697877701</v>
      </c>
      <c r="D2" s="32">
        <f>AVERAGE(C2,C3)</f>
        <v>26.541518540398052</v>
      </c>
      <c r="E2" s="32">
        <f>STDEV(C2:C3)</f>
        <v>2.5086957092794952E-2</v>
      </c>
      <c r="F2" s="36">
        <f>D2-D62</f>
        <v>-2.6160320025568993</v>
      </c>
      <c r="G2" s="36">
        <f>F2-$F$10</f>
        <v>-0.82158655756154886</v>
      </c>
      <c r="H2" s="36">
        <f>POWER(2,-G2)</f>
        <v>1.767348509067455</v>
      </c>
      <c r="K2" s="37" t="s">
        <v>32</v>
      </c>
    </row>
    <row r="3" spans="1:11" x14ac:dyDescent="0.2">
      <c r="A3" s="32" t="s">
        <v>47</v>
      </c>
      <c r="B3" s="32" t="s">
        <v>39</v>
      </c>
      <c r="C3" s="32">
        <v>26.523779382918399</v>
      </c>
    </row>
    <row r="4" spans="1:11" x14ac:dyDescent="0.2">
      <c r="A4" s="32" t="s">
        <v>47</v>
      </c>
      <c r="B4" s="32" t="s">
        <v>40</v>
      </c>
      <c r="C4" s="32">
        <v>26.528609146275301</v>
      </c>
      <c r="D4" s="32">
        <f t="shared" ref="D4" si="0">AVERAGE(C4,C5)</f>
        <v>26.520089915789349</v>
      </c>
      <c r="E4" s="32">
        <f t="shared" ref="E4" si="1">STDEV(C4:C5)</f>
        <v>1.2048011294212889E-2</v>
      </c>
      <c r="F4" s="36">
        <f t="shared" ref="F4" si="2">D4-D64</f>
        <v>-2.9098695954717044</v>
      </c>
      <c r="G4" s="36">
        <f t="shared" ref="G4" si="3">F4-$F$10</f>
        <v>-1.115424150476354</v>
      </c>
      <c r="H4" s="36">
        <f t="shared" ref="H4" si="4">POWER(2,-G4)</f>
        <v>2.1665869711940329</v>
      </c>
      <c r="I4" s="36">
        <f>H4/H2</f>
        <v>1.2258968506088461</v>
      </c>
      <c r="K4" s="37" t="s">
        <v>33</v>
      </c>
    </row>
    <row r="5" spans="1:11" x14ac:dyDescent="0.2">
      <c r="A5" s="32" t="s">
        <v>47</v>
      </c>
      <c r="B5" s="32" t="s">
        <v>40</v>
      </c>
      <c r="C5" s="32">
        <v>26.511570685303401</v>
      </c>
    </row>
    <row r="6" spans="1:11" x14ac:dyDescent="0.2">
      <c r="A6" s="32" t="s">
        <v>47</v>
      </c>
      <c r="B6" s="32" t="s">
        <v>41</v>
      </c>
      <c r="C6" s="32">
        <v>25.3384630424931</v>
      </c>
      <c r="D6" s="32">
        <f t="shared" ref="D6" si="5">AVERAGE(C6,C7)</f>
        <v>25.300946545454149</v>
      </c>
      <c r="E6" s="32">
        <f t="shared" ref="E6" si="6">STDEV(C6:C7)</f>
        <v>5.3056338925213928E-2</v>
      </c>
      <c r="F6" s="36">
        <f t="shared" ref="F6" si="7">D6-D66</f>
        <v>-4.6768900805222522</v>
      </c>
      <c r="G6" s="36">
        <f t="shared" ref="G6" si="8">F6-$F$10</f>
        <v>-2.8824446355269018</v>
      </c>
      <c r="H6" s="36">
        <f t="shared" ref="H6" si="9">POWER(2,-G6)</f>
        <v>7.3739857860657558</v>
      </c>
      <c r="J6" s="36">
        <f>H6/H2</f>
        <v>4.1723439085348559</v>
      </c>
      <c r="K6" s="37" t="s">
        <v>59</v>
      </c>
    </row>
    <row r="7" spans="1:11" x14ac:dyDescent="0.2">
      <c r="A7" s="32" t="s">
        <v>47</v>
      </c>
      <c r="B7" s="32" t="s">
        <v>41</v>
      </c>
      <c r="C7" s="32">
        <v>25.263430048415199</v>
      </c>
    </row>
    <row r="8" spans="1:11" x14ac:dyDescent="0.2">
      <c r="A8" s="32" t="s">
        <v>47</v>
      </c>
      <c r="B8" s="32" t="s">
        <v>42</v>
      </c>
      <c r="C8" s="32">
        <v>25.705963704947202</v>
      </c>
      <c r="D8" s="32">
        <f t="shared" ref="D8" si="10">AVERAGE(C8,C9)</f>
        <v>25.6687825881489</v>
      </c>
      <c r="E8" s="32">
        <f t="shared" ref="E8" si="11">STDEV(C8:C9)</f>
        <v>5.2582039640335608E-2</v>
      </c>
      <c r="F8" s="36">
        <f t="shared" ref="F8" si="12">D8-D68</f>
        <v>-4.3516366078035489</v>
      </c>
      <c r="G8" s="36">
        <f t="shared" ref="G8" si="13">F8-$F$10</f>
        <v>-2.5571911628081985</v>
      </c>
      <c r="H8" s="36">
        <f t="shared" ref="H8" si="14">POWER(2,-G8)</f>
        <v>5.8856067979742948</v>
      </c>
      <c r="I8" s="36">
        <f>H8/H6</f>
        <v>0.79815814251988726</v>
      </c>
      <c r="J8" s="36">
        <f>H8/H4</f>
        <v>2.716533827733056</v>
      </c>
      <c r="K8" s="37" t="s">
        <v>60</v>
      </c>
    </row>
    <row r="9" spans="1:11" x14ac:dyDescent="0.2">
      <c r="A9" s="32" t="s">
        <v>47</v>
      </c>
      <c r="B9" s="32" t="s">
        <v>42</v>
      </c>
      <c r="C9" s="32">
        <v>25.631601471350599</v>
      </c>
    </row>
    <row r="10" spans="1:11" x14ac:dyDescent="0.2">
      <c r="A10" s="32" t="s">
        <v>47</v>
      </c>
      <c r="B10" s="32" t="s">
        <v>10</v>
      </c>
      <c r="C10" s="32">
        <v>25.536384408964899</v>
      </c>
      <c r="D10" s="32">
        <f t="shared" ref="D10" si="15">AVERAGE(C10,C11)</f>
        <v>25.46740483956405</v>
      </c>
      <c r="E10" s="32">
        <f t="shared" ref="E10" si="16">STDEV(C10:C11)</f>
        <v>9.7551842573336545E-2</v>
      </c>
      <c r="F10" s="36">
        <f t="shared" ref="F10" si="17">D10-D70</f>
        <v>-1.7944454449953504</v>
      </c>
    </row>
    <row r="11" spans="1:11" x14ac:dyDescent="0.2">
      <c r="A11" s="32" t="s">
        <v>47</v>
      </c>
      <c r="B11" s="32" t="s">
        <v>10</v>
      </c>
      <c r="C11" s="32">
        <v>25.398425270163202</v>
      </c>
    </row>
    <row r="12" spans="1:11" x14ac:dyDescent="0.2">
      <c r="A12" s="32" t="s">
        <v>47</v>
      </c>
      <c r="B12" s="32" t="s">
        <v>11</v>
      </c>
    </row>
    <row r="13" spans="1:11" x14ac:dyDescent="0.2">
      <c r="A13" s="32" t="s">
        <v>47</v>
      </c>
      <c r="B13" s="32" t="s">
        <v>11</v>
      </c>
      <c r="C13" s="33"/>
    </row>
    <row r="14" spans="1:11" x14ac:dyDescent="0.2">
      <c r="A14" s="32" t="s">
        <v>48</v>
      </c>
      <c r="B14" s="32" t="s">
        <v>39</v>
      </c>
      <c r="C14" s="32">
        <v>25.692327507509699</v>
      </c>
      <c r="D14" s="32">
        <f>AVERAGE(C14,C15)</f>
        <v>25.799767669332699</v>
      </c>
      <c r="E14" s="32">
        <f>STDEV(C14:C15)</f>
        <v>0.15194333399364646</v>
      </c>
      <c r="F14" s="36">
        <f>D14-D62</f>
        <v>-3.3577828736222521</v>
      </c>
      <c r="G14" s="36">
        <f>F14-$F$22</f>
        <v>2.5727561202990508</v>
      </c>
      <c r="H14" s="36">
        <f>POWER(2,-G14)</f>
        <v>0.16808278534260573</v>
      </c>
      <c r="K14" s="37" t="s">
        <v>32</v>
      </c>
    </row>
    <row r="15" spans="1:11" x14ac:dyDescent="0.2">
      <c r="A15" s="32" t="s">
        <v>48</v>
      </c>
      <c r="B15" s="32" t="s">
        <v>39</v>
      </c>
      <c r="C15" s="32">
        <v>25.907207831155699</v>
      </c>
    </row>
    <row r="16" spans="1:11" x14ac:dyDescent="0.2">
      <c r="A16" s="32" t="s">
        <v>48</v>
      </c>
      <c r="B16" s="32" t="s">
        <v>40</v>
      </c>
      <c r="C16" s="32">
        <v>26.122719576700099</v>
      </c>
      <c r="D16" s="32">
        <f t="shared" ref="D16" si="18">AVERAGE(C16,C17)</f>
        <v>26.100911332752851</v>
      </c>
      <c r="E16" s="32">
        <f t="shared" ref="E16" si="19">STDEV(C16:C17)</f>
        <v>3.0841514361741918E-2</v>
      </c>
      <c r="F16" s="36">
        <f t="shared" ref="F16" si="20">D16-D64</f>
        <v>-3.3290481785082022</v>
      </c>
      <c r="G16" s="36">
        <f t="shared" ref="G16" si="21">F16-$F$22</f>
        <v>2.6014908154131007</v>
      </c>
      <c r="H16" s="36">
        <f t="shared" ref="H16" si="22">POWER(2,-G16)</f>
        <v>0.16476813694899395</v>
      </c>
      <c r="I16" s="36">
        <f>H16/H14</f>
        <v>0.98027966762416818</v>
      </c>
      <c r="K16" s="37" t="s">
        <v>33</v>
      </c>
    </row>
    <row r="17" spans="1:11" x14ac:dyDescent="0.2">
      <c r="A17" s="32" t="s">
        <v>48</v>
      </c>
      <c r="B17" s="32" t="s">
        <v>40</v>
      </c>
      <c r="C17" s="32">
        <v>26.079103088805599</v>
      </c>
    </row>
    <row r="18" spans="1:11" x14ac:dyDescent="0.2">
      <c r="A18" s="32" t="s">
        <v>48</v>
      </c>
      <c r="B18" s="32" t="s">
        <v>41</v>
      </c>
      <c r="C18" s="32">
        <v>22.256593306090899</v>
      </c>
      <c r="D18" s="32">
        <f t="shared" ref="D18" si="23">AVERAGE(C18,C19)</f>
        <v>22.2720293257563</v>
      </c>
      <c r="E18" s="32">
        <f t="shared" ref="E18" si="24">STDEV(C18:C19)</f>
        <v>2.1829828359868027E-2</v>
      </c>
      <c r="F18" s="36">
        <f t="shared" ref="F18" si="25">D18-D66</f>
        <v>-7.7058073002201013</v>
      </c>
      <c r="G18" s="36">
        <f t="shared" ref="G18" si="26">F18-$F$22</f>
        <v>-1.7752683062987984</v>
      </c>
      <c r="H18" s="36">
        <f t="shared" ref="H18" si="27">POWER(2,-G18)</f>
        <v>3.4230166416408991</v>
      </c>
      <c r="J18" s="36">
        <f>H18/H14</f>
        <v>20.365063767022374</v>
      </c>
      <c r="K18" s="37" t="s">
        <v>59</v>
      </c>
    </row>
    <row r="19" spans="1:11" x14ac:dyDescent="0.2">
      <c r="A19" s="32" t="s">
        <v>48</v>
      </c>
      <c r="B19" s="32" t="s">
        <v>41</v>
      </c>
      <c r="C19" s="32">
        <v>22.287465345421701</v>
      </c>
    </row>
    <row r="20" spans="1:11" x14ac:dyDescent="0.2">
      <c r="A20" s="32" t="s">
        <v>48</v>
      </c>
      <c r="B20" s="32" t="s">
        <v>42</v>
      </c>
      <c r="C20" s="32">
        <v>22.6048012226418</v>
      </c>
      <c r="D20" s="32">
        <f t="shared" ref="D20" si="28">AVERAGE(C20,C21)</f>
        <v>22.606001353560451</v>
      </c>
      <c r="E20" s="32">
        <f t="shared" ref="E20" si="29">STDEV(C20:C21)</f>
        <v>1.697241421776871E-3</v>
      </c>
      <c r="F20" s="36">
        <f t="shared" ref="F20" si="30">D20-D68</f>
        <v>-7.4144178423919982</v>
      </c>
      <c r="G20" s="36">
        <f t="shared" ref="G20" si="31">F20-$F$22</f>
        <v>-1.4838788484706953</v>
      </c>
      <c r="H20" s="36">
        <f t="shared" ref="H20" si="32">POWER(2,-G20)</f>
        <v>2.7969972754161549</v>
      </c>
      <c r="I20" s="36">
        <f>H20/H18</f>
        <v>0.81711471729081397</v>
      </c>
      <c r="J20" s="36">
        <f>H20/H16</f>
        <v>16.975352924467433</v>
      </c>
      <c r="K20" s="37" t="s">
        <v>60</v>
      </c>
    </row>
    <row r="21" spans="1:11" x14ac:dyDescent="0.2">
      <c r="A21" s="32" t="s">
        <v>48</v>
      </c>
      <c r="B21" s="32" t="s">
        <v>42</v>
      </c>
      <c r="C21" s="32">
        <v>22.607201484479098</v>
      </c>
    </row>
    <row r="22" spans="1:11" x14ac:dyDescent="0.2">
      <c r="A22" s="32" t="s">
        <v>48</v>
      </c>
      <c r="B22" s="32" t="s">
        <v>10</v>
      </c>
      <c r="C22" s="32">
        <v>21.380735054899301</v>
      </c>
      <c r="D22" s="32">
        <f t="shared" ref="D22" si="33">AVERAGE(C22,C23)</f>
        <v>21.331311290638098</v>
      </c>
      <c r="E22" s="32">
        <f t="shared" ref="E22" si="34">STDEV(C22:C23)</f>
        <v>6.9895757721721102E-2</v>
      </c>
      <c r="F22" s="36">
        <f t="shared" ref="F22" si="35">D22-D70</f>
        <v>-5.9305389939213029</v>
      </c>
    </row>
    <row r="23" spans="1:11" x14ac:dyDescent="0.2">
      <c r="A23" s="32" t="s">
        <v>48</v>
      </c>
      <c r="B23" s="32" t="s">
        <v>10</v>
      </c>
      <c r="C23" s="32">
        <v>21.281887526376899</v>
      </c>
    </row>
    <row r="24" spans="1:11" x14ac:dyDescent="0.2">
      <c r="A24" s="32" t="s">
        <v>48</v>
      </c>
      <c r="B24" s="32" t="s">
        <v>11</v>
      </c>
      <c r="C24" s="33">
        <v>38.259468426482698</v>
      </c>
    </row>
    <row r="25" spans="1:11" x14ac:dyDescent="0.2">
      <c r="A25" s="32" t="s">
        <v>48</v>
      </c>
      <c r="B25" s="32" t="s">
        <v>11</v>
      </c>
      <c r="C25" s="33">
        <v>35.554106712842596</v>
      </c>
    </row>
    <row r="26" spans="1:11" x14ac:dyDescent="0.2">
      <c r="A26" s="32" t="s">
        <v>49</v>
      </c>
      <c r="B26" s="32" t="s">
        <v>39</v>
      </c>
      <c r="C26" s="32">
        <v>27.436712282893499</v>
      </c>
      <c r="D26" s="32">
        <f>AVERAGE(C26,C27)</f>
        <v>27.504234165709899</v>
      </c>
      <c r="E26" s="32">
        <f>STDEV(C26:C27)</f>
        <v>9.5490362435920559E-2</v>
      </c>
      <c r="F26" s="36">
        <f>D26-D62</f>
        <v>-1.6533163772450514</v>
      </c>
      <c r="G26" s="36">
        <f>F26-$F$34</f>
        <v>1.8132000358512812E-3</v>
      </c>
      <c r="H26" s="36">
        <f>POWER(2,-G26)</f>
        <v>0.99874397496792311</v>
      </c>
      <c r="K26" s="37" t="s">
        <v>32</v>
      </c>
    </row>
    <row r="27" spans="1:11" x14ac:dyDescent="0.2">
      <c r="A27" s="32" t="s">
        <v>49</v>
      </c>
      <c r="B27" s="32" t="s">
        <v>39</v>
      </c>
      <c r="C27" s="32">
        <v>27.5717560485263</v>
      </c>
    </row>
    <row r="28" spans="1:11" x14ac:dyDescent="0.2">
      <c r="A28" s="32" t="s">
        <v>49</v>
      </c>
      <c r="B28" s="32" t="s">
        <v>40</v>
      </c>
      <c r="C28" s="32">
        <v>27.340439744706</v>
      </c>
      <c r="D28" s="32">
        <f t="shared" ref="D28" si="36">AVERAGE(C28,C29)</f>
        <v>27.315079208223651</v>
      </c>
      <c r="E28" s="32">
        <f t="shared" ref="E28" si="37">STDEV(C28:C29)</f>
        <v>3.586521464239599E-2</v>
      </c>
      <c r="F28" s="36">
        <f t="shared" ref="F28" si="38">D28-D64</f>
        <v>-2.1148803030374026</v>
      </c>
      <c r="G28" s="36">
        <f t="shared" ref="G28" si="39">F28-$F$34</f>
        <v>-0.45975072575649989</v>
      </c>
      <c r="H28" s="36">
        <f t="shared" ref="H28" si="40">POWER(2,-G28)</f>
        <v>1.3753041674128426</v>
      </c>
      <c r="I28" s="36">
        <f>H28/H26</f>
        <v>1.377033756280746</v>
      </c>
      <c r="K28" s="37" t="s">
        <v>33</v>
      </c>
    </row>
    <row r="29" spans="1:11" x14ac:dyDescent="0.2">
      <c r="A29" s="32" t="s">
        <v>49</v>
      </c>
      <c r="B29" s="32" t="s">
        <v>40</v>
      </c>
      <c r="C29" s="32">
        <v>27.289718671741301</v>
      </c>
    </row>
    <row r="30" spans="1:11" x14ac:dyDescent="0.2">
      <c r="A30" s="32" t="s">
        <v>49</v>
      </c>
      <c r="B30" s="32" t="s">
        <v>41</v>
      </c>
      <c r="C30" s="32">
        <v>25.433319686809799</v>
      </c>
      <c r="D30" s="32">
        <f t="shared" ref="D30" si="41">AVERAGE(C30,C31)</f>
        <v>25.46791553513815</v>
      </c>
      <c r="E30" s="32">
        <f t="shared" ref="E30" si="42">STDEV(C30:C31)</f>
        <v>4.8925917907756633E-2</v>
      </c>
      <c r="F30" s="36">
        <f t="shared" ref="F30" si="43">D30-D66</f>
        <v>-4.509921090838251</v>
      </c>
      <c r="G30" s="36">
        <f t="shared" ref="G30" si="44">F30-$F$34</f>
        <v>-2.8547915135573483</v>
      </c>
      <c r="H30" s="36">
        <f t="shared" ref="H30" si="45">POWER(2,-G30)</f>
        <v>7.2339895481711967</v>
      </c>
      <c r="J30" s="36">
        <f>H30/H26</f>
        <v>7.2430870468115041</v>
      </c>
      <c r="K30" s="37" t="s">
        <v>59</v>
      </c>
    </row>
    <row r="31" spans="1:11" x14ac:dyDescent="0.2">
      <c r="A31" s="32" t="s">
        <v>49</v>
      </c>
      <c r="B31" s="32" t="s">
        <v>41</v>
      </c>
      <c r="C31" s="32">
        <v>25.502511383466501</v>
      </c>
    </row>
    <row r="32" spans="1:11" x14ac:dyDescent="0.2">
      <c r="A32" s="32" t="s">
        <v>49</v>
      </c>
      <c r="B32" s="32" t="s">
        <v>42</v>
      </c>
      <c r="C32" s="32">
        <v>25.3597876311051</v>
      </c>
      <c r="D32" s="32">
        <f t="shared" ref="D32" si="46">AVERAGE(C32,C33)</f>
        <v>25.362606263019501</v>
      </c>
      <c r="E32" s="32">
        <f t="shared" ref="E32" si="47">STDEV(C32:C33)</f>
        <v>3.9861474806813582E-3</v>
      </c>
      <c r="F32" s="36">
        <f t="shared" ref="F32" si="48">D32-D68</f>
        <v>-4.6578129329329485</v>
      </c>
      <c r="G32" s="36">
        <f t="shared" ref="G32" si="49">F32-$F$34</f>
        <v>-3.0026833556520458</v>
      </c>
      <c r="H32" s="36">
        <f t="shared" ref="H32" si="50">POWER(2,-G32)</f>
        <v>8.0148935296313208</v>
      </c>
      <c r="I32" s="36">
        <f>H32/H30</f>
        <v>1.1079492825169401</v>
      </c>
      <c r="J32" s="36">
        <f>H32/H28</f>
        <v>5.8277243096765723</v>
      </c>
      <c r="K32" s="37" t="s">
        <v>60</v>
      </c>
    </row>
    <row r="33" spans="1:11" x14ac:dyDescent="0.2">
      <c r="A33" s="32" t="s">
        <v>49</v>
      </c>
      <c r="B33" s="32" t="s">
        <v>42</v>
      </c>
      <c r="C33" s="32">
        <v>25.365424894933899</v>
      </c>
    </row>
    <row r="34" spans="1:11" x14ac:dyDescent="0.2">
      <c r="A34" s="32" t="s">
        <v>49</v>
      </c>
      <c r="B34" s="32" t="s">
        <v>10</v>
      </c>
      <c r="C34" s="32">
        <v>25.6613841476108</v>
      </c>
      <c r="D34" s="32">
        <f t="shared" ref="D34" si="51">AVERAGE(C34,C35)</f>
        <v>25.606720707278498</v>
      </c>
      <c r="E34" s="32">
        <f t="shared" ref="E34" si="52">STDEV(C34:C35)</f>
        <v>7.7305778683911225E-2</v>
      </c>
      <c r="F34" s="36">
        <f t="shared" ref="F34" si="53">D34-D70</f>
        <v>-1.6551295772809027</v>
      </c>
    </row>
    <row r="35" spans="1:11" x14ac:dyDescent="0.2">
      <c r="A35" s="32" t="s">
        <v>49</v>
      </c>
      <c r="B35" s="32" t="s">
        <v>10</v>
      </c>
      <c r="C35" s="32">
        <v>25.5520572669462</v>
      </c>
    </row>
    <row r="36" spans="1:11" x14ac:dyDescent="0.2">
      <c r="A36" s="32" t="s">
        <v>49</v>
      </c>
      <c r="B36" s="32" t="s">
        <v>11</v>
      </c>
    </row>
    <row r="37" spans="1:11" x14ac:dyDescent="0.2">
      <c r="A37" s="32" t="s">
        <v>49</v>
      </c>
      <c r="B37" s="32" t="s">
        <v>11</v>
      </c>
    </row>
    <row r="38" spans="1:11" x14ac:dyDescent="0.2">
      <c r="A38" s="32" t="s">
        <v>50</v>
      </c>
      <c r="B38" s="32" t="s">
        <v>39</v>
      </c>
      <c r="C38" s="32">
        <v>23.767698215640301</v>
      </c>
      <c r="D38" s="32">
        <f>AVERAGE(C38,C39)</f>
        <v>23.805648957644951</v>
      </c>
      <c r="E38" s="32">
        <f>STDEV(C38:C39)</f>
        <v>5.3670454045098466E-2</v>
      </c>
      <c r="F38" s="36">
        <f>D38-D62</f>
        <v>-5.3519015853099994</v>
      </c>
      <c r="G38" s="36">
        <f>F38-$F$46</f>
        <v>1.0131189309984521</v>
      </c>
      <c r="H38" s="36">
        <f>POWER(2,-G38)</f>
        <v>0.49547393471911511</v>
      </c>
      <c r="K38" s="37" t="s">
        <v>32</v>
      </c>
    </row>
    <row r="39" spans="1:11" x14ac:dyDescent="0.2">
      <c r="A39" s="32" t="s">
        <v>50</v>
      </c>
      <c r="B39" s="32" t="s">
        <v>39</v>
      </c>
      <c r="C39" s="32">
        <v>23.843599699649602</v>
      </c>
    </row>
    <row r="40" spans="1:11" x14ac:dyDescent="0.2">
      <c r="A40" s="32" t="s">
        <v>50</v>
      </c>
      <c r="B40" s="32" t="s">
        <v>40</v>
      </c>
      <c r="C40" s="32">
        <v>23.9765913784946</v>
      </c>
      <c r="D40" s="32">
        <f t="shared" ref="D40" si="54">AVERAGE(C40,C41)</f>
        <v>23.931069491115203</v>
      </c>
      <c r="E40" s="32">
        <f t="shared" ref="E40" si="55">STDEV(C40:C41)</f>
        <v>6.4377670516767002E-2</v>
      </c>
      <c r="F40" s="36">
        <f t="shared" ref="F40" si="56">D40-D64</f>
        <v>-5.4988900201458506</v>
      </c>
      <c r="G40" s="36">
        <f t="shared" ref="G40" si="57">F40-$F$46</f>
        <v>0.86613049616260085</v>
      </c>
      <c r="H40" s="36">
        <f t="shared" ref="H40" si="58">POWER(2,-G40)</f>
        <v>0.54861634252531732</v>
      </c>
      <c r="I40" s="36">
        <f>H40/H38</f>
        <v>1.1072557082873162</v>
      </c>
      <c r="K40" s="37" t="s">
        <v>33</v>
      </c>
    </row>
    <row r="41" spans="1:11" x14ac:dyDescent="0.2">
      <c r="A41" s="32" t="s">
        <v>50</v>
      </c>
      <c r="B41" s="32" t="s">
        <v>40</v>
      </c>
      <c r="C41" s="32">
        <v>23.885547603735802</v>
      </c>
    </row>
    <row r="42" spans="1:11" x14ac:dyDescent="0.2">
      <c r="A42" s="32" t="s">
        <v>50</v>
      </c>
      <c r="B42" s="32" t="s">
        <v>41</v>
      </c>
      <c r="C42" s="32">
        <v>21.004974320251399</v>
      </c>
      <c r="D42" s="32">
        <f t="shared" ref="D42" si="59">AVERAGE(C42,C43)</f>
        <v>21.077212541960151</v>
      </c>
      <c r="E42" s="32">
        <f t="shared" ref="E42" si="60">STDEV(C42:C43)</f>
        <v>0.10216027286222823</v>
      </c>
      <c r="F42" s="36">
        <f t="shared" ref="F42" si="61">D42-D66</f>
        <v>-8.9006240840162505</v>
      </c>
      <c r="G42" s="36">
        <f t="shared" ref="G42" si="62">F42-$F$46</f>
        <v>-2.535603567707799</v>
      </c>
      <c r="H42" s="36">
        <f t="shared" ref="H42" si="63">POWER(2,-G42)</f>
        <v>5.7981938505282056</v>
      </c>
      <c r="J42" s="36">
        <f>H42/H38</f>
        <v>11.702318617053407</v>
      </c>
      <c r="K42" s="37" t="s">
        <v>59</v>
      </c>
    </row>
    <row r="43" spans="1:11" x14ac:dyDescent="0.2">
      <c r="A43" s="32" t="s">
        <v>50</v>
      </c>
      <c r="B43" s="32" t="s">
        <v>41</v>
      </c>
      <c r="C43" s="32">
        <v>21.149450763668899</v>
      </c>
    </row>
    <row r="44" spans="1:11" x14ac:dyDescent="0.2">
      <c r="A44" s="32" t="s">
        <v>50</v>
      </c>
      <c r="B44" s="32" t="s">
        <v>42</v>
      </c>
      <c r="C44" s="32">
        <v>20.8784196083685</v>
      </c>
      <c r="D44" s="32">
        <f t="shared" ref="D44" si="64">AVERAGE(C44,C45)</f>
        <v>20.952978457381199</v>
      </c>
      <c r="E44" s="32">
        <f t="shared" ref="E44" si="65">STDEV(C44:C45)</f>
        <v>0.10544213546868794</v>
      </c>
      <c r="F44" s="36">
        <f t="shared" ref="F44" si="66">D44-D68</f>
        <v>-9.0674407385712499</v>
      </c>
      <c r="G44" s="36">
        <f t="shared" ref="G44" si="67">F44-$F$46</f>
        <v>-2.7024202222627984</v>
      </c>
      <c r="H44" s="36">
        <f t="shared" ref="H44" si="68">POWER(2,-G44)</f>
        <v>6.5089292030294885</v>
      </c>
      <c r="I44" s="36">
        <f>H44/H42</f>
        <v>1.1225787496629724</v>
      </c>
      <c r="J44" s="36">
        <f>H44/H40</f>
        <v>11.86426414690539</v>
      </c>
      <c r="K44" s="37" t="s">
        <v>60</v>
      </c>
    </row>
    <row r="45" spans="1:11" x14ac:dyDescent="0.2">
      <c r="A45" s="32" t="s">
        <v>50</v>
      </c>
      <c r="B45" s="32" t="s">
        <v>42</v>
      </c>
      <c r="C45" s="32">
        <v>21.027537306393899</v>
      </c>
    </row>
    <row r="46" spans="1:11" x14ac:dyDescent="0.2">
      <c r="A46" s="32" t="s">
        <v>50</v>
      </c>
      <c r="B46" s="32" t="s">
        <v>10</v>
      </c>
      <c r="C46" s="32">
        <v>20.8651678456818</v>
      </c>
      <c r="D46" s="32">
        <f t="shared" ref="D46" si="69">AVERAGE(C46,C47)</f>
        <v>20.896829768250949</v>
      </c>
      <c r="E46" s="32">
        <f t="shared" ref="E46" si="70">STDEV(C46:C47)</f>
        <v>4.4776720308098268E-2</v>
      </c>
      <c r="F46" s="36">
        <f t="shared" ref="F46" si="71">D46-D70</f>
        <v>-6.3650205163084514</v>
      </c>
    </row>
    <row r="47" spans="1:11" x14ac:dyDescent="0.2">
      <c r="A47" s="32" t="s">
        <v>50</v>
      </c>
      <c r="B47" s="32" t="s">
        <v>10</v>
      </c>
      <c r="C47" s="32">
        <v>20.928491690820099</v>
      </c>
    </row>
    <row r="48" spans="1:11" x14ac:dyDescent="0.2">
      <c r="A48" s="32" t="s">
        <v>50</v>
      </c>
      <c r="B48" s="32" t="s">
        <v>11</v>
      </c>
    </row>
    <row r="49" spans="1:11" x14ac:dyDescent="0.2">
      <c r="A49" s="32" t="s">
        <v>50</v>
      </c>
      <c r="B49" s="32" t="s">
        <v>11</v>
      </c>
    </row>
    <row r="50" spans="1:11" x14ac:dyDescent="0.2">
      <c r="A50" s="32" t="s">
        <v>51</v>
      </c>
      <c r="B50" s="32" t="s">
        <v>39</v>
      </c>
      <c r="C50" s="32">
        <v>27.341992960965001</v>
      </c>
      <c r="D50" s="32">
        <f>AVERAGE(C50,C51)</f>
        <v>27.353559892293951</v>
      </c>
      <c r="E50" s="32">
        <f>STDEV(C50:C51)</f>
        <v>1.6358111160439545E-2</v>
      </c>
      <c r="F50" s="36">
        <f>D50-D62</f>
        <v>-1.8039906506609995</v>
      </c>
      <c r="G50" s="36">
        <f>F50-$F$58</f>
        <v>0.90724886812045114</v>
      </c>
      <c r="H50" s="36">
        <f>POWER(2,-G50)</f>
        <v>0.53320090413397869</v>
      </c>
      <c r="K50" s="37" t="s">
        <v>32</v>
      </c>
    </row>
    <row r="51" spans="1:11" x14ac:dyDescent="0.2">
      <c r="A51" s="32" t="s">
        <v>51</v>
      </c>
      <c r="B51" s="32" t="s">
        <v>39</v>
      </c>
      <c r="C51" s="32">
        <v>27.365126823622901</v>
      </c>
    </row>
    <row r="52" spans="1:11" x14ac:dyDescent="0.2">
      <c r="A52" s="32" t="s">
        <v>51</v>
      </c>
      <c r="B52" s="32" t="s">
        <v>40</v>
      </c>
      <c r="C52" s="32">
        <v>27.720330493702701</v>
      </c>
      <c r="D52" s="32">
        <f t="shared" ref="D52" si="72">AVERAGE(C52,C53)</f>
        <v>27.63293053401215</v>
      </c>
      <c r="E52" s="32">
        <f t="shared" ref="E52" si="73">STDEV(C52:C53)</f>
        <v>0.12360220834523845</v>
      </c>
      <c r="F52" s="36">
        <f t="shared" ref="F52" si="74">D52-D64</f>
        <v>-1.7970289772489032</v>
      </c>
      <c r="G52" s="36">
        <f t="shared" ref="G52" si="75">F52-$F$58</f>
        <v>0.91421054153254744</v>
      </c>
      <c r="H52" s="36">
        <f t="shared" ref="H52" si="76">POWER(2,-G52)</f>
        <v>0.53063416005417885</v>
      </c>
      <c r="I52" s="36">
        <f>H52/H50</f>
        <v>0.99518615955093193</v>
      </c>
      <c r="K52" s="37" t="s">
        <v>33</v>
      </c>
    </row>
    <row r="53" spans="1:11" x14ac:dyDescent="0.2">
      <c r="A53" s="32" t="s">
        <v>51</v>
      </c>
      <c r="B53" s="32" t="s">
        <v>40</v>
      </c>
      <c r="C53" s="32">
        <v>27.545530574321599</v>
      </c>
    </row>
    <row r="54" spans="1:11" x14ac:dyDescent="0.2">
      <c r="A54" s="32" t="s">
        <v>51</v>
      </c>
      <c r="B54" s="32" t="s">
        <v>41</v>
      </c>
      <c r="C54" s="32">
        <v>24.4301945815571</v>
      </c>
      <c r="D54" s="32">
        <f t="shared" ref="D54" si="77">AVERAGE(C54,C55)</f>
        <v>24.3286040471814</v>
      </c>
      <c r="E54" s="32">
        <f t="shared" ref="E54" si="78">STDEV(C54:C55)</f>
        <v>0.1436707115228438</v>
      </c>
      <c r="F54" s="36">
        <f t="shared" ref="F54" si="79">D54-D66</f>
        <v>-5.6492325787950008</v>
      </c>
      <c r="G54" s="36">
        <f t="shared" ref="G54" si="80">F54-$F$58</f>
        <v>-2.9379930600135502</v>
      </c>
      <c r="H54" s="36">
        <f t="shared" ref="H54" si="81">POWER(2,-G54)</f>
        <v>7.6634448812121043</v>
      </c>
      <c r="J54" s="36">
        <f>H54/H50</f>
        <v>14.372527919207151</v>
      </c>
      <c r="K54" s="37" t="s">
        <v>59</v>
      </c>
    </row>
    <row r="55" spans="1:11" x14ac:dyDescent="0.2">
      <c r="A55" s="32" t="s">
        <v>51</v>
      </c>
      <c r="B55" s="32" t="s">
        <v>41</v>
      </c>
      <c r="C55" s="32">
        <v>24.227013512805701</v>
      </c>
    </row>
    <row r="56" spans="1:11" x14ac:dyDescent="0.2">
      <c r="A56" s="32" t="s">
        <v>51</v>
      </c>
      <c r="B56" s="32" t="s">
        <v>42</v>
      </c>
      <c r="C56" s="32">
        <v>24.167573176546899</v>
      </c>
      <c r="D56" s="32">
        <f t="shared" ref="D56" si="82">AVERAGE(C56,C57)</f>
        <v>24.17127068780065</v>
      </c>
      <c r="E56" s="32">
        <f t="shared" ref="E56" si="83">STDEV(C56:C57)</f>
        <v>5.229070562082056E-3</v>
      </c>
      <c r="F56" s="36">
        <f t="shared" ref="F56" si="84">D56-D68</f>
        <v>-5.8491485081517993</v>
      </c>
      <c r="G56" s="36">
        <f t="shared" ref="G56" si="85">F56-$F$58</f>
        <v>-3.1379089893703487</v>
      </c>
      <c r="H56" s="36">
        <f t="shared" ref="H56" si="86">POWER(2,-G56)</f>
        <v>8.8024735642721765</v>
      </c>
      <c r="I56" s="36">
        <f>H56/H54</f>
        <v>1.1486314184698507</v>
      </c>
      <c r="J56" s="36">
        <f>H56/H52</f>
        <v>16.588591965834663</v>
      </c>
      <c r="K56" s="37" t="s">
        <v>60</v>
      </c>
    </row>
    <row r="57" spans="1:11" x14ac:dyDescent="0.2">
      <c r="A57" s="32" t="s">
        <v>51</v>
      </c>
      <c r="B57" s="32" t="s">
        <v>42</v>
      </c>
      <c r="C57" s="32">
        <v>24.174968199054401</v>
      </c>
    </row>
    <row r="58" spans="1:11" x14ac:dyDescent="0.2">
      <c r="A58" s="32" t="s">
        <v>51</v>
      </c>
      <c r="B58" s="32" t="s">
        <v>10</v>
      </c>
      <c r="C58" s="32">
        <v>24.500336311160702</v>
      </c>
      <c r="D58" s="32">
        <f t="shared" ref="D58" si="87">AVERAGE(C58,C59)</f>
        <v>24.55061076577795</v>
      </c>
      <c r="E58" s="32">
        <f t="shared" ref="E58" si="88">STDEV(C58:C59)</f>
        <v>7.1098815560623738E-2</v>
      </c>
      <c r="F58" s="36">
        <f t="shared" ref="F58" si="89">D58-D70</f>
        <v>-2.7112395187814506</v>
      </c>
    </row>
    <row r="59" spans="1:11" x14ac:dyDescent="0.2">
      <c r="A59" s="32" t="s">
        <v>51</v>
      </c>
      <c r="B59" s="32" t="s">
        <v>10</v>
      </c>
      <c r="C59" s="32">
        <v>24.600885220395199</v>
      </c>
    </row>
    <row r="60" spans="1:11" x14ac:dyDescent="0.2">
      <c r="A60" s="32" t="s">
        <v>51</v>
      </c>
      <c r="B60" s="32" t="s">
        <v>11</v>
      </c>
    </row>
    <row r="61" spans="1:11" x14ac:dyDescent="0.2">
      <c r="A61" s="32" t="s">
        <v>51</v>
      </c>
      <c r="B61" s="32" t="s">
        <v>11</v>
      </c>
    </row>
    <row r="62" spans="1:11" x14ac:dyDescent="0.2">
      <c r="A62" s="32" t="s">
        <v>52</v>
      </c>
      <c r="B62" s="32" t="s">
        <v>39</v>
      </c>
      <c r="C62" s="32">
        <v>29.031733119011498</v>
      </c>
      <c r="D62" s="32">
        <f>AVERAGE(C62,C63)</f>
        <v>29.157550542954951</v>
      </c>
      <c r="E62" s="32">
        <f>STDEV(C62:C63)</f>
        <v>0.17793270732367328</v>
      </c>
      <c r="F62" s="36">
        <f>AVERAGE(C62:C69)</f>
        <v>29.646441469036212</v>
      </c>
      <c r="G62" s="36">
        <f>STDEV(C62:C69)</f>
        <v>0.39927269447155678</v>
      </c>
    </row>
    <row r="63" spans="1:11" x14ac:dyDescent="0.2">
      <c r="A63" s="32" t="s">
        <v>52</v>
      </c>
      <c r="B63" s="32" t="s">
        <v>39</v>
      </c>
      <c r="C63" s="32">
        <v>29.2833679668984</v>
      </c>
    </row>
    <row r="64" spans="1:11" x14ac:dyDescent="0.2">
      <c r="A64" s="32" t="s">
        <v>52</v>
      </c>
      <c r="B64" s="32" t="s">
        <v>40</v>
      </c>
      <c r="C64" s="32">
        <v>29.364576918267701</v>
      </c>
      <c r="D64" s="32">
        <f t="shared" ref="D64" si="90">AVERAGE(C64,C65)</f>
        <v>29.429959511261053</v>
      </c>
      <c r="E64" s="32">
        <f t="shared" ref="E64" si="91">STDEV(C64:C65)</f>
        <v>9.2464949754315712E-2</v>
      </c>
    </row>
    <row r="65" spans="1:5" x14ac:dyDescent="0.2">
      <c r="A65" s="32" t="s">
        <v>52</v>
      </c>
      <c r="B65" s="32" t="s">
        <v>40</v>
      </c>
      <c r="C65" s="32">
        <v>29.495342104254402</v>
      </c>
    </row>
    <row r="66" spans="1:5" x14ac:dyDescent="0.2">
      <c r="A66" s="32" t="s">
        <v>52</v>
      </c>
      <c r="B66" s="32" t="s">
        <v>41</v>
      </c>
      <c r="C66" s="32">
        <v>29.984873372724099</v>
      </c>
      <c r="D66" s="32">
        <f t="shared" ref="D66" si="92">AVERAGE(C66,C67)</f>
        <v>29.977836625976401</v>
      </c>
      <c r="E66" s="32">
        <f t="shared" ref="E66" si="93">STDEV(C66:C67)</f>
        <v>9.9514626855813949E-3</v>
      </c>
    </row>
    <row r="67" spans="1:5" x14ac:dyDescent="0.2">
      <c r="A67" s="32" t="s">
        <v>52</v>
      </c>
      <c r="B67" s="32" t="s">
        <v>41</v>
      </c>
      <c r="C67" s="32">
        <v>29.9707998792287</v>
      </c>
    </row>
    <row r="68" spans="1:5" x14ac:dyDescent="0.2">
      <c r="A68" s="32" t="s">
        <v>52</v>
      </c>
      <c r="B68" s="32" t="s">
        <v>42</v>
      </c>
      <c r="C68" s="32">
        <v>30.0678544841704</v>
      </c>
      <c r="D68" s="32">
        <f t="shared" ref="D68" si="94">AVERAGE(C68,C69)</f>
        <v>30.020419195952449</v>
      </c>
      <c r="E68" s="32">
        <f t="shared" ref="E68" si="95">STDEV(C68:C69)</f>
        <v>6.7083627932902928E-2</v>
      </c>
    </row>
    <row r="69" spans="1:5" x14ac:dyDescent="0.2">
      <c r="A69" s="32" t="s">
        <v>52</v>
      </c>
      <c r="B69" s="32" t="s">
        <v>42</v>
      </c>
      <c r="C69" s="32">
        <v>29.972983907734498</v>
      </c>
    </row>
    <row r="70" spans="1:5" x14ac:dyDescent="0.2">
      <c r="A70" s="32" t="s">
        <v>52</v>
      </c>
      <c r="B70" s="32" t="s">
        <v>10</v>
      </c>
      <c r="C70" s="32">
        <v>27.304451267535502</v>
      </c>
      <c r="D70" s="32">
        <f t="shared" ref="D70" si="96">AVERAGE(C70,C71)</f>
        <v>27.261850284559401</v>
      </c>
      <c r="E70" s="32">
        <f t="shared" ref="E70" si="97">STDEV(C70:C71)</f>
        <v>6.0246887895226961E-2</v>
      </c>
    </row>
    <row r="71" spans="1:5" x14ac:dyDescent="0.2">
      <c r="A71" s="32" t="s">
        <v>52</v>
      </c>
      <c r="B71" s="32" t="s">
        <v>10</v>
      </c>
      <c r="C71" s="32">
        <v>27.2192493015833</v>
      </c>
    </row>
    <row r="72" spans="1:5" x14ac:dyDescent="0.2">
      <c r="A72" s="32" t="s">
        <v>52</v>
      </c>
      <c r="B72" s="32" t="s">
        <v>11</v>
      </c>
    </row>
    <row r="73" spans="1:5" x14ac:dyDescent="0.2">
      <c r="A73" s="32" t="s">
        <v>52</v>
      </c>
      <c r="B73" s="32" t="s">
        <v>11</v>
      </c>
      <c r="C7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4D6B-F052-2348-9ADE-C12D2605605B}">
  <dimension ref="A1:K73"/>
  <sheetViews>
    <sheetView workbookViewId="0">
      <selection activeCell="H1" sqref="H1:J56"/>
    </sheetView>
  </sheetViews>
  <sheetFormatPr baseColWidth="10" defaultRowHeight="14" x14ac:dyDescent="0.2"/>
  <cols>
    <col min="1" max="5" width="10.83203125" style="32"/>
    <col min="6" max="10" width="10.83203125" style="36"/>
    <col min="11" max="11" width="16.5" style="32" customWidth="1"/>
    <col min="12" max="16384" width="10.83203125" style="32"/>
  </cols>
  <sheetData>
    <row r="1" spans="1:11" ht="75" x14ac:dyDescent="0.2">
      <c r="A1" s="32" t="s">
        <v>45</v>
      </c>
      <c r="B1" s="32" t="s">
        <v>0</v>
      </c>
      <c r="C1" s="32" t="s">
        <v>46</v>
      </c>
      <c r="D1" s="34" t="s">
        <v>54</v>
      </c>
      <c r="E1" s="34" t="s">
        <v>55</v>
      </c>
      <c r="F1" s="35" t="s">
        <v>56</v>
      </c>
      <c r="G1" s="35" t="s">
        <v>57</v>
      </c>
      <c r="H1" s="35" t="s">
        <v>64</v>
      </c>
      <c r="I1" s="35" t="s">
        <v>65</v>
      </c>
      <c r="J1" s="35" t="s">
        <v>66</v>
      </c>
      <c r="K1" s="34" t="s">
        <v>58</v>
      </c>
    </row>
    <row r="2" spans="1:11" x14ac:dyDescent="0.2">
      <c r="A2" s="32" t="s">
        <v>47</v>
      </c>
      <c r="B2" s="32" t="s">
        <v>39</v>
      </c>
      <c r="C2" s="32">
        <v>26.559257697877701</v>
      </c>
      <c r="D2" s="32">
        <f>AVERAGE(C2,C3)</f>
        <v>26.541518540398052</v>
      </c>
      <c r="E2" s="32">
        <f>STDEV(C2:C3)</f>
        <v>2.5086957092794952E-2</v>
      </c>
      <c r="F2" s="36">
        <f>D2-D62</f>
        <v>-0.25875944288704744</v>
      </c>
      <c r="G2" s="36">
        <f>F2-$F$10</f>
        <v>0.32732949663790478</v>
      </c>
      <c r="H2" s="36">
        <f>POWER(2,-G2)</f>
        <v>0.79701042680735612</v>
      </c>
      <c r="K2" s="37" t="s">
        <v>32</v>
      </c>
    </row>
    <row r="3" spans="1:11" x14ac:dyDescent="0.2">
      <c r="A3" s="32" t="s">
        <v>47</v>
      </c>
      <c r="B3" s="32" t="s">
        <v>39</v>
      </c>
      <c r="C3" s="32">
        <v>26.523779382918399</v>
      </c>
    </row>
    <row r="4" spans="1:11" x14ac:dyDescent="0.2">
      <c r="A4" s="32" t="s">
        <v>47</v>
      </c>
      <c r="B4" s="32" t="s">
        <v>40</v>
      </c>
      <c r="C4" s="32">
        <v>26.528609146275301</v>
      </c>
      <c r="D4" s="32">
        <f t="shared" ref="D4" si="0">AVERAGE(C4,C5)</f>
        <v>26.520089915789349</v>
      </c>
      <c r="E4" s="32">
        <f t="shared" ref="E4" si="1">STDEV(C4:C5)</f>
        <v>1.2048011294212889E-2</v>
      </c>
      <c r="F4" s="36">
        <f t="shared" ref="F4" si="2">D4-D64</f>
        <v>-8.4620565482502741E-2</v>
      </c>
      <c r="G4" s="36">
        <f t="shared" ref="G4" si="3">F4-$F$10</f>
        <v>0.50146837404244948</v>
      </c>
      <c r="H4" s="36">
        <f t="shared" ref="H4" si="4">POWER(2,-G4)</f>
        <v>0.70638745450736506</v>
      </c>
      <c r="I4" s="36">
        <f>H4/H2</f>
        <v>0.88629637799971295</v>
      </c>
      <c r="K4" s="37" t="s">
        <v>33</v>
      </c>
    </row>
    <row r="5" spans="1:11" x14ac:dyDescent="0.2">
      <c r="A5" s="32" t="s">
        <v>47</v>
      </c>
      <c r="B5" s="32" t="s">
        <v>40</v>
      </c>
      <c r="C5" s="32">
        <v>26.511570685303401</v>
      </c>
    </row>
    <row r="6" spans="1:11" x14ac:dyDescent="0.2">
      <c r="A6" s="32" t="s">
        <v>47</v>
      </c>
      <c r="B6" s="32" t="s">
        <v>41</v>
      </c>
      <c r="C6" s="32">
        <v>25.3384630424931</v>
      </c>
      <c r="D6" s="32">
        <f t="shared" ref="D6" si="5">AVERAGE(C6,C7)</f>
        <v>25.300946545454149</v>
      </c>
      <c r="E6" s="32">
        <f t="shared" ref="E6" si="6">STDEV(C6:C7)</f>
        <v>5.3056338925213928E-2</v>
      </c>
      <c r="F6" s="36">
        <f t="shared" ref="F6" si="7">D6-D66</f>
        <v>-1.7784428189319534</v>
      </c>
      <c r="G6" s="36">
        <f t="shared" ref="G6" si="8">F6-$F$10</f>
        <v>-1.1923538794070012</v>
      </c>
      <c r="H6" s="36">
        <f t="shared" ref="H6" si="9">POWER(2,-G6)</f>
        <v>2.2852529758290867</v>
      </c>
      <c r="J6" s="36">
        <f>H6/H2</f>
        <v>2.8672811533762417</v>
      </c>
      <c r="K6" s="37" t="s">
        <v>59</v>
      </c>
    </row>
    <row r="7" spans="1:11" x14ac:dyDescent="0.2">
      <c r="A7" s="32" t="s">
        <v>47</v>
      </c>
      <c r="B7" s="32" t="s">
        <v>41</v>
      </c>
      <c r="C7" s="32">
        <v>25.263430048415199</v>
      </c>
    </row>
    <row r="8" spans="1:11" x14ac:dyDescent="0.2">
      <c r="A8" s="32" t="s">
        <v>47</v>
      </c>
      <c r="B8" s="32" t="s">
        <v>42</v>
      </c>
      <c r="C8" s="32">
        <v>25.705963704947202</v>
      </c>
      <c r="D8" s="32">
        <f t="shared" ref="D8" si="10">AVERAGE(C8,C9)</f>
        <v>25.6687825881489</v>
      </c>
      <c r="E8" s="32">
        <f t="shared" ref="E8" si="11">STDEV(C8:C9)</f>
        <v>5.2582039640335608E-2</v>
      </c>
      <c r="F8" s="36">
        <f t="shared" ref="F8" si="12">D8-D68</f>
        <v>-0.9357317500228497</v>
      </c>
      <c r="G8" s="36">
        <f t="shared" ref="G8" si="13">F8-$F$10</f>
        <v>-0.34964281049789747</v>
      </c>
      <c r="H8" s="36">
        <f t="shared" ref="H8" si="14">POWER(2,-G8)</f>
        <v>1.2742451044194729</v>
      </c>
      <c r="I8" s="36">
        <f>H8/H6</f>
        <v>0.55759476867421143</v>
      </c>
      <c r="J8" s="36">
        <f>H8/H4</f>
        <v>1.8038897722329059</v>
      </c>
      <c r="K8" s="37" t="s">
        <v>60</v>
      </c>
    </row>
    <row r="9" spans="1:11" x14ac:dyDescent="0.2">
      <c r="A9" s="32" t="s">
        <v>47</v>
      </c>
      <c r="B9" s="32" t="s">
        <v>42</v>
      </c>
      <c r="C9" s="32">
        <v>25.631601471350599</v>
      </c>
    </row>
    <row r="10" spans="1:11" x14ac:dyDescent="0.2">
      <c r="A10" s="32" t="s">
        <v>47</v>
      </c>
      <c r="B10" s="32" t="s">
        <v>10</v>
      </c>
      <c r="C10" s="32">
        <v>25.536384408964899</v>
      </c>
      <c r="D10" s="32">
        <f t="shared" ref="D10" si="15">AVERAGE(C10,C11)</f>
        <v>25.46740483956405</v>
      </c>
      <c r="E10" s="32">
        <f t="shared" ref="E10" si="16">STDEV(C10:C11)</f>
        <v>9.7551842573336545E-2</v>
      </c>
      <c r="F10" s="36">
        <f t="shared" ref="F10" si="17">D10-D70</f>
        <v>-0.58608893952495222</v>
      </c>
    </row>
    <row r="11" spans="1:11" x14ac:dyDescent="0.2">
      <c r="A11" s="32" t="s">
        <v>47</v>
      </c>
      <c r="B11" s="32" t="s">
        <v>10</v>
      </c>
      <c r="C11" s="32">
        <v>25.398425270163202</v>
      </c>
    </row>
    <row r="12" spans="1:11" x14ac:dyDescent="0.2">
      <c r="A12" s="32" t="s">
        <v>47</v>
      </c>
      <c r="B12" s="32" t="s">
        <v>11</v>
      </c>
    </row>
    <row r="13" spans="1:11" x14ac:dyDescent="0.2">
      <c r="A13" s="32" t="s">
        <v>47</v>
      </c>
      <c r="B13" s="32" t="s">
        <v>11</v>
      </c>
      <c r="C13" s="33"/>
    </row>
    <row r="14" spans="1:11" x14ac:dyDescent="0.2">
      <c r="A14" s="32" t="s">
        <v>48</v>
      </c>
      <c r="B14" s="32" t="s">
        <v>39</v>
      </c>
      <c r="C14" s="32">
        <v>25.692327507509699</v>
      </c>
      <c r="D14" s="32">
        <f>AVERAGE(C14,C15)</f>
        <v>25.799767669332699</v>
      </c>
      <c r="E14" s="32">
        <f>STDEV(C14:C15)</f>
        <v>0.15194333399364646</v>
      </c>
      <c r="F14" s="36">
        <f>D14-D62</f>
        <v>-1.0005103139524003</v>
      </c>
      <c r="G14" s="36">
        <f>F14-$F$22</f>
        <v>3.7216721744985044</v>
      </c>
      <c r="H14" s="36">
        <f>POWER(2,-G14)</f>
        <v>7.5799273203656745E-2</v>
      </c>
      <c r="K14" s="37" t="s">
        <v>32</v>
      </c>
    </row>
    <row r="15" spans="1:11" x14ac:dyDescent="0.2">
      <c r="A15" s="32" t="s">
        <v>48</v>
      </c>
      <c r="B15" s="32" t="s">
        <v>39</v>
      </c>
      <c r="C15" s="32">
        <v>25.907207831155699</v>
      </c>
    </row>
    <row r="16" spans="1:11" x14ac:dyDescent="0.2">
      <c r="A16" s="32" t="s">
        <v>48</v>
      </c>
      <c r="B16" s="32" t="s">
        <v>40</v>
      </c>
      <c r="C16" s="32">
        <v>26.122719576700099</v>
      </c>
      <c r="D16" s="32">
        <f t="shared" ref="D16" si="18">AVERAGE(C16,C17)</f>
        <v>26.100911332752851</v>
      </c>
      <c r="E16" s="32">
        <f t="shared" ref="E16" si="19">STDEV(C16:C17)</f>
        <v>3.0841514361741918E-2</v>
      </c>
      <c r="F16" s="36">
        <f t="shared" ref="F16" si="20">D16-D64</f>
        <v>-0.50379914851900054</v>
      </c>
      <c r="G16" s="36">
        <f t="shared" ref="G16" si="21">F16-$F$22</f>
        <v>4.2183833399319042</v>
      </c>
      <c r="H16" s="36">
        <f t="shared" ref="H16" si="22">POWER(2,-G16)</f>
        <v>5.3720504365064453E-2</v>
      </c>
      <c r="I16" s="36">
        <f>H16/H14</f>
        <v>0.70872057335864858</v>
      </c>
      <c r="K16" s="37" t="s">
        <v>33</v>
      </c>
    </row>
    <row r="17" spans="1:11" x14ac:dyDescent="0.2">
      <c r="A17" s="32" t="s">
        <v>48</v>
      </c>
      <c r="B17" s="32" t="s">
        <v>40</v>
      </c>
      <c r="C17" s="32">
        <v>26.079103088805599</v>
      </c>
    </row>
    <row r="18" spans="1:11" x14ac:dyDescent="0.2">
      <c r="A18" s="32" t="s">
        <v>48</v>
      </c>
      <c r="B18" s="32" t="s">
        <v>41</v>
      </c>
      <c r="C18" s="32">
        <v>22.256593306090899</v>
      </c>
      <c r="D18" s="32">
        <f t="shared" ref="D18" si="23">AVERAGE(C18,C19)</f>
        <v>22.2720293257563</v>
      </c>
      <c r="E18" s="32">
        <f t="shared" ref="E18" si="24">STDEV(C18:C19)</f>
        <v>2.1829828359868027E-2</v>
      </c>
      <c r="F18" s="36">
        <f t="shared" ref="F18" si="25">D18-D66</f>
        <v>-4.8073600386298025</v>
      </c>
      <c r="G18" s="36">
        <f t="shared" ref="G18" si="26">F18-$F$22</f>
        <v>-8.5177550178897832E-2</v>
      </c>
      <c r="H18" s="36">
        <f t="shared" ref="H18" si="27">POWER(2,-G18)</f>
        <v>1.0608182865505453</v>
      </c>
      <c r="J18" s="36">
        <f>H18/H14</f>
        <v>13.995098392307129</v>
      </c>
      <c r="K18" s="37" t="s">
        <v>59</v>
      </c>
    </row>
    <row r="19" spans="1:11" x14ac:dyDescent="0.2">
      <c r="A19" s="32" t="s">
        <v>48</v>
      </c>
      <c r="B19" s="32" t="s">
        <v>41</v>
      </c>
      <c r="C19" s="32">
        <v>22.287465345421701</v>
      </c>
    </row>
    <row r="20" spans="1:11" x14ac:dyDescent="0.2">
      <c r="A20" s="32" t="s">
        <v>48</v>
      </c>
      <c r="B20" s="32" t="s">
        <v>42</v>
      </c>
      <c r="C20" s="32">
        <v>22.6048012226418</v>
      </c>
      <c r="D20" s="32">
        <f t="shared" ref="D20" si="28">AVERAGE(C20,C21)</f>
        <v>22.606001353560451</v>
      </c>
      <c r="E20" s="32">
        <f t="shared" ref="E20" si="29">STDEV(C20:C21)</f>
        <v>1.697241421776871E-3</v>
      </c>
      <c r="F20" s="36">
        <f t="shared" ref="F20" si="30">D20-D68</f>
        <v>-3.998512984611299</v>
      </c>
      <c r="G20" s="36">
        <f t="shared" ref="G20" si="31">F20-$F$22</f>
        <v>0.72366950383960571</v>
      </c>
      <c r="H20" s="36">
        <f t="shared" ref="H20" si="32">POWER(2,-G20)</f>
        <v>0.60555524818618811</v>
      </c>
      <c r="I20" s="36">
        <f>H20/H18</f>
        <v>0.57083786720463447</v>
      </c>
      <c r="J20" s="36">
        <f>H20/H16</f>
        <v>11.272329910960275</v>
      </c>
      <c r="K20" s="37" t="s">
        <v>60</v>
      </c>
    </row>
    <row r="21" spans="1:11" x14ac:dyDescent="0.2">
      <c r="A21" s="32" t="s">
        <v>48</v>
      </c>
      <c r="B21" s="32" t="s">
        <v>42</v>
      </c>
      <c r="C21" s="32">
        <v>22.607201484479098</v>
      </c>
    </row>
    <row r="22" spans="1:11" x14ac:dyDescent="0.2">
      <c r="A22" s="32" t="s">
        <v>48</v>
      </c>
      <c r="B22" s="32" t="s">
        <v>10</v>
      </c>
      <c r="C22" s="32">
        <v>21.380735054899301</v>
      </c>
      <c r="D22" s="32">
        <f t="shared" ref="D22" si="33">AVERAGE(C22,C23)</f>
        <v>21.331311290638098</v>
      </c>
      <c r="E22" s="32">
        <f t="shared" ref="E22" si="34">STDEV(C22:C23)</f>
        <v>6.9895757721721102E-2</v>
      </c>
      <c r="F22" s="36">
        <f t="shared" ref="F22" si="35">D22-D70</f>
        <v>-4.7221824884509047</v>
      </c>
    </row>
    <row r="23" spans="1:11" x14ac:dyDescent="0.2">
      <c r="A23" s="32" t="s">
        <v>48</v>
      </c>
      <c r="B23" s="32" t="s">
        <v>10</v>
      </c>
      <c r="C23" s="32">
        <v>21.281887526376899</v>
      </c>
    </row>
    <row r="24" spans="1:11" x14ac:dyDescent="0.2">
      <c r="A24" s="32" t="s">
        <v>48</v>
      </c>
      <c r="B24" s="32" t="s">
        <v>11</v>
      </c>
      <c r="C24" s="33">
        <v>38.259468426482698</v>
      </c>
    </row>
    <row r="25" spans="1:11" x14ac:dyDescent="0.2">
      <c r="A25" s="32" t="s">
        <v>48</v>
      </c>
      <c r="B25" s="32" t="s">
        <v>11</v>
      </c>
      <c r="C25" s="33">
        <v>35.554106712842596</v>
      </c>
    </row>
    <row r="26" spans="1:11" x14ac:dyDescent="0.2">
      <c r="A26" s="32" t="s">
        <v>49</v>
      </c>
      <c r="B26" s="32" t="s">
        <v>39</v>
      </c>
      <c r="C26" s="32">
        <v>27.436712282893499</v>
      </c>
      <c r="D26" s="32">
        <f>AVERAGE(C26,C27)</f>
        <v>27.504234165709899</v>
      </c>
      <c r="E26" s="32">
        <f>STDEV(C26:C27)</f>
        <v>9.5490362435920559E-2</v>
      </c>
      <c r="F26" s="36">
        <f>D26-D62</f>
        <v>0.7039561824248004</v>
      </c>
      <c r="G26" s="36">
        <f>F26-$F$34</f>
        <v>1.1507292542353049</v>
      </c>
      <c r="H26" s="36">
        <f>POWER(2,-G26)</f>
        <v>0.45039750659052291</v>
      </c>
      <c r="K26" s="37" t="s">
        <v>32</v>
      </c>
    </row>
    <row r="27" spans="1:11" x14ac:dyDescent="0.2">
      <c r="A27" s="32" t="s">
        <v>49</v>
      </c>
      <c r="B27" s="32" t="s">
        <v>39</v>
      </c>
      <c r="C27" s="32">
        <v>27.5717560485263</v>
      </c>
    </row>
    <row r="28" spans="1:11" x14ac:dyDescent="0.2">
      <c r="A28" s="32" t="s">
        <v>49</v>
      </c>
      <c r="B28" s="32" t="s">
        <v>40</v>
      </c>
      <c r="C28" s="32">
        <v>27.340439744706</v>
      </c>
      <c r="D28" s="32">
        <f t="shared" ref="D28" si="36">AVERAGE(C28,C29)</f>
        <v>27.315079208223651</v>
      </c>
      <c r="E28" s="32">
        <f t="shared" ref="E28" si="37">STDEV(C28:C29)</f>
        <v>3.586521464239599E-2</v>
      </c>
      <c r="F28" s="36">
        <f t="shared" ref="F28" si="38">D28-D64</f>
        <v>0.71036872695179909</v>
      </c>
      <c r="G28" s="36">
        <f t="shared" ref="G28" si="39">F28-$F$34</f>
        <v>1.1571417987623036</v>
      </c>
      <c r="H28" s="36">
        <f t="shared" ref="H28" si="40">POWER(2,-G28)</f>
        <v>0.44840000558884774</v>
      </c>
      <c r="I28" s="36">
        <f>H28/H26</f>
        <v>0.99556502651003531</v>
      </c>
      <c r="K28" s="37" t="s">
        <v>33</v>
      </c>
    </row>
    <row r="29" spans="1:11" x14ac:dyDescent="0.2">
      <c r="A29" s="32" t="s">
        <v>49</v>
      </c>
      <c r="B29" s="32" t="s">
        <v>40</v>
      </c>
      <c r="C29" s="32">
        <v>27.289718671741301</v>
      </c>
    </row>
    <row r="30" spans="1:11" x14ac:dyDescent="0.2">
      <c r="A30" s="32" t="s">
        <v>49</v>
      </c>
      <c r="B30" s="32" t="s">
        <v>41</v>
      </c>
      <c r="C30" s="32">
        <v>25.433319686809799</v>
      </c>
      <c r="D30" s="32">
        <f t="shared" ref="D30" si="41">AVERAGE(C30,C31)</f>
        <v>25.46791553513815</v>
      </c>
      <c r="E30" s="32">
        <f t="shared" ref="E30" si="42">STDEV(C30:C31)</f>
        <v>4.8925917907756633E-2</v>
      </c>
      <c r="F30" s="36">
        <f t="shared" ref="F30" si="43">D30-D66</f>
        <v>-1.6114738292479522</v>
      </c>
      <c r="G30" s="36">
        <f t="shared" ref="G30" si="44">F30-$F$34</f>
        <v>-1.1647007574374477</v>
      </c>
      <c r="H30" s="36">
        <f t="shared" ref="H30" si="45">POWER(2,-G30)</f>
        <v>2.241867101685151</v>
      </c>
      <c r="J30" s="36">
        <f>H30/H26</f>
        <v>4.9775300015666728</v>
      </c>
      <c r="K30" s="37" t="s">
        <v>59</v>
      </c>
    </row>
    <row r="31" spans="1:11" x14ac:dyDescent="0.2">
      <c r="A31" s="32" t="s">
        <v>49</v>
      </c>
      <c r="B31" s="32" t="s">
        <v>41</v>
      </c>
      <c r="C31" s="32">
        <v>25.502511383466501</v>
      </c>
    </row>
    <row r="32" spans="1:11" x14ac:dyDescent="0.2">
      <c r="A32" s="32" t="s">
        <v>49</v>
      </c>
      <c r="B32" s="32" t="s">
        <v>42</v>
      </c>
      <c r="C32" s="32">
        <v>25.3597876311051</v>
      </c>
      <c r="D32" s="32">
        <f t="shared" ref="D32" si="46">AVERAGE(C32,C33)</f>
        <v>25.362606263019501</v>
      </c>
      <c r="E32" s="32">
        <f t="shared" ref="E32" si="47">STDEV(C32:C33)</f>
        <v>3.9861474806813582E-3</v>
      </c>
      <c r="F32" s="36">
        <f t="shared" ref="F32" si="48">D32-D68</f>
        <v>-1.2419080751522493</v>
      </c>
      <c r="G32" s="36">
        <f t="shared" ref="G32" si="49">F32-$F$34</f>
        <v>-0.79513500334174481</v>
      </c>
      <c r="H32" s="36">
        <f t="shared" ref="H32" si="50">POWER(2,-G32)</f>
        <v>1.7352397455587929</v>
      </c>
      <c r="I32" s="36">
        <f>H32/H30</f>
        <v>0.77401543751387403</v>
      </c>
      <c r="J32" s="36">
        <f>H32/H28</f>
        <v>3.869847734011604</v>
      </c>
      <c r="K32" s="37" t="s">
        <v>60</v>
      </c>
    </row>
    <row r="33" spans="1:11" x14ac:dyDescent="0.2">
      <c r="A33" s="32" t="s">
        <v>49</v>
      </c>
      <c r="B33" s="32" t="s">
        <v>42</v>
      </c>
      <c r="C33" s="32">
        <v>25.365424894933899</v>
      </c>
    </row>
    <row r="34" spans="1:11" x14ac:dyDescent="0.2">
      <c r="A34" s="32" t="s">
        <v>49</v>
      </c>
      <c r="B34" s="32" t="s">
        <v>10</v>
      </c>
      <c r="C34" s="32">
        <v>25.6613841476108</v>
      </c>
      <c r="D34" s="32">
        <f t="shared" ref="D34" si="51">AVERAGE(C34,C35)</f>
        <v>25.606720707278498</v>
      </c>
      <c r="E34" s="32">
        <f t="shared" ref="E34" si="52">STDEV(C34:C35)</f>
        <v>7.7305778683911225E-2</v>
      </c>
      <c r="F34" s="36">
        <f t="shared" ref="F34" si="53">D34-D70</f>
        <v>-0.44677307181050452</v>
      </c>
    </row>
    <row r="35" spans="1:11" x14ac:dyDescent="0.2">
      <c r="A35" s="32" t="s">
        <v>49</v>
      </c>
      <c r="B35" s="32" t="s">
        <v>10</v>
      </c>
      <c r="C35" s="32">
        <v>25.5520572669462</v>
      </c>
    </row>
    <row r="36" spans="1:11" x14ac:dyDescent="0.2">
      <c r="A36" s="32" t="s">
        <v>49</v>
      </c>
      <c r="B36" s="32" t="s">
        <v>11</v>
      </c>
    </row>
    <row r="37" spans="1:11" x14ac:dyDescent="0.2">
      <c r="A37" s="32" t="s">
        <v>49</v>
      </c>
      <c r="B37" s="32" t="s">
        <v>11</v>
      </c>
    </row>
    <row r="38" spans="1:11" x14ac:dyDescent="0.2">
      <c r="A38" s="32" t="s">
        <v>50</v>
      </c>
      <c r="B38" s="32" t="s">
        <v>39</v>
      </c>
      <c r="C38" s="32">
        <v>23.767698215640301</v>
      </c>
      <c r="D38" s="32">
        <f>AVERAGE(C38,C39)</f>
        <v>23.805648957644951</v>
      </c>
      <c r="E38" s="32">
        <f>STDEV(C38:C39)</f>
        <v>5.3670454045098466E-2</v>
      </c>
      <c r="F38" s="36">
        <f>D38-D62</f>
        <v>-2.9946290256401475</v>
      </c>
      <c r="G38" s="36">
        <f>F38-$F$46</f>
        <v>2.1620349851979057</v>
      </c>
      <c r="H38" s="36">
        <f>POWER(2,-G38)</f>
        <v>0.22344087210663993</v>
      </c>
      <c r="K38" s="37" t="s">
        <v>32</v>
      </c>
    </row>
    <row r="39" spans="1:11" x14ac:dyDescent="0.2">
      <c r="A39" s="32" t="s">
        <v>50</v>
      </c>
      <c r="B39" s="32" t="s">
        <v>39</v>
      </c>
      <c r="C39" s="32">
        <v>23.843599699649602</v>
      </c>
    </row>
    <row r="40" spans="1:11" x14ac:dyDescent="0.2">
      <c r="A40" s="32" t="s">
        <v>50</v>
      </c>
      <c r="B40" s="32" t="s">
        <v>40</v>
      </c>
      <c r="C40" s="32">
        <v>23.9765913784946</v>
      </c>
      <c r="D40" s="32">
        <f t="shared" ref="D40" si="54">AVERAGE(C40,C41)</f>
        <v>23.931069491115203</v>
      </c>
      <c r="E40" s="32">
        <f t="shared" ref="E40" si="55">STDEV(C40:C41)</f>
        <v>6.4377670516767002E-2</v>
      </c>
      <c r="F40" s="36">
        <f t="shared" ref="F40" si="56">D40-D64</f>
        <v>-2.6736409901566489</v>
      </c>
      <c r="G40" s="36">
        <f t="shared" ref="G40" si="57">F40-$F$46</f>
        <v>2.4830230206814043</v>
      </c>
      <c r="H40" s="36">
        <f t="shared" ref="H40" si="58">POWER(2,-G40)</f>
        <v>0.17886921081410545</v>
      </c>
      <c r="I40" s="36">
        <f>H40/H38</f>
        <v>0.80052144948994786</v>
      </c>
      <c r="K40" s="37" t="s">
        <v>33</v>
      </c>
    </row>
    <row r="41" spans="1:11" x14ac:dyDescent="0.2">
      <c r="A41" s="32" t="s">
        <v>50</v>
      </c>
      <c r="B41" s="32" t="s">
        <v>40</v>
      </c>
      <c r="C41" s="32">
        <v>23.885547603735802</v>
      </c>
    </row>
    <row r="42" spans="1:11" x14ac:dyDescent="0.2">
      <c r="A42" s="32" t="s">
        <v>50</v>
      </c>
      <c r="B42" s="32" t="s">
        <v>41</v>
      </c>
      <c r="C42" s="32">
        <v>21.004974320251399</v>
      </c>
      <c r="D42" s="32">
        <f t="shared" ref="D42" si="59">AVERAGE(C42,C43)</f>
        <v>21.077212541960151</v>
      </c>
      <c r="E42" s="32">
        <f t="shared" ref="E42" si="60">STDEV(C42:C43)</f>
        <v>0.10216027286222823</v>
      </c>
      <c r="F42" s="36">
        <f t="shared" ref="F42" si="61">D42-D66</f>
        <v>-6.0021768224259517</v>
      </c>
      <c r="G42" s="36">
        <f t="shared" ref="G42" si="62">F42-$F$46</f>
        <v>-0.84551281158789848</v>
      </c>
      <c r="H42" s="36">
        <f t="shared" ref="H42" si="63">POWER(2,-G42)</f>
        <v>1.7969033485787271</v>
      </c>
      <c r="J42" s="36">
        <f>H42/H38</f>
        <v>8.0419635478379838</v>
      </c>
      <c r="K42" s="37" t="s">
        <v>59</v>
      </c>
    </row>
    <row r="43" spans="1:11" x14ac:dyDescent="0.2">
      <c r="A43" s="32" t="s">
        <v>50</v>
      </c>
      <c r="B43" s="32" t="s">
        <v>41</v>
      </c>
      <c r="C43" s="32">
        <v>21.149450763668899</v>
      </c>
    </row>
    <row r="44" spans="1:11" x14ac:dyDescent="0.2">
      <c r="A44" s="32" t="s">
        <v>50</v>
      </c>
      <c r="B44" s="32" t="s">
        <v>42</v>
      </c>
      <c r="C44" s="32">
        <v>20.8784196083685</v>
      </c>
      <c r="D44" s="32">
        <f t="shared" ref="D44" si="64">AVERAGE(C44,C45)</f>
        <v>20.952978457381199</v>
      </c>
      <c r="E44" s="32">
        <f t="shared" ref="E44" si="65">STDEV(C44:C45)</f>
        <v>0.10544213546868794</v>
      </c>
      <c r="F44" s="36">
        <f t="shared" ref="F44" si="66">D44-D68</f>
        <v>-5.6515358807905507</v>
      </c>
      <c r="G44" s="36">
        <f t="shared" ref="G44" si="67">F44-$F$46</f>
        <v>-0.49487186995249743</v>
      </c>
      <c r="H44" s="36">
        <f t="shared" ref="H44" si="68">POWER(2,-G44)</f>
        <v>1.4091955947223458</v>
      </c>
      <c r="I44" s="36">
        <f>H44/H42</f>
        <v>0.7842356105780306</v>
      </c>
      <c r="J44" s="36">
        <f>H44/H40</f>
        <v>7.8783575345836878</v>
      </c>
      <c r="K44" s="37" t="s">
        <v>60</v>
      </c>
    </row>
    <row r="45" spans="1:11" x14ac:dyDescent="0.2">
      <c r="A45" s="32" t="s">
        <v>50</v>
      </c>
      <c r="B45" s="32" t="s">
        <v>42</v>
      </c>
      <c r="C45" s="32">
        <v>21.027537306393899</v>
      </c>
    </row>
    <row r="46" spans="1:11" x14ac:dyDescent="0.2">
      <c r="A46" s="32" t="s">
        <v>50</v>
      </c>
      <c r="B46" s="32" t="s">
        <v>10</v>
      </c>
      <c r="C46" s="32">
        <v>20.8651678456818</v>
      </c>
      <c r="D46" s="32">
        <f t="shared" ref="D46" si="69">AVERAGE(C46,C47)</f>
        <v>20.896829768250949</v>
      </c>
      <c r="E46" s="32">
        <f t="shared" ref="E46" si="70">STDEV(C46:C47)</f>
        <v>4.4776720308098268E-2</v>
      </c>
      <c r="F46" s="36">
        <f t="shared" ref="F46" si="71">D46-D70</f>
        <v>-5.1566640108380533</v>
      </c>
    </row>
    <row r="47" spans="1:11" x14ac:dyDescent="0.2">
      <c r="A47" s="32" t="s">
        <v>50</v>
      </c>
      <c r="B47" s="32" t="s">
        <v>10</v>
      </c>
      <c r="C47" s="32">
        <v>20.928491690820099</v>
      </c>
    </row>
    <row r="48" spans="1:11" x14ac:dyDescent="0.2">
      <c r="A48" s="32" t="s">
        <v>50</v>
      </c>
      <c r="B48" s="32" t="s">
        <v>11</v>
      </c>
    </row>
    <row r="49" spans="1:11" x14ac:dyDescent="0.2">
      <c r="A49" s="32" t="s">
        <v>50</v>
      </c>
      <c r="B49" s="32" t="s">
        <v>11</v>
      </c>
    </row>
    <row r="50" spans="1:11" x14ac:dyDescent="0.2">
      <c r="A50" s="32" t="s">
        <v>51</v>
      </c>
      <c r="B50" s="32" t="s">
        <v>39</v>
      </c>
      <c r="C50" s="32">
        <v>27.341992960965001</v>
      </c>
      <c r="D50" s="32">
        <f>AVERAGE(C50,C51)</f>
        <v>27.353559892293951</v>
      </c>
      <c r="E50" s="32">
        <f>STDEV(C50:C51)</f>
        <v>1.6358111160439545E-2</v>
      </c>
      <c r="F50" s="36">
        <f>D50-D62</f>
        <v>0.55328190900885232</v>
      </c>
      <c r="G50" s="36">
        <f>F50-$F$58</f>
        <v>2.0561649223199048</v>
      </c>
      <c r="H50" s="36">
        <f>POWER(2,-G50)</f>
        <v>0.24045437444713436</v>
      </c>
      <c r="K50" s="37" t="s">
        <v>32</v>
      </c>
    </row>
    <row r="51" spans="1:11" x14ac:dyDescent="0.2">
      <c r="A51" s="32" t="s">
        <v>51</v>
      </c>
      <c r="B51" s="32" t="s">
        <v>39</v>
      </c>
      <c r="C51" s="32">
        <v>27.365126823622901</v>
      </c>
    </row>
    <row r="52" spans="1:11" x14ac:dyDescent="0.2">
      <c r="A52" s="32" t="s">
        <v>51</v>
      </c>
      <c r="B52" s="32" t="s">
        <v>40</v>
      </c>
      <c r="C52" s="32">
        <v>27.720330493702701</v>
      </c>
      <c r="D52" s="32">
        <f t="shared" ref="D52" si="72">AVERAGE(C52,C53)</f>
        <v>27.63293053401215</v>
      </c>
      <c r="E52" s="32">
        <f t="shared" ref="E52" si="73">STDEV(C52:C53)</f>
        <v>0.12360220834523845</v>
      </c>
      <c r="F52" s="36">
        <f t="shared" ref="F52" si="74">D52-D64</f>
        <v>1.0282200527402985</v>
      </c>
      <c r="G52" s="36">
        <f t="shared" ref="G52" si="75">F52-$F$58</f>
        <v>2.5311030660513509</v>
      </c>
      <c r="H52" s="36">
        <f t="shared" ref="H52" si="76">POWER(2,-G52)</f>
        <v>0.17300635450085342</v>
      </c>
      <c r="I52" s="36">
        <f>H52/H50</f>
        <v>0.7194976381637429</v>
      </c>
      <c r="K52" s="37" t="s">
        <v>33</v>
      </c>
    </row>
    <row r="53" spans="1:11" x14ac:dyDescent="0.2">
      <c r="A53" s="32" t="s">
        <v>51</v>
      </c>
      <c r="B53" s="32" t="s">
        <v>40</v>
      </c>
      <c r="C53" s="32">
        <v>27.545530574321599</v>
      </c>
    </row>
    <row r="54" spans="1:11" x14ac:dyDescent="0.2">
      <c r="A54" s="32" t="s">
        <v>51</v>
      </c>
      <c r="B54" s="32" t="s">
        <v>41</v>
      </c>
      <c r="C54" s="32">
        <v>24.4301945815571</v>
      </c>
      <c r="D54" s="32">
        <f t="shared" ref="D54" si="77">AVERAGE(C54,C55)</f>
        <v>24.3286040471814</v>
      </c>
      <c r="E54" s="32">
        <f t="shared" ref="E54" si="78">STDEV(C54:C55)</f>
        <v>0.1436707115228438</v>
      </c>
      <c r="F54" s="36">
        <f t="shared" ref="F54" si="79">D54-D66</f>
        <v>-2.7507853172047021</v>
      </c>
      <c r="G54" s="36">
        <f t="shared" ref="G54" si="80">F54-$F$58</f>
        <v>-1.2479023038936496</v>
      </c>
      <c r="H54" s="36">
        <f t="shared" ref="H54" si="81">POWER(2,-G54)</f>
        <v>2.3749584997824917</v>
      </c>
      <c r="J54" s="36">
        <f>H54/H50</f>
        <v>9.8769610877037444</v>
      </c>
      <c r="K54" s="37" t="s">
        <v>59</v>
      </c>
    </row>
    <row r="55" spans="1:11" x14ac:dyDescent="0.2">
      <c r="A55" s="32" t="s">
        <v>51</v>
      </c>
      <c r="B55" s="32" t="s">
        <v>41</v>
      </c>
      <c r="C55" s="32">
        <v>24.227013512805701</v>
      </c>
    </row>
    <row r="56" spans="1:11" x14ac:dyDescent="0.2">
      <c r="A56" s="32" t="s">
        <v>51</v>
      </c>
      <c r="B56" s="32" t="s">
        <v>42</v>
      </c>
      <c r="C56" s="32">
        <v>24.167573176546899</v>
      </c>
      <c r="D56" s="32">
        <f t="shared" ref="D56" si="82">AVERAGE(C56,C57)</f>
        <v>24.17127068780065</v>
      </c>
      <c r="E56" s="32">
        <f t="shared" ref="E56" si="83">STDEV(C56:C57)</f>
        <v>5.229070562082056E-3</v>
      </c>
      <c r="F56" s="36">
        <f t="shared" ref="F56" si="84">D56-D68</f>
        <v>-2.4332436503711001</v>
      </c>
      <c r="G56" s="36">
        <f t="shared" ref="G56" si="85">F56-$F$58</f>
        <v>-0.93036063706004768</v>
      </c>
      <c r="H56" s="36">
        <f t="shared" ref="H56" si="86">POWER(2,-G56)</f>
        <v>1.9057523261520188</v>
      </c>
      <c r="I56" s="36">
        <f>H56/H54</f>
        <v>0.80243605365169768</v>
      </c>
      <c r="J56" s="36">
        <f>H56/H52</f>
        <v>11.015504786806071</v>
      </c>
      <c r="K56" s="37" t="s">
        <v>60</v>
      </c>
    </row>
    <row r="57" spans="1:11" x14ac:dyDescent="0.2">
      <c r="A57" s="32" t="s">
        <v>51</v>
      </c>
      <c r="B57" s="32" t="s">
        <v>42</v>
      </c>
      <c r="C57" s="32">
        <v>24.174968199054401</v>
      </c>
    </row>
    <row r="58" spans="1:11" x14ac:dyDescent="0.2">
      <c r="A58" s="32" t="s">
        <v>51</v>
      </c>
      <c r="B58" s="32" t="s">
        <v>10</v>
      </c>
      <c r="C58" s="32">
        <v>24.500336311160702</v>
      </c>
      <c r="D58" s="32">
        <f t="shared" ref="D58" si="87">AVERAGE(C58,C59)</f>
        <v>24.55061076577795</v>
      </c>
      <c r="E58" s="32">
        <f t="shared" ref="E58" si="88">STDEV(C58:C59)</f>
        <v>7.1098815560623738E-2</v>
      </c>
      <c r="F58" s="36">
        <f t="shared" ref="F58" si="89">D58-D70</f>
        <v>-1.5028830133110525</v>
      </c>
    </row>
    <row r="59" spans="1:11" x14ac:dyDescent="0.2">
      <c r="A59" s="32" t="s">
        <v>51</v>
      </c>
      <c r="B59" s="32" t="s">
        <v>10</v>
      </c>
      <c r="C59" s="32">
        <v>24.600885220395199</v>
      </c>
    </row>
    <row r="60" spans="1:11" x14ac:dyDescent="0.2">
      <c r="A60" s="32" t="s">
        <v>51</v>
      </c>
      <c r="B60" s="32" t="s">
        <v>11</v>
      </c>
    </row>
    <row r="61" spans="1:11" x14ac:dyDescent="0.2">
      <c r="A61" s="32" t="s">
        <v>51</v>
      </c>
      <c r="B61" s="32" t="s">
        <v>11</v>
      </c>
    </row>
    <row r="62" spans="1:11" x14ac:dyDescent="0.2">
      <c r="A62" s="32" t="s">
        <v>53</v>
      </c>
      <c r="B62" s="32" t="s">
        <v>39</v>
      </c>
      <c r="C62" s="32">
        <v>26.745090713528501</v>
      </c>
      <c r="D62" s="32">
        <f>AVERAGE(C62,C63)</f>
        <v>26.800277983285099</v>
      </c>
      <c r="E62" s="32">
        <f>STDEV(C62:C63)</f>
        <v>7.8046585360125376E-2</v>
      </c>
      <c r="F62" s="36">
        <f>AVERAGE(C62:C69)</f>
        <v>26.772223041778702</v>
      </c>
      <c r="G62" s="36">
        <f>STDEV(C62:C69)</f>
        <v>0.21484040790723016</v>
      </c>
    </row>
    <row r="63" spans="1:11" x14ac:dyDescent="0.2">
      <c r="A63" s="32" t="s">
        <v>53</v>
      </c>
      <c r="B63" s="32" t="s">
        <v>39</v>
      </c>
      <c r="C63" s="32">
        <v>26.8554652530417</v>
      </c>
    </row>
    <row r="64" spans="1:11" x14ac:dyDescent="0.2">
      <c r="A64" s="32" t="s">
        <v>53</v>
      </c>
      <c r="B64" s="32" t="s">
        <v>40</v>
      </c>
      <c r="C64" s="32">
        <v>26.681177468574401</v>
      </c>
      <c r="D64" s="32">
        <f t="shared" ref="D64" si="90">AVERAGE(C64,C65)</f>
        <v>26.604710481271852</v>
      </c>
      <c r="E64" s="32">
        <f t="shared" ref="E64" si="91">STDEV(C64:C65)</f>
        <v>0.10814065051707852</v>
      </c>
    </row>
    <row r="65" spans="1:5" x14ac:dyDescent="0.2">
      <c r="A65" s="32" t="s">
        <v>53</v>
      </c>
      <c r="B65" s="32" t="s">
        <v>40</v>
      </c>
      <c r="C65" s="32">
        <v>26.528243493969299</v>
      </c>
    </row>
    <row r="66" spans="1:5" x14ac:dyDescent="0.2">
      <c r="A66" s="32" t="s">
        <v>53</v>
      </c>
      <c r="B66" s="32" t="s">
        <v>41</v>
      </c>
      <c r="C66" s="32">
        <v>27.0458069497171</v>
      </c>
      <c r="D66" s="32">
        <f t="shared" ref="D66" si="92">AVERAGE(C66,C67)</f>
        <v>27.079389364386103</v>
      </c>
      <c r="E66" s="32">
        <f t="shared" ref="E66" si="93">STDEV(C66:C67)</f>
        <v>4.7492706282137635E-2</v>
      </c>
    </row>
    <row r="67" spans="1:5" x14ac:dyDescent="0.2">
      <c r="A67" s="32" t="s">
        <v>53</v>
      </c>
      <c r="B67" s="32" t="s">
        <v>41</v>
      </c>
      <c r="C67" s="32">
        <v>27.112971779055101</v>
      </c>
    </row>
    <row r="68" spans="1:5" x14ac:dyDescent="0.2">
      <c r="A68" s="32" t="s">
        <v>53</v>
      </c>
      <c r="B68" s="32" t="s">
        <v>42</v>
      </c>
      <c r="C68" s="32">
        <v>26.618723240262501</v>
      </c>
      <c r="D68" s="32">
        <f t="shared" ref="D68" si="94">AVERAGE(C68,C69)</f>
        <v>26.60451433817175</v>
      </c>
      <c r="E68" s="32">
        <f t="shared" ref="E68" si="95">STDEV(C68:C69)</f>
        <v>2.0094422043170843E-2</v>
      </c>
    </row>
    <row r="69" spans="1:5" x14ac:dyDescent="0.2">
      <c r="A69" s="32" t="s">
        <v>53</v>
      </c>
      <c r="B69" s="32" t="s">
        <v>42</v>
      </c>
      <c r="C69" s="32">
        <v>26.590305436081</v>
      </c>
    </row>
    <row r="70" spans="1:5" x14ac:dyDescent="0.2">
      <c r="A70" s="32" t="s">
        <v>53</v>
      </c>
      <c r="B70" s="32" t="s">
        <v>10</v>
      </c>
      <c r="C70" s="32">
        <v>26.103370774376401</v>
      </c>
      <c r="D70" s="32">
        <f t="shared" ref="D70" si="96">AVERAGE(C70,C71)</f>
        <v>26.053493779089003</v>
      </c>
      <c r="E70" s="32">
        <f t="shared" ref="E70" si="97">STDEV(C70:C71)</f>
        <v>7.0536723185860462E-2</v>
      </c>
    </row>
    <row r="71" spans="1:5" x14ac:dyDescent="0.2">
      <c r="A71" s="32" t="s">
        <v>53</v>
      </c>
      <c r="B71" s="32" t="s">
        <v>10</v>
      </c>
      <c r="C71" s="32">
        <v>26.003616783801601</v>
      </c>
    </row>
    <row r="72" spans="1:5" x14ac:dyDescent="0.2">
      <c r="A72" s="32" t="s">
        <v>53</v>
      </c>
      <c r="B72" s="32" t="s">
        <v>11</v>
      </c>
    </row>
    <row r="73" spans="1:5" x14ac:dyDescent="0.2">
      <c r="A73" s="32" t="s">
        <v>53</v>
      </c>
      <c r="B73" s="32" t="s">
        <v>11</v>
      </c>
      <c r="C7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DD2-F2D8-0643-AF7F-018F2C277139}">
  <dimension ref="A1:L25"/>
  <sheetViews>
    <sheetView tabSelected="1" workbookViewId="0">
      <selection activeCell="H20" sqref="H20"/>
    </sheetView>
  </sheetViews>
  <sheetFormatPr baseColWidth="10" defaultRowHeight="15" x14ac:dyDescent="0.2"/>
  <cols>
    <col min="1" max="2" width="10.83203125" style="32"/>
    <col min="3" max="3" width="12.5" style="32" customWidth="1"/>
    <col min="4" max="6" width="10.83203125" style="36"/>
    <col min="8" max="16384" width="10.83203125" style="32"/>
  </cols>
  <sheetData>
    <row r="1" spans="1:12" ht="76" thickBot="1" x14ac:dyDescent="0.25">
      <c r="A1" s="46" t="s">
        <v>45</v>
      </c>
      <c r="B1" s="46" t="s">
        <v>0</v>
      </c>
      <c r="C1" s="47" t="s">
        <v>58</v>
      </c>
      <c r="D1" s="48" t="s">
        <v>61</v>
      </c>
      <c r="E1" s="48" t="s">
        <v>62</v>
      </c>
      <c r="F1" s="48" t="s">
        <v>63</v>
      </c>
      <c r="G1" s="49" t="s">
        <v>64</v>
      </c>
      <c r="H1" s="49" t="s">
        <v>65</v>
      </c>
      <c r="I1" s="49" t="s">
        <v>66</v>
      </c>
    </row>
    <row r="2" spans="1:12" ht="14" x14ac:dyDescent="0.2">
      <c r="A2" s="42" t="s">
        <v>47</v>
      </c>
      <c r="B2" s="42" t="s">
        <v>39</v>
      </c>
      <c r="C2" s="43" t="s">
        <v>32</v>
      </c>
      <c r="D2" s="44">
        <v>1.767348509067455</v>
      </c>
      <c r="E2" s="44"/>
      <c r="F2" s="44"/>
      <c r="G2" s="45">
        <v>0.79701042680735612</v>
      </c>
      <c r="H2" s="45"/>
      <c r="I2" s="45"/>
      <c r="L2" s="32">
        <f>G2/0.797</f>
        <v>1.0000130825688283</v>
      </c>
    </row>
    <row r="3" spans="1:12" ht="14" x14ac:dyDescent="0.2">
      <c r="A3" s="38" t="s">
        <v>47</v>
      </c>
      <c r="B3" s="38" t="s">
        <v>40</v>
      </c>
      <c r="C3" s="40" t="s">
        <v>33</v>
      </c>
      <c r="D3" s="41">
        <v>2.1665869711940329</v>
      </c>
      <c r="E3" s="41">
        <v>1.2258968506088461</v>
      </c>
      <c r="F3" s="41"/>
      <c r="G3" s="39">
        <v>0.70638745450736506</v>
      </c>
      <c r="H3" s="39">
        <v>0.88629637799971295</v>
      </c>
      <c r="I3" s="39"/>
      <c r="L3" s="32">
        <f>G3/0.797</f>
        <v>0.88630797303308029</v>
      </c>
    </row>
    <row r="4" spans="1:12" ht="14" x14ac:dyDescent="0.2">
      <c r="A4" s="38" t="s">
        <v>47</v>
      </c>
      <c r="B4" s="38" t="s">
        <v>41</v>
      </c>
      <c r="C4" s="40" t="s">
        <v>59</v>
      </c>
      <c r="D4" s="41">
        <v>7.3739857860657558</v>
      </c>
      <c r="E4" s="41"/>
      <c r="F4" s="41">
        <v>4.1723439085348559</v>
      </c>
      <c r="G4" s="39">
        <v>2.2852529758290867</v>
      </c>
      <c r="H4" s="39"/>
      <c r="I4" s="39">
        <v>2.8672811533762417</v>
      </c>
      <c r="L4" s="32">
        <f>G4/0.797</f>
        <v>2.8673186647792805</v>
      </c>
    </row>
    <row r="5" spans="1:12" ht="14" x14ac:dyDescent="0.2">
      <c r="A5" s="38" t="s">
        <v>47</v>
      </c>
      <c r="B5" s="38" t="s">
        <v>42</v>
      </c>
      <c r="C5" s="40" t="s">
        <v>60</v>
      </c>
      <c r="D5" s="41">
        <v>5.8856067979742948</v>
      </c>
      <c r="E5" s="41">
        <v>0.79815814251988726</v>
      </c>
      <c r="F5" s="41">
        <v>2.716533827733056</v>
      </c>
      <c r="G5" s="39">
        <v>1.2742451044194729</v>
      </c>
      <c r="H5" s="39">
        <v>0.55759476867421143</v>
      </c>
      <c r="I5" s="39">
        <v>1.8038897722329059</v>
      </c>
      <c r="L5" s="32">
        <f t="shared" ref="L4:L5" si="0">G5/0.797</f>
        <v>1.5988018876028518</v>
      </c>
    </row>
    <row r="6" spans="1:12" ht="14" x14ac:dyDescent="0.2">
      <c r="C6" s="37"/>
      <c r="G6" s="35"/>
      <c r="H6" s="35"/>
      <c r="I6" s="35"/>
    </row>
    <row r="7" spans="1:12" ht="14" x14ac:dyDescent="0.2">
      <c r="A7" s="38" t="s">
        <v>48</v>
      </c>
      <c r="B7" s="38" t="s">
        <v>39</v>
      </c>
      <c r="C7" s="40" t="s">
        <v>32</v>
      </c>
      <c r="D7" s="41">
        <v>0.16808278534260573</v>
      </c>
      <c r="E7" s="41"/>
      <c r="F7" s="41"/>
      <c r="G7" s="39">
        <v>7.5799273203656745E-2</v>
      </c>
      <c r="H7" s="39"/>
      <c r="I7" s="39"/>
      <c r="L7" s="32">
        <f>G7/0.0758</f>
        <v>0.99999041165774061</v>
      </c>
    </row>
    <row r="8" spans="1:12" ht="14" x14ac:dyDescent="0.2">
      <c r="A8" s="38" t="s">
        <v>48</v>
      </c>
      <c r="B8" s="38" t="s">
        <v>40</v>
      </c>
      <c r="C8" s="40" t="s">
        <v>33</v>
      </c>
      <c r="D8" s="41">
        <v>0.16476813694899395</v>
      </c>
      <c r="E8" s="41">
        <v>0.98027966762416818</v>
      </c>
      <c r="F8" s="41"/>
      <c r="G8" s="39">
        <v>5.3720504365064453E-2</v>
      </c>
      <c r="H8" s="39">
        <v>0.70872057335864858</v>
      </c>
      <c r="I8" s="39"/>
      <c r="L8" s="32">
        <f t="shared" ref="L8:L10" si="1">G8/0.0758</f>
        <v>0.70871377790322487</v>
      </c>
    </row>
    <row r="9" spans="1:12" ht="14" x14ac:dyDescent="0.2">
      <c r="A9" s="38" t="s">
        <v>48</v>
      </c>
      <c r="B9" s="38" t="s">
        <v>41</v>
      </c>
      <c r="C9" s="40" t="s">
        <v>59</v>
      </c>
      <c r="D9" s="41">
        <v>3.4230166416408991</v>
      </c>
      <c r="E9" s="41"/>
      <c r="F9" s="41">
        <v>20.365063767022374</v>
      </c>
      <c r="G9" s="39">
        <v>1.0608182865505453</v>
      </c>
      <c r="H9" s="39"/>
      <c r="I9" s="39">
        <v>13.995098392307129</v>
      </c>
      <c r="L9" s="32">
        <f>G9/0.0758</f>
        <v>13.99496420251379</v>
      </c>
    </row>
    <row r="10" spans="1:12" ht="14" x14ac:dyDescent="0.2">
      <c r="A10" s="38" t="s">
        <v>48</v>
      </c>
      <c r="B10" s="38" t="s">
        <v>42</v>
      </c>
      <c r="C10" s="40" t="s">
        <v>60</v>
      </c>
      <c r="D10" s="41">
        <v>2.7969972754161549</v>
      </c>
      <c r="E10" s="41">
        <v>0.81711471729081397</v>
      </c>
      <c r="F10" s="41">
        <v>16.975352924467433</v>
      </c>
      <c r="G10" s="39">
        <v>0.60555524818618811</v>
      </c>
      <c r="H10" s="39">
        <v>0.57083786720463447</v>
      </c>
      <c r="I10" s="39">
        <v>11.272329910960275</v>
      </c>
      <c r="L10" s="32">
        <f t="shared" si="1"/>
        <v>7.9888555169681803</v>
      </c>
    </row>
    <row r="11" spans="1:12" ht="14" x14ac:dyDescent="0.2">
      <c r="C11" s="37"/>
      <c r="G11" s="35"/>
      <c r="H11" s="35"/>
      <c r="I11" s="35"/>
    </row>
    <row r="12" spans="1:12" ht="14" x14ac:dyDescent="0.2">
      <c r="A12" s="38" t="s">
        <v>49</v>
      </c>
      <c r="B12" s="38" t="s">
        <v>39</v>
      </c>
      <c r="C12" s="40" t="s">
        <v>32</v>
      </c>
      <c r="D12" s="41">
        <v>0.99874397496792311</v>
      </c>
      <c r="E12" s="41"/>
      <c r="F12" s="41"/>
      <c r="G12" s="39">
        <v>0.45039750659052291</v>
      </c>
      <c r="H12" s="39"/>
      <c r="I12" s="39"/>
      <c r="L12" s="32">
        <f>G12/0.4504</f>
        <v>0.99999446401093006</v>
      </c>
    </row>
    <row r="13" spans="1:12" ht="14" x14ac:dyDescent="0.2">
      <c r="A13" s="38" t="s">
        <v>49</v>
      </c>
      <c r="B13" s="38" t="s">
        <v>40</v>
      </c>
      <c r="C13" s="40" t="s">
        <v>33</v>
      </c>
      <c r="D13" s="41">
        <v>1.3753041674128426</v>
      </c>
      <c r="E13" s="41">
        <v>1.377033756280746</v>
      </c>
      <c r="F13" s="41"/>
      <c r="G13" s="39">
        <v>0.44840000558884774</v>
      </c>
      <c r="H13" s="39">
        <v>0.99556502651003531</v>
      </c>
      <c r="I13" s="39"/>
      <c r="L13" s="32">
        <f t="shared" ref="L13:L15" si="2">G13/0.4504</f>
        <v>0.99555951507293006</v>
      </c>
    </row>
    <row r="14" spans="1:12" ht="14" x14ac:dyDescent="0.2">
      <c r="A14" s="38" t="s">
        <v>49</v>
      </c>
      <c r="B14" s="38" t="s">
        <v>41</v>
      </c>
      <c r="C14" s="40" t="s">
        <v>59</v>
      </c>
      <c r="D14" s="41">
        <v>7.2339895481711967</v>
      </c>
      <c r="E14" s="41"/>
      <c r="F14" s="41">
        <v>7.2430870468115041</v>
      </c>
      <c r="G14" s="39">
        <v>2.241867101685151</v>
      </c>
      <c r="H14" s="39"/>
      <c r="I14" s="39">
        <v>4.9775300015666728</v>
      </c>
      <c r="L14" s="32">
        <f t="shared" si="2"/>
        <v>4.9775024460149888</v>
      </c>
    </row>
    <row r="15" spans="1:12" ht="14" x14ac:dyDescent="0.2">
      <c r="A15" s="38" t="s">
        <v>49</v>
      </c>
      <c r="B15" s="38" t="s">
        <v>42</v>
      </c>
      <c r="C15" s="40" t="s">
        <v>60</v>
      </c>
      <c r="D15" s="41">
        <v>8.0148935296313208</v>
      </c>
      <c r="E15" s="41">
        <v>1.1079492825169401</v>
      </c>
      <c r="F15" s="41">
        <v>5.8277243096765723</v>
      </c>
      <c r="G15" s="39">
        <v>1.7352397455587929</v>
      </c>
      <c r="H15" s="39">
        <v>0.77401543751387403</v>
      </c>
      <c r="I15" s="39">
        <v>3.869847734011604</v>
      </c>
      <c r="L15" s="32">
        <f t="shared" si="2"/>
        <v>3.8526637334786695</v>
      </c>
    </row>
    <row r="16" spans="1:12" ht="14" x14ac:dyDescent="0.2">
      <c r="C16" s="37"/>
      <c r="G16" s="35"/>
      <c r="H16" s="35"/>
      <c r="I16" s="35"/>
    </row>
    <row r="17" spans="1:12" ht="14" x14ac:dyDescent="0.2">
      <c r="A17" s="38" t="s">
        <v>50</v>
      </c>
      <c r="B17" s="38" t="s">
        <v>39</v>
      </c>
      <c r="C17" s="40" t="s">
        <v>32</v>
      </c>
      <c r="D17" s="41">
        <v>0.49547393471911511</v>
      </c>
      <c r="E17" s="41"/>
      <c r="F17" s="41"/>
      <c r="G17" s="39">
        <v>0.22344087210663993</v>
      </c>
      <c r="H17" s="39"/>
      <c r="I17" s="39"/>
      <c r="L17" s="32">
        <f>G17/0.2234</f>
        <v>1.0001829548193373</v>
      </c>
    </row>
    <row r="18" spans="1:12" ht="14" x14ac:dyDescent="0.2">
      <c r="A18" s="38" t="s">
        <v>50</v>
      </c>
      <c r="B18" s="38" t="s">
        <v>40</v>
      </c>
      <c r="C18" s="40" t="s">
        <v>33</v>
      </c>
      <c r="D18" s="41">
        <v>0.54861634252531732</v>
      </c>
      <c r="E18" s="41">
        <v>1.1072557082873162</v>
      </c>
      <c r="F18" s="41"/>
      <c r="G18" s="39">
        <v>0.17886921081410545</v>
      </c>
      <c r="H18" s="39">
        <v>0.80052144948994786</v>
      </c>
      <c r="I18" s="39"/>
      <c r="L18" s="32">
        <f t="shared" ref="L18:L20" si="3">G18/0.2234</f>
        <v>0.80066790874711491</v>
      </c>
    </row>
    <row r="19" spans="1:12" ht="14" x14ac:dyDescent="0.2">
      <c r="A19" s="38" t="s">
        <v>50</v>
      </c>
      <c r="B19" s="38" t="s">
        <v>41</v>
      </c>
      <c r="C19" s="40" t="s">
        <v>59</v>
      </c>
      <c r="D19" s="41">
        <v>5.7981938505282056</v>
      </c>
      <c r="E19" s="41"/>
      <c r="F19" s="41">
        <v>11.702318617053407</v>
      </c>
      <c r="G19" s="39">
        <v>1.7969033485787271</v>
      </c>
      <c r="H19" s="39"/>
      <c r="I19" s="39">
        <v>8.0419635478379838</v>
      </c>
      <c r="L19" s="32">
        <f t="shared" si="3"/>
        <v>8.0434348638259952</v>
      </c>
    </row>
    <row r="20" spans="1:12" ht="14" x14ac:dyDescent="0.2">
      <c r="A20" s="38" t="s">
        <v>50</v>
      </c>
      <c r="B20" s="38" t="s">
        <v>42</v>
      </c>
      <c r="C20" s="40" t="s">
        <v>60</v>
      </c>
      <c r="D20" s="41">
        <v>6.5089292030294885</v>
      </c>
      <c r="E20" s="41">
        <v>1.1225787496629724</v>
      </c>
      <c r="F20" s="41">
        <v>11.86426414690539</v>
      </c>
      <c r="G20" s="39">
        <v>1.4091955947223458</v>
      </c>
      <c r="H20" s="39">
        <v>0.7842356105780306</v>
      </c>
      <c r="I20" s="39">
        <v>7.8783575345836878</v>
      </c>
      <c r="L20" s="32">
        <f t="shared" si="3"/>
        <v>6.3079480515771973</v>
      </c>
    </row>
    <row r="21" spans="1:12" ht="14" x14ac:dyDescent="0.2">
      <c r="C21" s="37"/>
      <c r="G21" s="35"/>
      <c r="H21" s="35"/>
      <c r="I21" s="35"/>
    </row>
    <row r="22" spans="1:12" ht="14" x14ac:dyDescent="0.2">
      <c r="A22" s="38" t="s">
        <v>51</v>
      </c>
      <c r="B22" s="38" t="s">
        <v>39</v>
      </c>
      <c r="C22" s="40" t="s">
        <v>32</v>
      </c>
      <c r="D22" s="41">
        <v>0.53320090413397869</v>
      </c>
      <c r="E22" s="41"/>
      <c r="F22" s="41"/>
      <c r="G22" s="39">
        <v>0.24045437444713436</v>
      </c>
      <c r="H22" s="39"/>
      <c r="I22" s="39"/>
      <c r="L22" s="32">
        <f>G22/0.2405</f>
        <v>0.99981028876147349</v>
      </c>
    </row>
    <row r="23" spans="1:12" ht="14" x14ac:dyDescent="0.2">
      <c r="A23" s="38" t="s">
        <v>51</v>
      </c>
      <c r="B23" s="38" t="s">
        <v>40</v>
      </c>
      <c r="C23" s="40" t="s">
        <v>33</v>
      </c>
      <c r="D23" s="41">
        <v>0.53063416005417885</v>
      </c>
      <c r="E23" s="41">
        <v>0.99518615955093193</v>
      </c>
      <c r="F23" s="41"/>
      <c r="G23" s="39">
        <v>0.17300635450085342</v>
      </c>
      <c r="H23" s="39">
        <v>0.7194976381637429</v>
      </c>
      <c r="I23" s="39"/>
      <c r="L23" s="32">
        <f t="shared" ref="L23:L25" si="4">G23/0.2405</f>
        <v>0.71936114137568985</v>
      </c>
    </row>
    <row r="24" spans="1:12" ht="14" x14ac:dyDescent="0.2">
      <c r="A24" s="38" t="s">
        <v>51</v>
      </c>
      <c r="B24" s="38" t="s">
        <v>41</v>
      </c>
      <c r="C24" s="40" t="s">
        <v>59</v>
      </c>
      <c r="D24" s="41">
        <v>7.6634448812121043</v>
      </c>
      <c r="E24" s="41"/>
      <c r="F24" s="41">
        <v>14.372527919207151</v>
      </c>
      <c r="G24" s="39">
        <v>2.3749584997824917</v>
      </c>
      <c r="H24" s="39"/>
      <c r="I24" s="39">
        <v>9.8769610877037444</v>
      </c>
      <c r="L24" s="32">
        <f t="shared" si="4"/>
        <v>9.8750873171829188</v>
      </c>
    </row>
    <row r="25" spans="1:12" ht="14" x14ac:dyDescent="0.2">
      <c r="A25" s="38" t="s">
        <v>51</v>
      </c>
      <c r="B25" s="38" t="s">
        <v>42</v>
      </c>
      <c r="C25" s="40" t="s">
        <v>60</v>
      </c>
      <c r="D25" s="41">
        <v>8.8024735642721765</v>
      </c>
      <c r="E25" s="41">
        <v>1.1486314184698507</v>
      </c>
      <c r="F25" s="41">
        <v>16.588591965834663</v>
      </c>
      <c r="G25" s="39">
        <v>1.9057523261520188</v>
      </c>
      <c r="H25" s="39">
        <v>0.80243605365169768</v>
      </c>
      <c r="I25" s="39">
        <v>11.015504786806071</v>
      </c>
      <c r="L25" s="32">
        <f t="shared" si="4"/>
        <v>7.9241260962661908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PCLS10 Samples</vt:lpstr>
      <vt:lpstr>PCLS10 RNA cDNA</vt:lpstr>
      <vt:lpstr>PCLS10 v bGUS</vt:lpstr>
      <vt:lpstr>PCLS10 v PPIA</vt:lpstr>
      <vt:lpstr>PCLS10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Aschner, Yael</cp:lastModifiedBy>
  <cp:lastPrinted>2023-12-13T20:56:43Z</cp:lastPrinted>
  <dcterms:created xsi:type="dcterms:W3CDTF">2023-12-11T14:39:16Z</dcterms:created>
  <dcterms:modified xsi:type="dcterms:W3CDTF">2023-12-14T18:49:39Z</dcterms:modified>
</cp:coreProperties>
</file>