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otal Budget " sheetId="1" r:id="rId1"/>
    <sheet name="Training and Workshop " sheetId="2" r:id="rId2"/>
    <sheet name="Staff Cost " sheetId="3" r:id="rId3"/>
    <sheet name="Local Administration Cost " sheetId="4" r:id="rId4"/>
  </sheets>
  <calcPr calcId="124519"/>
</workbook>
</file>

<file path=xl/calcChain.xml><?xml version="1.0" encoding="utf-8"?>
<calcChain xmlns="http://schemas.openxmlformats.org/spreadsheetml/2006/main">
  <c r="F43" i="4"/>
  <c r="F41"/>
  <c r="F27"/>
  <c r="F32"/>
  <c r="F5"/>
  <c r="F30"/>
  <c r="F28"/>
  <c r="F29"/>
  <c r="F36"/>
  <c r="F35" s="1"/>
  <c r="F37"/>
  <c r="F40"/>
  <c r="F20"/>
  <c r="F21"/>
  <c r="F23"/>
  <c r="F22"/>
  <c r="F19"/>
  <c r="F15"/>
  <c r="F11"/>
  <c r="F10"/>
  <c r="F6"/>
  <c r="F42" i="1"/>
  <c r="E42"/>
  <c r="D42"/>
  <c r="I9" i="3"/>
  <c r="I6"/>
  <c r="I7"/>
  <c r="I8"/>
  <c r="I5"/>
  <c r="H6"/>
  <c r="H7"/>
  <c r="H8"/>
  <c r="H9" s="1"/>
  <c r="H5"/>
  <c r="G40" i="1"/>
  <c r="F39"/>
  <c r="E39"/>
  <c r="D39"/>
  <c r="G38"/>
  <c r="G37"/>
  <c r="G36"/>
  <c r="G35"/>
  <c r="F31"/>
  <c r="F29"/>
  <c r="E29"/>
  <c r="E27" s="1"/>
  <c r="D29"/>
  <c r="F28"/>
  <c r="F30"/>
  <c r="E30"/>
  <c r="D30"/>
  <c r="F26"/>
  <c r="D26"/>
  <c r="F22"/>
  <c r="E22"/>
  <c r="D21"/>
  <c r="G21" s="1"/>
  <c r="F20"/>
  <c r="E20"/>
  <c r="D20"/>
  <c r="E18"/>
  <c r="D18"/>
  <c r="F16"/>
  <c r="F15" s="1"/>
  <c r="E16"/>
  <c r="D16"/>
  <c r="F24"/>
  <c r="D24"/>
  <c r="F14"/>
  <c r="D14"/>
  <c r="G8"/>
  <c r="G7"/>
  <c r="G6"/>
  <c r="G5"/>
  <c r="G4"/>
  <c r="G16"/>
  <c r="G14"/>
  <c r="F12"/>
  <c r="D12"/>
  <c r="G10"/>
  <c r="E9"/>
  <c r="G9" s="1"/>
  <c r="G11"/>
  <c r="G103" i="2"/>
  <c r="G102"/>
  <c r="G101"/>
  <c r="G98"/>
  <c r="G95"/>
  <c r="G89"/>
  <c r="G90"/>
  <c r="G91"/>
  <c r="G88"/>
  <c r="G80"/>
  <c r="G81"/>
  <c r="G82"/>
  <c r="G83"/>
  <c r="G84"/>
  <c r="G85" s="1"/>
  <c r="G79"/>
  <c r="G68"/>
  <c r="G69"/>
  <c r="G70"/>
  <c r="G73"/>
  <c r="G76" s="1"/>
  <c r="G74"/>
  <c r="G75"/>
  <c r="G67"/>
  <c r="G58"/>
  <c r="G59"/>
  <c r="G60"/>
  <c r="G61"/>
  <c r="G62"/>
  <c r="G57"/>
  <c r="G41"/>
  <c r="G50"/>
  <c r="G51"/>
  <c r="G52"/>
  <c r="G53"/>
  <c r="G54"/>
  <c r="G49"/>
  <c r="G42"/>
  <c r="G43"/>
  <c r="G44"/>
  <c r="G45"/>
  <c r="G46"/>
  <c r="G32"/>
  <c r="G33"/>
  <c r="G34"/>
  <c r="G35"/>
  <c r="G36"/>
  <c r="G31"/>
  <c r="G37" s="1"/>
  <c r="G28"/>
  <c r="G27"/>
  <c r="G26"/>
  <c r="G16"/>
  <c r="G17"/>
  <c r="G18"/>
  <c r="G19"/>
  <c r="G20"/>
  <c r="G22"/>
  <c r="G23"/>
  <c r="G24"/>
  <c r="G25"/>
  <c r="G15"/>
  <c r="G7"/>
  <c r="G8"/>
  <c r="G9"/>
  <c r="G10"/>
  <c r="G11"/>
  <c r="G13"/>
  <c r="G6"/>
  <c r="F7" i="4" l="1"/>
  <c r="F18"/>
  <c r="F9"/>
  <c r="F8" s="1"/>
  <c r="G42" i="1"/>
  <c r="G39"/>
  <c r="F27"/>
  <c r="G24"/>
  <c r="E19"/>
  <c r="G29"/>
  <c r="F23"/>
  <c r="G18"/>
  <c r="F19"/>
  <c r="G26"/>
  <c r="G31"/>
  <c r="G30"/>
  <c r="G20"/>
  <c r="G22"/>
  <c r="D19"/>
  <c r="G92" i="2"/>
  <c r="G63"/>
  <c r="G12" i="1"/>
  <c r="E12"/>
  <c r="G71" i="2"/>
  <c r="G77" s="1"/>
  <c r="G47"/>
  <c r="G29"/>
  <c r="G12"/>
  <c r="G21"/>
  <c r="G55"/>
  <c r="G64" s="1"/>
  <c r="F32" i="1" l="1"/>
  <c r="G19"/>
  <c r="G99" i="2"/>
  <c r="D28" i="1"/>
  <c r="G105" i="2"/>
  <c r="D25" i="1"/>
  <c r="D23" s="1"/>
  <c r="E25"/>
  <c r="E23" s="1"/>
  <c r="D17"/>
  <c r="E17"/>
  <c r="E15" s="1"/>
  <c r="G38" i="2"/>
  <c r="D45" i="1" l="1"/>
  <c r="E45"/>
  <c r="E47" s="1"/>
  <c r="F45"/>
  <c r="F47" s="1"/>
  <c r="G23"/>
  <c r="E32"/>
  <c r="G28"/>
  <c r="D27"/>
  <c r="G17"/>
  <c r="G15" s="1"/>
  <c r="D15"/>
  <c r="G25"/>
  <c r="D47" l="1"/>
  <c r="G45"/>
  <c r="G47" s="1"/>
  <c r="D32"/>
  <c r="G32" s="1"/>
  <c r="G27"/>
</calcChain>
</file>

<file path=xl/comments1.xml><?xml version="1.0" encoding="utf-8"?>
<comments xmlns="http://schemas.openxmlformats.org/spreadsheetml/2006/main">
  <authors>
    <author>user</author>
  </authors>
  <commentList>
    <comment ref="E6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Schools 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 xml:space="preserve">user:
20000 copies of posters, pamplets, flyers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45 households
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Montly Salary 
3 months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seems a lot of money for running class for 20 students
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 months 
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we can raise some funds from cooperatives as well 
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 eg 3 cooperatives 
</t>
        </r>
      </text>
    </comment>
  </commentList>
</comments>
</file>

<file path=xl/sharedStrings.xml><?xml version="1.0" encoding="utf-8"?>
<sst xmlns="http://schemas.openxmlformats.org/spreadsheetml/2006/main" count="316" uniqueCount="192">
  <si>
    <t xml:space="preserve">A </t>
  </si>
  <si>
    <t xml:space="preserve">Direct Program Cost </t>
  </si>
  <si>
    <t xml:space="preserve">Construction of Community Center </t>
  </si>
  <si>
    <t xml:space="preserve">Unit </t>
  </si>
  <si>
    <t xml:space="preserve"> Year I  </t>
  </si>
  <si>
    <t xml:space="preserve">Year II </t>
  </si>
  <si>
    <t xml:space="preserve">Year III </t>
  </si>
  <si>
    <t xml:space="preserve">Total </t>
  </si>
  <si>
    <t xml:space="preserve">Training and Workshop </t>
  </si>
  <si>
    <t xml:space="preserve">a) </t>
  </si>
  <si>
    <t xml:space="preserve">Orientation and Mobilization Seminar </t>
  </si>
  <si>
    <t xml:space="preserve">b) </t>
  </si>
  <si>
    <t>c)</t>
  </si>
  <si>
    <t>d)</t>
  </si>
  <si>
    <t xml:space="preserve"> Land Acquisition Meeting </t>
  </si>
  <si>
    <t xml:space="preserve">Approval from Local Government and Land Transfer Process </t>
  </si>
  <si>
    <t xml:space="preserve"> Design of Community Centre (Engineering Consultancy Firm) </t>
  </si>
  <si>
    <t xml:space="preserve"> Soil Test/ Geological Survey </t>
  </si>
  <si>
    <t xml:space="preserve"> SAP Analysis </t>
  </si>
  <si>
    <t xml:space="preserve">Construction of Community Centre </t>
  </si>
  <si>
    <t xml:space="preserve">Handing Over Ceremony </t>
  </si>
  <si>
    <t xml:space="preserve">Skill Development Training for Men and Women </t>
  </si>
  <si>
    <t xml:space="preserve">Agriculture Training (Compost Making, Organic Farming) </t>
  </si>
  <si>
    <t xml:space="preserve">Floriculture Training </t>
  </si>
  <si>
    <t xml:space="preserve">c) </t>
  </si>
  <si>
    <t xml:space="preserve">Apiculture Training </t>
  </si>
  <si>
    <t xml:space="preserve">Massive Awarness Raisising on Health and Sanitation Behaviour </t>
  </si>
  <si>
    <t xml:space="preserve">School led sanitation campaign </t>
  </si>
  <si>
    <t xml:space="preserve">Facilitative Leadership Training Program for Villagers </t>
  </si>
  <si>
    <t xml:space="preserve">Community Center Management Committee Formation </t>
  </si>
  <si>
    <t xml:space="preserve">Meetings </t>
  </si>
  <si>
    <t xml:space="preserve">Management Training to Community Center Management Committee </t>
  </si>
  <si>
    <t xml:space="preserve">Training on Participatory Strategic Planning  </t>
  </si>
  <si>
    <t xml:space="preserve">Result Based Leadership Development Training </t>
  </si>
  <si>
    <t xml:space="preserve">Functional Literacy Program </t>
  </si>
  <si>
    <t xml:space="preserve">Field Officer </t>
  </si>
  <si>
    <t xml:space="preserve">Social Mobilizers </t>
  </si>
  <si>
    <t xml:space="preserve">Transportation </t>
  </si>
  <si>
    <t>a)</t>
  </si>
  <si>
    <t xml:space="preserve">International Transportation </t>
  </si>
  <si>
    <t xml:space="preserve">Communication </t>
  </si>
  <si>
    <t xml:space="preserve">Translation </t>
  </si>
  <si>
    <t xml:space="preserve">Monitoring and Evaluation </t>
  </si>
  <si>
    <t xml:space="preserve">Audit Fees </t>
  </si>
  <si>
    <t xml:space="preserve">Mid Term Evaluation- External Consultant </t>
  </si>
  <si>
    <t xml:space="preserve">End Term Evaluation - External Consutlant </t>
  </si>
  <si>
    <t xml:space="preserve">Regular Internal Monitoring Visits </t>
  </si>
  <si>
    <t xml:space="preserve">NPR </t>
  </si>
  <si>
    <t xml:space="preserve">persons </t>
  </si>
  <si>
    <t xml:space="preserve">times </t>
  </si>
  <si>
    <t xml:space="preserve">Psychosocial Support Program for Women and Men </t>
  </si>
  <si>
    <t>several meetings</t>
  </si>
  <si>
    <t xml:space="preserve">several visits and meetings </t>
  </si>
  <si>
    <t xml:space="preserve">consultancy fees </t>
  </si>
  <si>
    <t xml:space="preserve">Report </t>
  </si>
  <si>
    <t xml:space="preserve">Working Lunch </t>
  </si>
  <si>
    <t xml:space="preserve">Material (Stationaries) </t>
  </si>
  <si>
    <t xml:space="preserve">Venue </t>
  </si>
  <si>
    <t xml:space="preserve">d) </t>
  </si>
  <si>
    <t xml:space="preserve">Transportation for participants </t>
  </si>
  <si>
    <t xml:space="preserve">Remarks </t>
  </si>
  <si>
    <t xml:space="preserve">40 participants, 1 Resource Person and 1 Organizer) </t>
  </si>
  <si>
    <t xml:space="preserve">e) </t>
  </si>
  <si>
    <t xml:space="preserve">Resource Person Transporation &amp; Accomodation </t>
  </si>
  <si>
    <t xml:space="preserve">f) </t>
  </si>
  <si>
    <t xml:space="preserve">Resource Person Fees </t>
  </si>
  <si>
    <t>1.2.1</t>
  </si>
  <si>
    <t xml:space="preserve">Agriculture Training </t>
  </si>
  <si>
    <t>Total (NPR)</t>
  </si>
  <si>
    <t xml:space="preserve">NPR) Rate </t>
  </si>
  <si>
    <t xml:space="preserve">Material </t>
  </si>
  <si>
    <t xml:space="preserve">compost making, crops diversification, nursery making </t>
  </si>
  <si>
    <t xml:space="preserve">30 participants, 1 Resource Person and 1 Organizer) </t>
  </si>
  <si>
    <t xml:space="preserve">Sub Total (1.2.1) </t>
  </si>
  <si>
    <t>Sub Total (1.1)</t>
  </si>
  <si>
    <t>1.2.2</t>
  </si>
  <si>
    <t xml:space="preserve">Floriculture Training (including refresher training) </t>
  </si>
  <si>
    <t>1.2.3</t>
  </si>
  <si>
    <t xml:space="preserve">Sub Total (1.2.4) </t>
  </si>
  <si>
    <t xml:space="preserve">Sub Total (1.2) </t>
  </si>
  <si>
    <t xml:space="preserve">Facilitative Leadership Development Training </t>
  </si>
  <si>
    <t xml:space="preserve">Management Training on Center Management Committee Training (including refresher training) </t>
  </si>
  <si>
    <t>1.3.1</t>
  </si>
  <si>
    <t xml:space="preserve">Sub Total (1.3.1) </t>
  </si>
  <si>
    <t>1.3.2</t>
  </si>
  <si>
    <t xml:space="preserve">Sub Total (1.3.2) </t>
  </si>
  <si>
    <t xml:space="preserve">Training on Strategic Participatory Planning Workshop (including refresher meeting) </t>
  </si>
  <si>
    <t>1.3.3</t>
  </si>
  <si>
    <t xml:space="preserve">Sub Total (1.3.3) </t>
  </si>
  <si>
    <t xml:space="preserve">Sub Total (1.3) </t>
  </si>
  <si>
    <t xml:space="preserve">Massive Awareness Raising on Health, Hygiene and Sanitation Behaviour </t>
  </si>
  <si>
    <t>1.4.1</t>
  </si>
  <si>
    <t xml:space="preserve">School Led Sanitation Awareness Raising Program </t>
  </si>
  <si>
    <t xml:space="preserve">Hand Washing Workshop (5 schools) </t>
  </si>
  <si>
    <t xml:space="preserve">Effective Menstruation Hygiene Management Workshop </t>
  </si>
  <si>
    <t xml:space="preserve">Distribution Menstruation Hygiene Kits (sanitary napkin, dustbin, soap, towel) </t>
  </si>
  <si>
    <t xml:space="preserve">Interaction on Effective Personal Health, Hygiene Management </t>
  </si>
  <si>
    <t>Sub Total (1.4.1)</t>
  </si>
  <si>
    <t xml:space="preserve">Community Led Sanitation Campaign </t>
  </si>
  <si>
    <t xml:space="preserve">Personal health, hygiene and sanitation behaviour managmement workshop </t>
  </si>
  <si>
    <t xml:space="preserve">Material (curriculum development, stationaries, handouts) </t>
  </si>
  <si>
    <t xml:space="preserve">Information, Education and Communication  (IEC) Materials on Personal Health, hygiene and sanitation design and dissemination </t>
  </si>
  <si>
    <t xml:space="preserve">Workshop on Managing Waste Water in to Kitchen Garden </t>
  </si>
  <si>
    <t>1.4.2</t>
  </si>
  <si>
    <t xml:space="preserve">Community Led Sanitation Awareness  Raising Program </t>
  </si>
  <si>
    <t>Sub Total (1.4.2)</t>
  </si>
  <si>
    <t xml:space="preserve">Training and  Workshop Details </t>
  </si>
  <si>
    <t>(cost include local transportation, materials, resource person)</t>
  </si>
  <si>
    <t xml:space="preserve">Psycho-Social Support Program to Men and Women </t>
  </si>
  <si>
    <t xml:space="preserve">Sub Total (1.4) </t>
  </si>
  <si>
    <t xml:space="preserve">Sub Total (1.5) </t>
  </si>
  <si>
    <t>1.6.1</t>
  </si>
  <si>
    <t xml:space="preserve">Stationaries </t>
  </si>
  <si>
    <t xml:space="preserve">Functional Adult and Post Literacy Program </t>
  </si>
  <si>
    <t>Days/Months</t>
  </si>
  <si>
    <t xml:space="preserve">Rent </t>
  </si>
  <si>
    <t xml:space="preserve">Curriculum Development, Preparation and Reporting </t>
  </si>
  <si>
    <t xml:space="preserve">Sub Total (1.6.1) </t>
  </si>
  <si>
    <t xml:space="preserve">Strengthening the existing cooperative </t>
  </si>
  <si>
    <t xml:space="preserve">Literacy Teacher (we will hire local people) </t>
  </si>
  <si>
    <t xml:space="preserve">I followed your calculation the education budget </t>
  </si>
  <si>
    <t>ToT for  Literacy Teacher (Primary Teachers- 4 persons)</t>
  </si>
  <si>
    <t xml:space="preserve">Running Basic Level School (20 students) </t>
  </si>
  <si>
    <t xml:space="preserve">Salary for two primary teachers </t>
  </si>
  <si>
    <t>includes maintenance, furniture, teaching materials, stationaires</t>
  </si>
  <si>
    <t xml:space="preserve">Coordination, Curriculum and Reporting Cost </t>
  </si>
  <si>
    <t xml:space="preserve">Primary Education Program at Digam </t>
  </si>
  <si>
    <t xml:space="preserve">1.6.2 </t>
  </si>
  <si>
    <t xml:space="preserve">Sub Total (1.6.2) </t>
  </si>
  <si>
    <t xml:space="preserve">Strengthening Existing Cooperatives </t>
  </si>
  <si>
    <t xml:space="preserve">Orientation Meetings on Entrepreneurship Development Proram </t>
  </si>
  <si>
    <t xml:space="preserve">Linking to Technology and Skills </t>
  </si>
  <si>
    <t xml:space="preserve">Sub total (1.7) </t>
  </si>
  <si>
    <t xml:space="preserve">Grand Total (Training and Workshop) </t>
  </si>
  <si>
    <t xml:space="preserve">Sub Total (1.6) </t>
  </si>
  <si>
    <t xml:space="preserve">Ceremony </t>
  </si>
  <si>
    <t xml:space="preserve">Building </t>
  </si>
  <si>
    <t xml:space="preserve">Sub Total (1) </t>
  </si>
  <si>
    <t xml:space="preserve">Seminar </t>
  </si>
  <si>
    <t xml:space="preserve">Training </t>
  </si>
  <si>
    <t xml:space="preserve">Behaviour Change Program </t>
  </si>
  <si>
    <t xml:space="preserve">Functional Adult Litracy and Post Adult Literacy Program </t>
  </si>
  <si>
    <t xml:space="preserve">Primary Education Program </t>
  </si>
  <si>
    <t>Sub Total (2)</t>
  </si>
  <si>
    <t xml:space="preserve">SWC Monitoring/Rural Municipality Representative Visit </t>
  </si>
  <si>
    <t>Sub Total (3)</t>
  </si>
  <si>
    <t xml:space="preserve">Personnels/Human Resource </t>
  </si>
  <si>
    <t xml:space="preserve">Position </t>
  </si>
  <si>
    <t xml:space="preserve">Person Role </t>
  </si>
  <si>
    <t xml:space="preserve">Number of Months </t>
  </si>
  <si>
    <t xml:space="preserve">Times </t>
  </si>
  <si>
    <t xml:space="preserve">Project Coordinator </t>
  </si>
  <si>
    <t xml:space="preserve">Accountant/Admin Officer </t>
  </si>
  <si>
    <t xml:space="preserve">Sub Total </t>
  </si>
  <si>
    <t xml:space="preserve">Year Wise </t>
  </si>
  <si>
    <t>Local Admin Cost</t>
  </si>
  <si>
    <t xml:space="preserve">Office rent &amp; Utility </t>
  </si>
  <si>
    <t>Office rent</t>
  </si>
  <si>
    <t xml:space="preserve"> Local transpsortation</t>
  </si>
  <si>
    <t>Rental car</t>
  </si>
  <si>
    <t>Meeting fee</t>
  </si>
  <si>
    <t>Phone/Fax</t>
  </si>
  <si>
    <t>Internet usage</t>
  </si>
  <si>
    <t xml:space="preserve"> Mobile phone</t>
  </si>
  <si>
    <t>Postal expenses</t>
  </si>
  <si>
    <t>Bank charge</t>
  </si>
  <si>
    <t>Printing/creating documents</t>
  </si>
  <si>
    <t xml:space="preserve">Designing </t>
  </si>
  <si>
    <t>Printing fee</t>
  </si>
  <si>
    <t>Brochures</t>
  </si>
  <si>
    <t>Flyers</t>
  </si>
  <si>
    <t xml:space="preserve"> Stationary purchase</t>
  </si>
  <si>
    <t>Stationary</t>
  </si>
  <si>
    <t xml:space="preserve">printing cartidge  </t>
  </si>
  <si>
    <t>Information fee</t>
  </si>
  <si>
    <t>Information collection(newspaper etc)</t>
  </si>
  <si>
    <t>Amount (NPR)</t>
  </si>
  <si>
    <t xml:space="preserve">Month </t>
  </si>
  <si>
    <t>Times</t>
  </si>
  <si>
    <t>once community centre would be ready office can shift there</t>
  </si>
  <si>
    <t>（NPR)</t>
  </si>
  <si>
    <t>(meeting cost, tea, stationaries, internal follow up meeting)</t>
  </si>
  <si>
    <t>b)</t>
  </si>
  <si>
    <t>Printing and Reporting Cost (including SWC Project Agreement Follow up, Reporting)</t>
  </si>
  <si>
    <t xml:space="preserve">Sub Total Administration Cost </t>
  </si>
  <si>
    <t>Total</t>
  </si>
  <si>
    <t xml:space="preserve">Electricity, Water, Refreshment </t>
  </si>
  <si>
    <t xml:space="preserve">Gasoline, Car Maintenance </t>
  </si>
  <si>
    <t xml:space="preserve">Project Equipment Cost </t>
  </si>
  <si>
    <t xml:space="preserve">Local Adminstration Cost </t>
  </si>
  <si>
    <t>Grand Total (1+2+3+4+5+6+7)</t>
  </si>
  <si>
    <t xml:space="preserve">Research and Information Gathering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</si>
</sst>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-* #,##0_-;\-* #,##0_-;_-* &quot;-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440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/>
    <xf numFmtId="38" fontId="12" fillId="0" borderId="0" applyFont="0" applyFill="0" applyBorder="0" applyAlignment="0" applyProtection="0"/>
    <xf numFmtId="0" fontId="12" fillId="0" borderId="0">
      <alignment vertical="center"/>
    </xf>
    <xf numFmtId="0" fontId="1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>
      <alignment vertical="center"/>
    </xf>
    <xf numFmtId="166" fontId="1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166" fontId="1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3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3" borderId="0" xfId="0" applyFont="1" applyFill="1" applyAlignment="1">
      <alignment horizontal="right" vertical="top"/>
    </xf>
    <xf numFmtId="0" fontId="5" fillId="3" borderId="1" xfId="0" applyFont="1" applyFill="1" applyBorder="1"/>
    <xf numFmtId="43" fontId="0" fillId="0" borderId="0" xfId="1" applyFont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43" fontId="3" fillId="3" borderId="1" xfId="1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43" fontId="0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43" fontId="4" fillId="0" borderId="1" xfId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43" fontId="3" fillId="0" borderId="1" xfId="1" applyFont="1" applyBorder="1"/>
    <xf numFmtId="0" fontId="4" fillId="2" borderId="1" xfId="0" applyFont="1" applyFill="1" applyBorder="1"/>
    <xf numFmtId="43" fontId="4" fillId="2" borderId="1" xfId="1" applyFont="1" applyFill="1" applyBorder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43" fontId="3" fillId="4" borderId="1" xfId="1" applyFont="1" applyFill="1" applyBorder="1"/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/>
    <xf numFmtId="43" fontId="3" fillId="6" borderId="1" xfId="1" applyFont="1" applyFill="1" applyBorder="1"/>
    <xf numFmtId="0" fontId="4" fillId="6" borderId="1" xfId="0" applyFont="1" applyFill="1" applyBorder="1"/>
    <xf numFmtId="43" fontId="4" fillId="6" borderId="1" xfId="1" applyFont="1" applyFill="1" applyBorder="1"/>
    <xf numFmtId="0" fontId="3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1" xfId="0" applyFont="1" applyFill="1" applyBorder="1"/>
    <xf numFmtId="43" fontId="3" fillId="0" borderId="1" xfId="1" applyFont="1" applyFill="1" applyBorder="1"/>
    <xf numFmtId="0" fontId="4" fillId="7" borderId="1" xfId="0" applyFont="1" applyFill="1" applyBorder="1" applyAlignment="1">
      <alignment horizontal="right"/>
    </xf>
    <xf numFmtId="0" fontId="4" fillId="7" borderId="1" xfId="0" applyFont="1" applyFill="1" applyBorder="1"/>
    <xf numFmtId="43" fontId="4" fillId="7" borderId="1" xfId="1" applyFont="1" applyFill="1" applyBorder="1"/>
    <xf numFmtId="0" fontId="9" fillId="5" borderId="1" xfId="0" applyFont="1" applyFill="1" applyBorder="1" applyAlignment="1">
      <alignment horizontal="right"/>
    </xf>
    <xf numFmtId="0" fontId="9" fillId="5" borderId="1" xfId="0" applyFont="1" applyFill="1" applyBorder="1"/>
    <xf numFmtId="43" fontId="9" fillId="5" borderId="1" xfId="1" applyFont="1" applyFill="1" applyBorder="1"/>
    <xf numFmtId="0" fontId="3" fillId="0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4" fillId="8" borderId="1" xfId="0" applyFont="1" applyFill="1" applyBorder="1"/>
    <xf numFmtId="43" fontId="4" fillId="8" borderId="1" xfId="1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43" fontId="3" fillId="8" borderId="1" xfId="1" applyFont="1" applyFill="1" applyBorder="1"/>
    <xf numFmtId="3" fontId="4" fillId="7" borderId="1" xfId="0" applyNumberFormat="1" applyFont="1" applyFill="1" applyBorder="1"/>
    <xf numFmtId="43" fontId="5" fillId="3" borderId="1" xfId="1" applyFont="1" applyFill="1" applyBorder="1"/>
    <xf numFmtId="43" fontId="6" fillId="0" borderId="1" xfId="1" applyFont="1" applyBorder="1"/>
    <xf numFmtId="43" fontId="6" fillId="0" borderId="0" xfId="1" applyFont="1"/>
    <xf numFmtId="43" fontId="6" fillId="0" borderId="3" xfId="1" applyFont="1" applyBorder="1" applyAlignment="1">
      <alignment horizontal="center"/>
    </xf>
    <xf numFmtId="43" fontId="0" fillId="0" borderId="1" xfId="0" applyNumberFormat="1" applyBorder="1"/>
    <xf numFmtId="43" fontId="6" fillId="0" borderId="0" xfId="0" applyNumberFormat="1" applyFont="1"/>
    <xf numFmtId="43" fontId="5" fillId="0" borderId="1" xfId="1" applyFont="1" applyBorder="1"/>
    <xf numFmtId="0" fontId="5" fillId="7" borderId="1" xfId="0" applyFont="1" applyFill="1" applyBorder="1"/>
    <xf numFmtId="43" fontId="5" fillId="7" borderId="1" xfId="1" applyFont="1" applyFill="1" applyBorder="1"/>
    <xf numFmtId="0" fontId="6" fillId="7" borderId="1" xfId="0" applyFont="1" applyFill="1" applyBorder="1"/>
    <xf numFmtId="0" fontId="5" fillId="7" borderId="0" xfId="0" applyFont="1" applyFill="1" applyAlignment="1">
      <alignment horizontal="right"/>
    </xf>
    <xf numFmtId="43" fontId="5" fillId="7" borderId="1" xfId="1" applyNumberFormat="1" applyFont="1" applyFill="1" applyBorder="1"/>
    <xf numFmtId="0" fontId="6" fillId="0" borderId="1" xfId="0" applyFont="1" applyBorder="1" applyAlignment="1">
      <alignment wrapText="1"/>
    </xf>
    <xf numFmtId="2" fontId="4" fillId="0" borderId="1" xfId="0" applyNumberFormat="1" applyFont="1" applyBorder="1"/>
    <xf numFmtId="43" fontId="4" fillId="0" borderId="1" xfId="0" applyNumberFormat="1" applyFont="1" applyBorder="1"/>
    <xf numFmtId="0" fontId="16" fillId="0" borderId="10" xfId="996" applyFont="1" applyBorder="1"/>
    <xf numFmtId="166" fontId="16" fillId="0" borderId="10" xfId="997" applyFont="1" applyBorder="1"/>
    <xf numFmtId="3" fontId="16" fillId="0" borderId="10" xfId="996" applyNumberFormat="1" applyFont="1" applyBorder="1"/>
    <xf numFmtId="0" fontId="16" fillId="0" borderId="9" xfId="996" applyFont="1" applyBorder="1" applyAlignment="1">
      <alignment wrapText="1"/>
    </xf>
    <xf numFmtId="0" fontId="16" fillId="0" borderId="15" xfId="996" applyFont="1" applyBorder="1"/>
    <xf numFmtId="166" fontId="16" fillId="0" borderId="8" xfId="997" applyFont="1" applyBorder="1"/>
    <xf numFmtId="0" fontId="16" fillId="0" borderId="8" xfId="996" applyFont="1" applyBorder="1"/>
    <xf numFmtId="3" fontId="16" fillId="7" borderId="1" xfId="996" applyNumberFormat="1" applyFont="1" applyFill="1" applyBorder="1"/>
    <xf numFmtId="0" fontId="16" fillId="0" borderId="19" xfId="996" applyFont="1" applyBorder="1" applyAlignment="1">
      <alignment wrapText="1"/>
    </xf>
    <xf numFmtId="0" fontId="16" fillId="0" borderId="7" xfId="996" applyFont="1" applyBorder="1"/>
    <xf numFmtId="166" fontId="16" fillId="0" borderId="7" xfId="997" applyFont="1" applyBorder="1"/>
    <xf numFmtId="3" fontId="16" fillId="7" borderId="7" xfId="996" applyNumberFormat="1" applyFont="1" applyFill="1" applyBorder="1"/>
    <xf numFmtId="0" fontId="16" fillId="0" borderId="17" xfId="996" applyFont="1" applyBorder="1" applyAlignment="1">
      <alignment wrapText="1"/>
    </xf>
    <xf numFmtId="0" fontId="16" fillId="0" borderId="6" xfId="996" applyFont="1" applyBorder="1"/>
    <xf numFmtId="0" fontId="16" fillId="0" borderId="0" xfId="996" applyFont="1" applyBorder="1"/>
    <xf numFmtId="166" fontId="16" fillId="0" borderId="0" xfId="997" applyFont="1" applyBorder="1"/>
    <xf numFmtId="3" fontId="16" fillId="7" borderId="0" xfId="996" applyNumberFormat="1" applyFont="1" applyFill="1" applyBorder="1"/>
    <xf numFmtId="0" fontId="16" fillId="0" borderId="0" xfId="996" applyFont="1" applyBorder="1" applyAlignment="1">
      <alignment wrapText="1"/>
    </xf>
    <xf numFmtId="0" fontId="17" fillId="0" borderId="0" xfId="996" applyFont="1"/>
    <xf numFmtId="166" fontId="17" fillId="0" borderId="0" xfId="997" applyFont="1"/>
    <xf numFmtId="3" fontId="17" fillId="0" borderId="0" xfId="996" applyNumberFormat="1" applyFont="1"/>
    <xf numFmtId="0" fontId="17" fillId="0" borderId="0" xfId="996" applyFont="1" applyAlignment="1">
      <alignment horizontal="right" wrapText="1"/>
    </xf>
    <xf numFmtId="0" fontId="16" fillId="0" borderId="0" xfId="996" applyFont="1"/>
    <xf numFmtId="166" fontId="16" fillId="0" borderId="0" xfId="997" applyFont="1"/>
    <xf numFmtId="3" fontId="16" fillId="0" borderId="0" xfId="996" applyNumberFormat="1" applyFont="1"/>
    <xf numFmtId="0" fontId="16" fillId="0" borderId="0" xfId="996" applyFont="1" applyAlignment="1">
      <alignment wrapText="1"/>
    </xf>
    <xf numFmtId="0" fontId="16" fillId="0" borderId="13" xfId="996" applyFont="1" applyBorder="1"/>
    <xf numFmtId="166" fontId="16" fillId="0" borderId="13" xfId="997" applyFont="1" applyBorder="1"/>
    <xf numFmtId="0" fontId="16" fillId="0" borderId="14" xfId="996" applyFont="1" applyBorder="1" applyAlignment="1">
      <alignment wrapText="1"/>
    </xf>
    <xf numFmtId="3" fontId="16" fillId="4" borderId="7" xfId="996" applyNumberFormat="1" applyFont="1" applyFill="1" applyBorder="1"/>
    <xf numFmtId="3" fontId="16" fillId="9" borderId="10" xfId="996" applyNumberFormat="1" applyFont="1" applyFill="1" applyBorder="1"/>
    <xf numFmtId="3" fontId="16" fillId="4" borderId="0" xfId="996" applyNumberFormat="1" applyFont="1" applyFill="1"/>
    <xf numFmtId="3" fontId="16" fillId="4" borderId="0" xfId="996" applyNumberFormat="1" applyFont="1" applyFill="1" applyBorder="1"/>
    <xf numFmtId="3" fontId="16" fillId="4" borderId="13" xfId="996" applyNumberFormat="1" applyFont="1" applyFill="1" applyBorder="1"/>
    <xf numFmtId="0" fontId="16" fillId="0" borderId="18" xfId="996" applyFont="1" applyBorder="1"/>
    <xf numFmtId="166" fontId="16" fillId="0" borderId="18" xfId="997" applyFont="1" applyBorder="1"/>
    <xf numFmtId="3" fontId="16" fillId="9" borderId="18" xfId="996" applyNumberFormat="1" applyFont="1" applyFill="1" applyBorder="1"/>
    <xf numFmtId="0" fontId="16" fillId="0" borderId="11" xfId="996" applyFont="1" applyBorder="1" applyAlignment="1">
      <alignment wrapText="1"/>
    </xf>
    <xf numFmtId="3" fontId="16" fillId="4" borderId="10" xfId="996" applyNumberFormat="1" applyFont="1" applyFill="1" applyBorder="1"/>
    <xf numFmtId="166" fontId="16" fillId="0" borderId="4" xfId="997" applyFont="1" applyBorder="1"/>
    <xf numFmtId="166" fontId="18" fillId="0" borderId="4" xfId="997" applyFont="1" applyBorder="1"/>
    <xf numFmtId="166" fontId="18" fillId="0" borderId="7" xfId="997" applyFont="1" applyBorder="1"/>
    <xf numFmtId="0" fontId="16" fillId="0" borderId="1" xfId="996" applyFont="1" applyBorder="1"/>
    <xf numFmtId="166" fontId="16" fillId="0" borderId="1" xfId="997" applyFont="1" applyBorder="1"/>
    <xf numFmtId="0" fontId="16" fillId="0" borderId="12" xfId="996" applyFont="1" applyBorder="1" applyAlignment="1">
      <alignment wrapText="1"/>
    </xf>
    <xf numFmtId="3" fontId="16" fillId="7" borderId="18" xfId="996" applyNumberFormat="1" applyFont="1" applyFill="1" applyBorder="1"/>
    <xf numFmtId="0" fontId="16" fillId="0" borderId="21" xfId="996" applyFont="1" applyBorder="1"/>
    <xf numFmtId="0" fontId="16" fillId="0" borderId="2" xfId="996" applyFont="1" applyBorder="1"/>
    <xf numFmtId="166" fontId="18" fillId="0" borderId="1" xfId="997" applyFont="1" applyBorder="1"/>
    <xf numFmtId="3" fontId="16" fillId="4" borderId="1" xfId="996" applyNumberFormat="1" applyFont="1" applyFill="1" applyBorder="1"/>
    <xf numFmtId="0" fontId="16" fillId="0" borderId="1" xfId="996" applyFont="1" applyBorder="1" applyAlignment="1">
      <alignment wrapText="1"/>
    </xf>
    <xf numFmtId="0" fontId="16" fillId="0" borderId="16" xfId="996" applyFont="1" applyBorder="1" applyAlignment="1">
      <alignment wrapText="1"/>
    </xf>
    <xf numFmtId="0" fontId="16" fillId="0" borderId="7" xfId="996" applyFont="1" applyBorder="1" applyAlignment="1">
      <alignment wrapText="1"/>
    </xf>
    <xf numFmtId="0" fontId="16" fillId="0" borderId="22" xfId="996" applyFont="1" applyBorder="1"/>
    <xf numFmtId="3" fontId="16" fillId="7" borderId="2" xfId="996" applyNumberFormat="1" applyFont="1" applyFill="1" applyBorder="1"/>
    <xf numFmtId="0" fontId="16" fillId="0" borderId="5" xfId="996" applyFont="1" applyBorder="1"/>
    <xf numFmtId="0" fontId="16" fillId="0" borderId="20" xfId="996" applyFont="1" applyBorder="1" applyAlignment="1">
      <alignment wrapText="1"/>
    </xf>
    <xf numFmtId="3" fontId="17" fillId="4" borderId="0" xfId="996" applyNumberFormat="1" applyFont="1" applyFill="1"/>
    <xf numFmtId="0" fontId="17" fillId="0" borderId="0" xfId="996" applyFont="1" applyAlignment="1">
      <alignment wrapText="1"/>
    </xf>
    <xf numFmtId="0" fontId="16" fillId="0" borderId="8" xfId="996" applyFont="1" applyBorder="1" applyAlignment="1">
      <alignment wrapText="1"/>
    </xf>
    <xf numFmtId="3" fontId="3" fillId="0" borderId="0" xfId="0" applyNumberFormat="1" applyFont="1"/>
    <xf numFmtId="0" fontId="6" fillId="2" borderId="0" xfId="0" applyFont="1" applyFill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5" fillId="10" borderId="1" xfId="0" applyFont="1" applyFill="1" applyBorder="1"/>
    <xf numFmtId="43" fontId="5" fillId="10" borderId="1" xfId="1" applyFont="1" applyFill="1" applyBorder="1"/>
    <xf numFmtId="0" fontId="4" fillId="7" borderId="0" xfId="0" applyFont="1" applyFill="1"/>
  </cellXfs>
  <cellStyles count="1440">
    <cellStyle name="Comma" xfId="1" builtinId="3"/>
    <cellStyle name="Comma [0] 2 10" xfId="1162"/>
    <cellStyle name="Comma [0] 2 11" xfId="1163"/>
    <cellStyle name="Comma [0] 2 12" xfId="1164"/>
    <cellStyle name="Comma [0] 2 13" xfId="1165"/>
    <cellStyle name="Comma [0] 2 14" xfId="1166"/>
    <cellStyle name="Comma [0] 2 15" xfId="1167"/>
    <cellStyle name="Comma [0] 2 16" xfId="1168"/>
    <cellStyle name="Comma [0] 2 17" xfId="1169"/>
    <cellStyle name="Comma [0] 2 18" xfId="1170"/>
    <cellStyle name="Comma [0] 2 19" xfId="1171"/>
    <cellStyle name="Comma [0] 2 2" xfId="723"/>
    <cellStyle name="Comma [0] 2 20" xfId="1172"/>
    <cellStyle name="Comma [0] 2 21" xfId="1173"/>
    <cellStyle name="Comma [0] 2 22" xfId="1174"/>
    <cellStyle name="Comma [0] 2 3" xfId="1175"/>
    <cellStyle name="Comma [0] 2 4" xfId="1176"/>
    <cellStyle name="Comma [0] 2 5" xfId="1177"/>
    <cellStyle name="Comma [0] 2 6" xfId="1178"/>
    <cellStyle name="Comma [0] 2 7" xfId="1179"/>
    <cellStyle name="Comma [0] 2 8" xfId="1180"/>
    <cellStyle name="Comma [0] 2 9" xfId="1181"/>
    <cellStyle name="Comma 2" xfId="63"/>
    <cellStyle name="Comma 2 2" xfId="51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Normal" xfId="0" builtinId="0"/>
    <cellStyle name="Normal 11" xfId="1034"/>
    <cellStyle name="Normal 2 10" xfId="1035"/>
    <cellStyle name="Normal 2 2" xfId="62"/>
    <cellStyle name="Normal 2 2 2" xfId="512"/>
    <cellStyle name="Normal 2 3" xfId="1036"/>
    <cellStyle name="Normal 2 4" xfId="1037"/>
    <cellStyle name="Normal 2 5" xfId="1038"/>
    <cellStyle name="Normal 2 6" xfId="1039"/>
    <cellStyle name="Normal 2 7" xfId="1040"/>
    <cellStyle name="Normal 2 8" xfId="1041"/>
    <cellStyle name="Normal 2 9" xfId="1042"/>
    <cellStyle name="Normal 3" xfId="616"/>
    <cellStyle name="Percent 2 2" xfId="724"/>
    <cellStyle name="桁区切り [0.00] 2" xfId="61"/>
    <cellStyle name="桁区切り 2" xfId="57"/>
    <cellStyle name="桁区切り 3" xfId="65"/>
    <cellStyle name="桁区切り 3 2" xfId="997"/>
    <cellStyle name="標準 2" xfId="56"/>
    <cellStyle name="標準 3" xfId="58"/>
    <cellStyle name="標準 4" xfId="59"/>
    <cellStyle name="標準 4 2" xfId="725"/>
    <cellStyle name="標準 4 3" xfId="996"/>
    <cellStyle name="標準 4 4" xfId="1101"/>
    <cellStyle name="標準 4 5" xfId="1242"/>
    <cellStyle name="標準 4 5 2" xfId="1425"/>
    <cellStyle name="標準 5" xfId="60"/>
    <cellStyle name="標準 6" xfId="6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zoomScale="93" zoomScaleNormal="93" workbookViewId="0">
      <selection activeCell="I11" sqref="I11"/>
    </sheetView>
  </sheetViews>
  <sheetFormatPr defaultRowHeight="15.75"/>
  <cols>
    <col min="1" max="1" width="4.5703125" style="7" customWidth="1"/>
    <col min="2" max="2" width="55.5703125" style="6" customWidth="1"/>
    <col min="3" max="3" width="11.42578125" style="6" customWidth="1"/>
    <col min="4" max="4" width="17.28515625" style="59" customWidth="1"/>
    <col min="5" max="5" width="17.140625" style="59" customWidth="1"/>
    <col min="6" max="6" width="17" style="59" customWidth="1"/>
    <col min="7" max="7" width="19.42578125" style="59" customWidth="1"/>
    <col min="8" max="8" width="13" style="6" bestFit="1" customWidth="1"/>
    <col min="9" max="16384" width="9.140625" style="6"/>
  </cols>
  <sheetData>
    <row r="1" spans="1:8">
      <c r="D1" s="60"/>
      <c r="E1" s="60"/>
      <c r="F1" s="60"/>
    </row>
    <row r="2" spans="1:8">
      <c r="A2" s="11" t="s">
        <v>0</v>
      </c>
      <c r="B2" s="12" t="s">
        <v>1</v>
      </c>
      <c r="C2" s="12"/>
      <c r="D2" s="57" t="s">
        <v>4</v>
      </c>
      <c r="E2" s="57" t="s">
        <v>5</v>
      </c>
      <c r="F2" s="57" t="s">
        <v>6</v>
      </c>
      <c r="G2" s="57" t="s">
        <v>7</v>
      </c>
    </row>
    <row r="3" spans="1:8">
      <c r="A3" s="5">
        <v>1</v>
      </c>
      <c r="B3" s="9" t="s">
        <v>2</v>
      </c>
      <c r="C3" s="10"/>
      <c r="D3" s="58"/>
      <c r="E3" s="58"/>
      <c r="F3" s="58"/>
      <c r="G3" s="58"/>
    </row>
    <row r="4" spans="1:8">
      <c r="A4" s="7">
        <v>1.1000000000000001</v>
      </c>
      <c r="B4" s="10" t="s">
        <v>14</v>
      </c>
      <c r="C4" s="10" t="s">
        <v>51</v>
      </c>
      <c r="D4" s="58">
        <v>25000</v>
      </c>
      <c r="E4" s="58"/>
      <c r="F4" s="58"/>
      <c r="G4" s="58">
        <f>D4</f>
        <v>25000</v>
      </c>
    </row>
    <row r="5" spans="1:8">
      <c r="A5" s="7">
        <v>1.2</v>
      </c>
      <c r="B5" s="10" t="s">
        <v>15</v>
      </c>
      <c r="C5" s="10" t="s">
        <v>52</v>
      </c>
      <c r="D5" s="58"/>
      <c r="E5" s="58">
        <v>30000</v>
      </c>
      <c r="F5" s="58"/>
      <c r="G5" s="58">
        <f>E5</f>
        <v>30000</v>
      </c>
    </row>
    <row r="6" spans="1:8">
      <c r="A6" s="7">
        <v>1.3</v>
      </c>
      <c r="B6" s="10" t="s">
        <v>16</v>
      </c>
      <c r="C6" s="10" t="s">
        <v>53</v>
      </c>
      <c r="D6" s="58"/>
      <c r="E6" s="58">
        <v>200000</v>
      </c>
      <c r="F6" s="58"/>
      <c r="G6" s="58">
        <f>E6</f>
        <v>200000</v>
      </c>
    </row>
    <row r="7" spans="1:8">
      <c r="A7" s="7">
        <v>1.4</v>
      </c>
      <c r="B7" s="10" t="s">
        <v>17</v>
      </c>
      <c r="C7" s="10"/>
      <c r="D7" s="58"/>
      <c r="E7" s="58">
        <v>500000</v>
      </c>
      <c r="F7" s="58"/>
      <c r="G7" s="58">
        <f>E7</f>
        <v>500000</v>
      </c>
    </row>
    <row r="8" spans="1:8">
      <c r="A8" s="7">
        <v>1.5</v>
      </c>
      <c r="B8" s="10" t="s">
        <v>18</v>
      </c>
      <c r="C8" s="10" t="s">
        <v>54</v>
      </c>
      <c r="D8" s="58"/>
      <c r="E8" s="58">
        <v>50000</v>
      </c>
      <c r="F8" s="58"/>
      <c r="G8" s="58">
        <f>E8</f>
        <v>50000</v>
      </c>
    </row>
    <row r="9" spans="1:8">
      <c r="A9" s="7">
        <v>1.6</v>
      </c>
      <c r="B9" s="10" t="s">
        <v>19</v>
      </c>
      <c r="C9" s="10" t="s">
        <v>136</v>
      </c>
      <c r="D9" s="58"/>
      <c r="E9" s="58">
        <f>8000000</f>
        <v>8000000</v>
      </c>
      <c r="F9" s="58">
        <v>2000000</v>
      </c>
      <c r="G9" s="58">
        <f>SUM(E9+F9)</f>
        <v>10000000</v>
      </c>
    </row>
    <row r="10" spans="1:8">
      <c r="A10" s="7">
        <v>1.7</v>
      </c>
      <c r="B10" s="10" t="s">
        <v>29</v>
      </c>
      <c r="C10" s="10" t="s">
        <v>30</v>
      </c>
      <c r="D10" s="58">
        <v>5000</v>
      </c>
      <c r="E10" s="58">
        <v>5000</v>
      </c>
      <c r="F10" s="58"/>
      <c r="G10" s="58">
        <f>D10+E10</f>
        <v>10000</v>
      </c>
    </row>
    <row r="11" spans="1:8">
      <c r="A11" s="7">
        <v>1.8</v>
      </c>
      <c r="B11" s="10" t="s">
        <v>20</v>
      </c>
      <c r="C11" s="10" t="s">
        <v>135</v>
      </c>
      <c r="D11" s="58"/>
      <c r="E11" s="58"/>
      <c r="F11" s="58">
        <v>100000</v>
      </c>
      <c r="G11" s="58">
        <f>F11</f>
        <v>100000</v>
      </c>
    </row>
    <row r="12" spans="1:8">
      <c r="B12" s="64" t="s">
        <v>137</v>
      </c>
      <c r="C12" s="64"/>
      <c r="D12" s="65">
        <f>SUM(D4:D11)</f>
        <v>30000</v>
      </c>
      <c r="E12" s="65">
        <f>SUM(E4:E11)</f>
        <v>8785000</v>
      </c>
      <c r="F12" s="65">
        <f>SUM(F4:F11)</f>
        <v>2100000</v>
      </c>
      <c r="G12" s="65">
        <f>SUM(G4:G11)</f>
        <v>10915000</v>
      </c>
    </row>
    <row r="13" spans="1:8">
      <c r="A13" s="8">
        <v>2</v>
      </c>
      <c r="B13" s="9" t="s">
        <v>8</v>
      </c>
      <c r="C13" s="10"/>
      <c r="D13" s="58"/>
      <c r="E13" s="58"/>
      <c r="F13" s="58"/>
      <c r="G13" s="58"/>
    </row>
    <row r="14" spans="1:8">
      <c r="A14" s="7">
        <v>2.1</v>
      </c>
      <c r="B14" s="64" t="s">
        <v>10</v>
      </c>
      <c r="C14" s="64" t="s">
        <v>138</v>
      </c>
      <c r="D14" s="65">
        <f>'Training and Workshop '!G12/2</f>
        <v>57100</v>
      </c>
      <c r="E14" s="65"/>
      <c r="F14" s="65">
        <f>'Training and Workshop '!G12/2</f>
        <v>57100</v>
      </c>
      <c r="G14" s="65">
        <f>'Training and Workshop '!G12</f>
        <v>114200</v>
      </c>
    </row>
    <row r="15" spans="1:8">
      <c r="A15" s="7">
        <v>2.2000000000000002</v>
      </c>
      <c r="B15" s="64" t="s">
        <v>21</v>
      </c>
      <c r="C15" s="64" t="s">
        <v>139</v>
      </c>
      <c r="D15" s="65">
        <f>SUM(D16:D18)</f>
        <v>853000</v>
      </c>
      <c r="E15" s="65">
        <f>SUM(E16:E18)</f>
        <v>853000</v>
      </c>
      <c r="F15" s="65">
        <f>SUM(F16:F18)</f>
        <v>331000</v>
      </c>
      <c r="G15" s="65">
        <f>SUM(G16:G18)</f>
        <v>2037000</v>
      </c>
    </row>
    <row r="16" spans="1:8">
      <c r="A16" s="7" t="s">
        <v>9</v>
      </c>
      <c r="B16" s="10" t="s">
        <v>22</v>
      </c>
      <c r="C16" s="10" t="s">
        <v>139</v>
      </c>
      <c r="D16" s="58">
        <f>'Training and Workshop '!G21/3</f>
        <v>331000</v>
      </c>
      <c r="E16" s="58">
        <f>'Training and Workshop '!G21/3</f>
        <v>331000</v>
      </c>
      <c r="F16" s="58">
        <f>'Training and Workshop '!G21/3</f>
        <v>331000</v>
      </c>
      <c r="G16" s="58">
        <f>'Training and Workshop '!G21</f>
        <v>993000</v>
      </c>
      <c r="H16" s="62"/>
    </row>
    <row r="17" spans="1:7">
      <c r="A17" s="7" t="s">
        <v>11</v>
      </c>
      <c r="B17" s="10" t="s">
        <v>23</v>
      </c>
      <c r="C17" s="10" t="s">
        <v>139</v>
      </c>
      <c r="D17" s="58">
        <f>'Training and Workshop '!G29/2</f>
        <v>238500</v>
      </c>
      <c r="E17" s="58">
        <f>'Training and Workshop '!G29/2</f>
        <v>238500</v>
      </c>
      <c r="F17" s="58"/>
      <c r="G17" s="58">
        <f>D17+E17</f>
        <v>477000</v>
      </c>
    </row>
    <row r="18" spans="1:7">
      <c r="A18" s="7" t="s">
        <v>24</v>
      </c>
      <c r="B18" s="10" t="s">
        <v>25</v>
      </c>
      <c r="C18" s="10" t="s">
        <v>139</v>
      </c>
      <c r="D18" s="58">
        <f>'Training and Workshop '!G37/2</f>
        <v>283500</v>
      </c>
      <c r="E18" s="58">
        <f>'Training and Workshop '!G37/2</f>
        <v>283500</v>
      </c>
      <c r="F18" s="58"/>
      <c r="G18" s="58">
        <f>D18+E18</f>
        <v>567000</v>
      </c>
    </row>
    <row r="19" spans="1:7">
      <c r="A19" s="8">
        <v>2.2999999999999998</v>
      </c>
      <c r="B19" s="64" t="s">
        <v>26</v>
      </c>
      <c r="C19" s="66"/>
      <c r="D19" s="65">
        <f>SUM(D20:D22)</f>
        <v>775000</v>
      </c>
      <c r="E19" s="65">
        <f>SUM(E20:E22)</f>
        <v>725000</v>
      </c>
      <c r="F19" s="65">
        <f>SUM(F20:F22)</f>
        <v>375000</v>
      </c>
      <c r="G19" s="65">
        <f>SUM(G20:G22)</f>
        <v>1875000</v>
      </c>
    </row>
    <row r="20" spans="1:7">
      <c r="A20" s="7" t="s">
        <v>9</v>
      </c>
      <c r="B20" s="10" t="s">
        <v>27</v>
      </c>
      <c r="C20" s="10" t="s">
        <v>140</v>
      </c>
      <c r="D20" s="58">
        <f>'Training and Workshop '!G71/3</f>
        <v>325000</v>
      </c>
      <c r="E20" s="58">
        <f>'Training and Workshop '!G71/3</f>
        <v>325000</v>
      </c>
      <c r="F20" s="58">
        <f>'Training and Workshop '!G71/3</f>
        <v>325000</v>
      </c>
      <c r="G20" s="58">
        <f>D20+E20+F20</f>
        <v>975000</v>
      </c>
    </row>
    <row r="21" spans="1:7">
      <c r="A21" s="7" t="s">
        <v>11</v>
      </c>
      <c r="B21" s="20" t="s">
        <v>102</v>
      </c>
      <c r="C21" s="10"/>
      <c r="D21" s="58">
        <f>'Training and Workshop '!G75</f>
        <v>450000</v>
      </c>
      <c r="E21" s="58"/>
      <c r="F21" s="58"/>
      <c r="G21" s="58">
        <f>D21</f>
        <v>450000</v>
      </c>
    </row>
    <row r="22" spans="1:7">
      <c r="A22" s="7" t="s">
        <v>24</v>
      </c>
      <c r="B22" s="10" t="s">
        <v>98</v>
      </c>
      <c r="C22" s="10"/>
      <c r="D22" s="58"/>
      <c r="E22" s="58">
        <f>'Training and Workshop '!G74</f>
        <v>400000</v>
      </c>
      <c r="F22" s="58">
        <f>'Training and Workshop '!G73</f>
        <v>50000</v>
      </c>
      <c r="G22" s="58">
        <f>SUM(E22+F22)</f>
        <v>450000</v>
      </c>
    </row>
    <row r="23" spans="1:7">
      <c r="A23" s="67">
        <v>2.4</v>
      </c>
      <c r="B23" s="64" t="s">
        <v>28</v>
      </c>
      <c r="C23" s="64"/>
      <c r="D23" s="65">
        <f>SUM(D24:D26)</f>
        <v>700200</v>
      </c>
      <c r="E23" s="65">
        <f>SUM(E24:E26)</f>
        <v>305500</v>
      </c>
      <c r="F23" s="65">
        <f>SUM(F24:F26)</f>
        <v>394700</v>
      </c>
      <c r="G23" s="65">
        <f>SUM(D23+E23+F23)</f>
        <v>1400400</v>
      </c>
    </row>
    <row r="24" spans="1:7">
      <c r="A24" s="7" t="s">
        <v>9</v>
      </c>
      <c r="B24" s="10" t="s">
        <v>31</v>
      </c>
      <c r="C24" s="10"/>
      <c r="D24" s="58">
        <f>'Training and Workshop '!G47/2</f>
        <v>89200</v>
      </c>
      <c r="E24" s="58"/>
      <c r="F24" s="58">
        <f>'Training and Workshop '!G47/2</f>
        <v>89200</v>
      </c>
      <c r="G24" s="58">
        <f>D24+F24</f>
        <v>178400</v>
      </c>
    </row>
    <row r="25" spans="1:7">
      <c r="A25" s="7" t="s">
        <v>11</v>
      </c>
      <c r="B25" s="10" t="s">
        <v>32</v>
      </c>
      <c r="C25" s="10"/>
      <c r="D25" s="58">
        <f>'Training and Workshop '!G55/2</f>
        <v>305500</v>
      </c>
      <c r="E25" s="58">
        <f>'Training and Workshop '!G55/2</f>
        <v>305500</v>
      </c>
      <c r="F25" s="58"/>
      <c r="G25" s="58">
        <f>D25+E25</f>
        <v>611000</v>
      </c>
    </row>
    <row r="26" spans="1:7">
      <c r="A26" s="7" t="s">
        <v>24</v>
      </c>
      <c r="B26" s="10" t="s">
        <v>33</v>
      </c>
      <c r="C26" s="10"/>
      <c r="D26" s="58">
        <f>'Training and Workshop '!G63/2</f>
        <v>305500</v>
      </c>
      <c r="E26" s="58"/>
      <c r="F26" s="58">
        <f>'Training and Workshop '!G63/2</f>
        <v>305500</v>
      </c>
      <c r="G26" s="58">
        <f>D26+F26</f>
        <v>611000</v>
      </c>
    </row>
    <row r="27" spans="1:7">
      <c r="A27" s="67">
        <v>2.5</v>
      </c>
      <c r="B27" s="64" t="s">
        <v>34</v>
      </c>
      <c r="C27" s="64"/>
      <c r="D27" s="65">
        <f>SUM(D28:D29)</f>
        <v>318300</v>
      </c>
      <c r="E27" s="65">
        <f>SUM(E28:E29)</f>
        <v>454220</v>
      </c>
      <c r="F27" s="65">
        <f>SUM(F28:F29)</f>
        <v>827720</v>
      </c>
      <c r="G27" s="65">
        <f>SUM(D27+E27+F27)</f>
        <v>1600240</v>
      </c>
    </row>
    <row r="28" spans="1:7">
      <c r="A28" s="7" t="s">
        <v>9</v>
      </c>
      <c r="B28" s="10" t="s">
        <v>141</v>
      </c>
      <c r="C28" s="10"/>
      <c r="D28" s="58">
        <f>'Training and Workshop '!G92/2</f>
        <v>73500</v>
      </c>
      <c r="E28" s="58"/>
      <c r="F28" s="58">
        <f>'Training and Workshop '!G92/2</f>
        <v>73500</v>
      </c>
      <c r="G28" s="58">
        <f>SUM(D28+E28)</f>
        <v>73500</v>
      </c>
    </row>
    <row r="29" spans="1:7">
      <c r="A29" s="7" t="s">
        <v>11</v>
      </c>
      <c r="B29" s="10" t="s">
        <v>142</v>
      </c>
      <c r="C29" s="10"/>
      <c r="D29" s="58">
        <f>'Training and Workshop '!G94</f>
        <v>244800</v>
      </c>
      <c r="E29" s="58">
        <f>'Training and Workshop '!G95/2+'Training and Workshop '!G96/2</f>
        <v>454220</v>
      </c>
      <c r="F29" s="58">
        <f>'Training and Workshop '!G95/2+'Training and Workshop '!G97+'Training and Workshop '!G96/2</f>
        <v>754220</v>
      </c>
      <c r="G29" s="58">
        <f>SUM(D29+E29+F29)</f>
        <v>1453240</v>
      </c>
    </row>
    <row r="30" spans="1:7">
      <c r="A30" s="67">
        <v>2.6</v>
      </c>
      <c r="B30" s="64" t="s">
        <v>50</v>
      </c>
      <c r="C30" s="66"/>
      <c r="D30" s="68">
        <f>'Training and Workshop '!G85/3</f>
        <v>275500</v>
      </c>
      <c r="E30" s="65">
        <f>'Training and Workshop '!G85/3</f>
        <v>275500</v>
      </c>
      <c r="F30" s="65">
        <f>'Training and Workshop '!G85/3</f>
        <v>275500</v>
      </c>
      <c r="G30" s="65">
        <f>SUM(D30+E30+F30)</f>
        <v>826500</v>
      </c>
    </row>
    <row r="31" spans="1:7">
      <c r="A31" s="8">
        <v>2.7</v>
      </c>
      <c r="B31" s="9" t="s">
        <v>118</v>
      </c>
      <c r="C31" s="10"/>
      <c r="D31" s="63"/>
      <c r="E31" s="63"/>
      <c r="F31" s="63">
        <f>'Training and Workshop '!G103</f>
        <v>120000</v>
      </c>
      <c r="G31" s="63">
        <f>D31+E31+F31</f>
        <v>120000</v>
      </c>
    </row>
    <row r="32" spans="1:7">
      <c r="B32" s="64" t="s">
        <v>143</v>
      </c>
      <c r="C32" s="64"/>
      <c r="D32" s="65">
        <f>SUM(D30+D27+D23+D19+D15+D14)</f>
        <v>2979100</v>
      </c>
      <c r="E32" s="65">
        <f>SUM(E30+E27+E23+E19+E15)</f>
        <v>2613220</v>
      </c>
      <c r="F32" s="65">
        <f>SUM(F31+F30+F27+F23+F19+F15+F14)</f>
        <v>2381020</v>
      </c>
      <c r="G32" s="65">
        <f>SUM(D32+E32+F32)</f>
        <v>7973340</v>
      </c>
    </row>
    <row r="33" spans="1:7">
      <c r="A33" s="8"/>
      <c r="B33" s="10"/>
      <c r="C33" s="10"/>
      <c r="D33" s="58"/>
      <c r="E33" s="58"/>
      <c r="F33" s="58"/>
      <c r="G33" s="58"/>
    </row>
    <row r="34" spans="1:7">
      <c r="A34" s="8">
        <v>3</v>
      </c>
      <c r="B34" s="9" t="s">
        <v>42</v>
      </c>
      <c r="C34" s="10"/>
      <c r="D34" s="58"/>
      <c r="E34" s="58"/>
      <c r="F34" s="58"/>
      <c r="G34" s="58"/>
    </row>
    <row r="35" spans="1:7">
      <c r="A35" s="7" t="s">
        <v>38</v>
      </c>
      <c r="B35" s="10" t="s">
        <v>44</v>
      </c>
      <c r="C35" s="10"/>
      <c r="D35" s="58"/>
      <c r="E35" s="58">
        <v>150000</v>
      </c>
      <c r="F35" s="58"/>
      <c r="G35" s="58">
        <f>SUM(D35+E35+F35)</f>
        <v>150000</v>
      </c>
    </row>
    <row r="36" spans="1:7">
      <c r="A36" s="7" t="s">
        <v>182</v>
      </c>
      <c r="B36" s="10" t="s">
        <v>45</v>
      </c>
      <c r="C36" s="10"/>
      <c r="D36" s="58"/>
      <c r="E36" s="58"/>
      <c r="F36" s="58">
        <v>1500000</v>
      </c>
      <c r="G36" s="58">
        <f>D36+E36+F36</f>
        <v>1500000</v>
      </c>
    </row>
    <row r="37" spans="1:7">
      <c r="A37" s="7" t="s">
        <v>12</v>
      </c>
      <c r="B37" s="10" t="s">
        <v>46</v>
      </c>
      <c r="C37" s="10"/>
      <c r="D37" s="58">
        <v>100000</v>
      </c>
      <c r="E37" s="58">
        <v>100000</v>
      </c>
      <c r="F37" s="58">
        <v>100000</v>
      </c>
      <c r="G37" s="58">
        <f>SUM(D37+E37+F37)</f>
        <v>300000</v>
      </c>
    </row>
    <row r="38" spans="1:7">
      <c r="A38" s="7" t="s">
        <v>13</v>
      </c>
      <c r="B38" s="10" t="s">
        <v>144</v>
      </c>
      <c r="C38" s="10"/>
      <c r="D38" s="58"/>
      <c r="E38" s="58"/>
      <c r="F38" s="58">
        <v>500000</v>
      </c>
      <c r="G38" s="58">
        <f>D38+E38+F38</f>
        <v>500000</v>
      </c>
    </row>
    <row r="39" spans="1:7">
      <c r="A39" s="67"/>
      <c r="B39" s="64" t="s">
        <v>145</v>
      </c>
      <c r="C39" s="64"/>
      <c r="D39" s="65">
        <f>SUM(D35:D38)</f>
        <v>100000</v>
      </c>
      <c r="E39" s="65">
        <f>SUM(E35:E38)</f>
        <v>250000</v>
      </c>
      <c r="F39" s="65">
        <f>SUM(F35:F38)</f>
        <v>2100000</v>
      </c>
      <c r="G39" s="65">
        <f>SUM(G35:G38)</f>
        <v>2450000</v>
      </c>
    </row>
    <row r="40" spans="1:7">
      <c r="A40" s="7">
        <v>4</v>
      </c>
      <c r="B40" s="10" t="s">
        <v>43</v>
      </c>
      <c r="C40" s="10"/>
      <c r="D40" s="58">
        <v>100000</v>
      </c>
      <c r="E40" s="58">
        <v>100000</v>
      </c>
      <c r="F40" s="58">
        <v>100000</v>
      </c>
      <c r="G40" s="58">
        <f>D40+E40+F40</f>
        <v>300000</v>
      </c>
    </row>
    <row r="41" spans="1:7">
      <c r="B41" s="10"/>
      <c r="C41" s="10"/>
      <c r="D41" s="58"/>
      <c r="E41" s="58"/>
      <c r="F41" s="58"/>
      <c r="G41" s="58"/>
    </row>
    <row r="42" spans="1:7">
      <c r="A42" s="7">
        <v>5</v>
      </c>
      <c r="B42" s="10" t="s">
        <v>146</v>
      </c>
      <c r="C42" s="10"/>
      <c r="D42" s="58">
        <f>'Staff Cost '!I9</f>
        <v>1440000</v>
      </c>
      <c r="E42" s="58">
        <f>'Staff Cost '!I9</f>
        <v>1440000</v>
      </c>
      <c r="F42" s="58">
        <f>'Staff Cost '!I9</f>
        <v>1440000</v>
      </c>
      <c r="G42" s="58">
        <f>SUM(D42+E42+F42)</f>
        <v>4320000</v>
      </c>
    </row>
    <row r="43" spans="1:7">
      <c r="B43" s="10"/>
      <c r="C43" s="10"/>
      <c r="D43" s="58"/>
      <c r="E43" s="58"/>
      <c r="F43" s="58"/>
      <c r="G43" s="58"/>
    </row>
    <row r="44" spans="1:7">
      <c r="A44" s="133">
        <v>6</v>
      </c>
      <c r="B44" s="134" t="s">
        <v>188</v>
      </c>
      <c r="C44" s="134"/>
      <c r="D44" s="135"/>
      <c r="E44" s="135"/>
      <c r="F44" s="135"/>
      <c r="G44" s="135"/>
    </row>
    <row r="45" spans="1:7">
      <c r="A45" s="7">
        <v>7</v>
      </c>
      <c r="B45" s="10" t="s">
        <v>189</v>
      </c>
      <c r="C45" s="10"/>
      <c r="D45" s="58">
        <f>'Local Administration Cost '!F43/3</f>
        <v>1687700</v>
      </c>
      <c r="E45" s="58">
        <f>'Local Administration Cost '!F43/3</f>
        <v>1687700</v>
      </c>
      <c r="F45" s="58">
        <f>'Local Administration Cost '!F43/3</f>
        <v>1687700</v>
      </c>
      <c r="G45" s="58">
        <f>D45+E45+F45</f>
        <v>5063100</v>
      </c>
    </row>
    <row r="46" spans="1:7">
      <c r="B46" s="10"/>
      <c r="C46" s="10"/>
      <c r="D46" s="58"/>
      <c r="E46" s="58"/>
      <c r="F46" s="58"/>
      <c r="G46" s="58"/>
    </row>
    <row r="47" spans="1:7">
      <c r="B47" s="136" t="s">
        <v>190</v>
      </c>
      <c r="C47" s="136"/>
      <c r="D47" s="137">
        <f>SUM(D45+D42+D40+D39+D32+D12)</f>
        <v>6336800</v>
      </c>
      <c r="E47" s="137">
        <f>SUM(E45+E42+E40+E39+E32+E12)</f>
        <v>14875920</v>
      </c>
      <c r="F47" s="137">
        <f>SUM(F45+F42+F40+F39+F32+F12)</f>
        <v>9808720</v>
      </c>
      <c r="G47" s="137">
        <f>SUM(G45+G42+G39+G40+G32+G12)</f>
        <v>31021440</v>
      </c>
    </row>
    <row r="48" spans="1:7">
      <c r="B48" s="10"/>
      <c r="C48" s="10"/>
      <c r="D48" s="58"/>
      <c r="E48" s="58"/>
      <c r="F48" s="58"/>
      <c r="G48" s="58"/>
    </row>
    <row r="49" spans="2:7">
      <c r="B49" s="10"/>
      <c r="C49" s="10"/>
      <c r="D49" s="58"/>
      <c r="E49" s="58"/>
      <c r="F49" s="58"/>
      <c r="G49" s="58"/>
    </row>
    <row r="50" spans="2:7">
      <c r="B50" s="10"/>
      <c r="C50" s="10"/>
      <c r="D50" s="58"/>
      <c r="E50" s="58"/>
      <c r="F50" s="58"/>
      <c r="G50" s="58"/>
    </row>
    <row r="51" spans="2:7">
      <c r="B51" s="10"/>
      <c r="C51" s="10"/>
      <c r="D51" s="58"/>
      <c r="E51" s="58"/>
      <c r="F51" s="58"/>
      <c r="G51" s="58"/>
    </row>
    <row r="52" spans="2:7">
      <c r="B52" s="10"/>
      <c r="C52" s="10"/>
      <c r="D52" s="58"/>
      <c r="E52" s="58"/>
      <c r="F52" s="58"/>
      <c r="G52" s="58"/>
    </row>
    <row r="53" spans="2:7">
      <c r="B53" s="10"/>
      <c r="C53" s="10"/>
      <c r="D53" s="58"/>
      <c r="E53" s="58"/>
      <c r="F53" s="58"/>
      <c r="G53" s="58"/>
    </row>
    <row r="54" spans="2:7">
      <c r="B54" s="10"/>
      <c r="C54" s="10"/>
      <c r="D54" s="58"/>
      <c r="E54" s="58"/>
      <c r="F54" s="58"/>
      <c r="G54" s="58"/>
    </row>
    <row r="55" spans="2:7">
      <c r="B55" s="69"/>
      <c r="C55" s="10"/>
      <c r="D55" s="58"/>
      <c r="E55" s="58"/>
      <c r="F55" s="58"/>
      <c r="G55" s="58"/>
    </row>
    <row r="56" spans="2:7">
      <c r="B56" s="10"/>
      <c r="C56" s="10"/>
      <c r="D56" s="58"/>
      <c r="E56" s="58"/>
      <c r="F56" s="58"/>
      <c r="G56" s="58"/>
    </row>
    <row r="57" spans="2:7">
      <c r="B57" s="10"/>
      <c r="C57" s="10"/>
      <c r="D57" s="58"/>
      <c r="E57" s="58"/>
      <c r="F57" s="58"/>
      <c r="G57" s="58"/>
    </row>
    <row r="58" spans="2:7">
      <c r="B58" s="10"/>
      <c r="C58" s="10"/>
      <c r="D58" s="58"/>
      <c r="E58" s="58"/>
      <c r="F58" s="58"/>
      <c r="G58" s="58"/>
    </row>
    <row r="59" spans="2:7">
      <c r="B59" s="10"/>
      <c r="C59" s="10"/>
      <c r="D59" s="58"/>
      <c r="E59" s="58"/>
      <c r="F59" s="58"/>
      <c r="G59" s="58"/>
    </row>
    <row r="60" spans="2:7">
      <c r="B60" s="10"/>
      <c r="C60" s="10"/>
      <c r="D60" s="58"/>
      <c r="E60" s="58"/>
      <c r="F60" s="58"/>
      <c r="G60" s="58"/>
    </row>
    <row r="61" spans="2:7">
      <c r="B61" s="10"/>
      <c r="C61" s="10"/>
      <c r="D61" s="58"/>
      <c r="E61" s="58"/>
      <c r="F61" s="58"/>
      <c r="G61" s="58"/>
    </row>
    <row r="62" spans="2:7">
      <c r="B62" s="10"/>
      <c r="C62" s="10"/>
      <c r="D62" s="58"/>
      <c r="E62" s="58"/>
      <c r="F62" s="58"/>
      <c r="G62" s="58"/>
    </row>
    <row r="63" spans="2:7">
      <c r="B63" s="10"/>
      <c r="C63" s="10"/>
      <c r="D63" s="58"/>
      <c r="E63" s="58"/>
      <c r="F63" s="58"/>
      <c r="G63" s="58"/>
    </row>
    <row r="64" spans="2:7">
      <c r="B64" s="10"/>
      <c r="C64" s="10"/>
      <c r="D64" s="58"/>
      <c r="E64" s="58"/>
      <c r="F64" s="58"/>
      <c r="G64" s="58"/>
    </row>
    <row r="65" spans="2:7">
      <c r="B65" s="10"/>
      <c r="C65" s="10"/>
      <c r="D65" s="58"/>
      <c r="E65" s="58"/>
      <c r="F65" s="58"/>
      <c r="G65" s="58"/>
    </row>
    <row r="66" spans="2:7">
      <c r="B66" s="10"/>
      <c r="C66" s="10"/>
      <c r="D66" s="58"/>
      <c r="E66" s="58"/>
      <c r="F66" s="58"/>
      <c r="G66" s="58"/>
    </row>
    <row r="67" spans="2:7">
      <c r="B67" s="10"/>
      <c r="C67" s="10"/>
      <c r="D67" s="58"/>
      <c r="E67" s="58"/>
      <c r="F67" s="58"/>
      <c r="G67" s="58"/>
    </row>
    <row r="68" spans="2:7">
      <c r="B68" s="10"/>
      <c r="C68" s="10"/>
      <c r="D68" s="58"/>
      <c r="E68" s="58"/>
      <c r="F68" s="58"/>
      <c r="G68" s="58"/>
    </row>
    <row r="69" spans="2:7">
      <c r="B69" s="10"/>
      <c r="C69" s="10"/>
      <c r="D69" s="58"/>
      <c r="E69" s="58"/>
      <c r="F69" s="58"/>
      <c r="G69" s="58"/>
    </row>
    <row r="70" spans="2:7">
      <c r="B70" s="10"/>
      <c r="C70" s="10"/>
      <c r="D70" s="58"/>
      <c r="E70" s="58"/>
      <c r="F70" s="58"/>
      <c r="G70" s="58"/>
    </row>
    <row r="71" spans="2:7">
      <c r="B71" s="10"/>
      <c r="C71" s="10"/>
      <c r="D71" s="58"/>
      <c r="E71" s="58"/>
      <c r="F71" s="58"/>
      <c r="G71" s="58"/>
    </row>
    <row r="72" spans="2:7">
      <c r="B72" s="10"/>
      <c r="C72" s="10"/>
      <c r="D72" s="58"/>
      <c r="E72" s="58"/>
      <c r="F72" s="58"/>
      <c r="G72" s="58"/>
    </row>
    <row r="73" spans="2:7">
      <c r="B73" s="10"/>
      <c r="C73" s="10"/>
      <c r="D73" s="58"/>
      <c r="E73" s="58"/>
      <c r="F73" s="58"/>
      <c r="G73" s="58"/>
    </row>
    <row r="74" spans="2:7">
      <c r="B74" s="10"/>
      <c r="C74" s="10"/>
      <c r="D74" s="58"/>
      <c r="E74" s="58"/>
      <c r="F74" s="58"/>
      <c r="G74" s="58"/>
    </row>
    <row r="75" spans="2:7">
      <c r="B75" s="10"/>
      <c r="C75" s="10"/>
      <c r="D75" s="58"/>
      <c r="E75" s="58"/>
      <c r="F75" s="58"/>
      <c r="G75" s="58"/>
    </row>
    <row r="76" spans="2:7">
      <c r="B76" s="10"/>
      <c r="C76" s="10"/>
      <c r="D76" s="58"/>
      <c r="E76" s="58"/>
      <c r="F76" s="58"/>
      <c r="G76" s="58"/>
    </row>
    <row r="77" spans="2:7">
      <c r="B77" s="10"/>
      <c r="C77" s="10"/>
      <c r="D77" s="58"/>
      <c r="E77" s="58"/>
      <c r="F77" s="58"/>
      <c r="G77" s="58"/>
    </row>
  </sheetData>
  <mergeCells count="1">
    <mergeCell ref="D1:F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158"/>
  <sheetViews>
    <sheetView topLeftCell="A85" workbookViewId="0">
      <selection activeCell="C89" sqref="C89"/>
    </sheetView>
  </sheetViews>
  <sheetFormatPr defaultRowHeight="15"/>
  <cols>
    <col min="1" max="1" width="5.28515625" style="2" customWidth="1"/>
    <col min="2" max="2" width="49.42578125" customWidth="1"/>
    <col min="3" max="3" width="11.7109375" customWidth="1"/>
    <col min="4" max="4" width="7.42578125" customWidth="1"/>
    <col min="5" max="5" width="7.7109375" customWidth="1"/>
    <col min="6" max="6" width="7" customWidth="1"/>
    <col min="7" max="7" width="16.42578125" style="13" customWidth="1"/>
    <col min="8" max="8" width="42" customWidth="1"/>
    <col min="9" max="9" width="40.28515625" customWidth="1"/>
  </cols>
  <sheetData>
    <row r="4" spans="1:10">
      <c r="A4" s="14"/>
      <c r="B4" s="15" t="s">
        <v>106</v>
      </c>
      <c r="C4" s="15" t="s">
        <v>69</v>
      </c>
      <c r="D4" s="15" t="s">
        <v>114</v>
      </c>
      <c r="E4" s="15" t="s">
        <v>48</v>
      </c>
      <c r="F4" s="15" t="s">
        <v>49</v>
      </c>
      <c r="G4" s="16" t="s">
        <v>68</v>
      </c>
      <c r="H4" s="15" t="s">
        <v>60</v>
      </c>
      <c r="I4" s="17"/>
    </row>
    <row r="5" spans="1:10">
      <c r="A5" s="31">
        <v>1.1000000000000001</v>
      </c>
      <c r="B5" s="32" t="s">
        <v>10</v>
      </c>
      <c r="C5" s="32"/>
      <c r="D5" s="32"/>
      <c r="E5" s="32"/>
      <c r="F5" s="32"/>
      <c r="G5" s="33"/>
      <c r="H5" s="32"/>
      <c r="I5" s="17"/>
    </row>
    <row r="6" spans="1:10">
      <c r="A6" s="50" t="s">
        <v>9</v>
      </c>
      <c r="B6" s="51" t="s">
        <v>55</v>
      </c>
      <c r="C6" s="51">
        <v>300</v>
      </c>
      <c r="D6" s="51">
        <v>1</v>
      </c>
      <c r="E6" s="51">
        <v>42</v>
      </c>
      <c r="F6" s="51">
        <v>2</v>
      </c>
      <c r="G6" s="52">
        <f>C6*D6*E6*F6</f>
        <v>25200</v>
      </c>
      <c r="H6" s="51" t="s">
        <v>61</v>
      </c>
      <c r="I6" s="17"/>
    </row>
    <row r="7" spans="1:10">
      <c r="A7" s="50" t="s">
        <v>11</v>
      </c>
      <c r="B7" s="51" t="s">
        <v>56</v>
      </c>
      <c r="C7" s="51">
        <v>350</v>
      </c>
      <c r="D7" s="51">
        <v>1</v>
      </c>
      <c r="E7" s="51">
        <v>40</v>
      </c>
      <c r="F7" s="51">
        <v>2</v>
      </c>
      <c r="G7" s="52">
        <f t="shared" ref="G7:G13" si="0">C7*D7*E7*F7</f>
        <v>28000</v>
      </c>
      <c r="H7" s="51"/>
      <c r="I7" s="17"/>
    </row>
    <row r="8" spans="1:10">
      <c r="A8" s="50" t="s">
        <v>24</v>
      </c>
      <c r="B8" s="51" t="s">
        <v>57</v>
      </c>
      <c r="C8" s="51">
        <v>1000</v>
      </c>
      <c r="D8" s="51">
        <v>1</v>
      </c>
      <c r="E8" s="51">
        <v>1</v>
      </c>
      <c r="F8" s="51">
        <v>2</v>
      </c>
      <c r="G8" s="52">
        <f t="shared" si="0"/>
        <v>2000</v>
      </c>
      <c r="H8" s="51"/>
      <c r="I8" s="17"/>
    </row>
    <row r="9" spans="1:10">
      <c r="A9" s="50" t="s">
        <v>58</v>
      </c>
      <c r="B9" s="51" t="s">
        <v>59</v>
      </c>
      <c r="C9" s="51">
        <v>500</v>
      </c>
      <c r="D9" s="51">
        <v>1</v>
      </c>
      <c r="E9" s="51">
        <v>40</v>
      </c>
      <c r="F9" s="51">
        <v>2</v>
      </c>
      <c r="G9" s="52">
        <f t="shared" si="0"/>
        <v>40000</v>
      </c>
      <c r="H9" s="51"/>
      <c r="I9" s="17"/>
    </row>
    <row r="10" spans="1:10">
      <c r="A10" s="50" t="s">
        <v>62</v>
      </c>
      <c r="B10" s="51" t="s">
        <v>63</v>
      </c>
      <c r="C10" s="51">
        <v>3000</v>
      </c>
      <c r="D10" s="51">
        <v>1</v>
      </c>
      <c r="E10" s="51">
        <v>1</v>
      </c>
      <c r="F10" s="51">
        <v>2</v>
      </c>
      <c r="G10" s="52">
        <f t="shared" si="0"/>
        <v>6000</v>
      </c>
      <c r="H10" s="51"/>
      <c r="I10" s="17"/>
    </row>
    <row r="11" spans="1:10">
      <c r="A11" s="50" t="s">
        <v>64</v>
      </c>
      <c r="B11" s="51" t="s">
        <v>65</v>
      </c>
      <c r="C11" s="51">
        <v>6500</v>
      </c>
      <c r="D11" s="51">
        <v>1</v>
      </c>
      <c r="E11" s="51">
        <v>1</v>
      </c>
      <c r="F11" s="51">
        <v>2</v>
      </c>
      <c r="G11" s="52">
        <f t="shared" si="0"/>
        <v>13000</v>
      </c>
      <c r="H11" s="51"/>
      <c r="I11" s="17"/>
    </row>
    <row r="12" spans="1:10">
      <c r="A12" s="49"/>
      <c r="B12" s="41" t="s">
        <v>74</v>
      </c>
      <c r="C12" s="41"/>
      <c r="D12" s="41"/>
      <c r="E12" s="41"/>
      <c r="F12" s="41"/>
      <c r="G12" s="42">
        <f>SUM(G6:G11)</f>
        <v>114200</v>
      </c>
      <c r="H12" s="40"/>
      <c r="I12" s="61"/>
    </row>
    <row r="13" spans="1:10">
      <c r="A13" s="31">
        <v>1.2</v>
      </c>
      <c r="B13" s="32" t="s">
        <v>21</v>
      </c>
      <c r="C13" s="34"/>
      <c r="D13" s="34"/>
      <c r="E13" s="34"/>
      <c r="F13" s="34"/>
      <c r="G13" s="35">
        <f t="shared" si="0"/>
        <v>0</v>
      </c>
      <c r="H13" s="34"/>
      <c r="I13" s="17"/>
    </row>
    <row r="14" spans="1:10">
      <c r="A14" s="53" t="s">
        <v>66</v>
      </c>
      <c r="B14" s="54" t="s">
        <v>67</v>
      </c>
      <c r="C14" s="54"/>
      <c r="D14" s="54"/>
      <c r="E14" s="54"/>
      <c r="F14" s="54"/>
      <c r="G14" s="55"/>
      <c r="H14" s="54" t="s">
        <v>71</v>
      </c>
      <c r="I14" s="20"/>
      <c r="J14" s="4"/>
    </row>
    <row r="15" spans="1:10">
      <c r="A15" s="50" t="s">
        <v>9</v>
      </c>
      <c r="B15" s="51" t="s">
        <v>55</v>
      </c>
      <c r="C15" s="51">
        <v>300</v>
      </c>
      <c r="D15" s="51">
        <v>5</v>
      </c>
      <c r="E15" s="51">
        <v>32</v>
      </c>
      <c r="F15" s="51">
        <v>6</v>
      </c>
      <c r="G15" s="52">
        <f>C15*D15*E15*F15</f>
        <v>288000</v>
      </c>
      <c r="H15" s="51" t="s">
        <v>72</v>
      </c>
      <c r="I15" s="20"/>
      <c r="J15" s="4"/>
    </row>
    <row r="16" spans="1:10">
      <c r="A16" s="50" t="s">
        <v>11</v>
      </c>
      <c r="B16" s="51" t="s">
        <v>70</v>
      </c>
      <c r="C16" s="51">
        <v>1000</v>
      </c>
      <c r="D16" s="51">
        <v>1</v>
      </c>
      <c r="E16" s="51">
        <v>30</v>
      </c>
      <c r="F16" s="51">
        <v>6</v>
      </c>
      <c r="G16" s="52">
        <f t="shared" ref="G16:G28" si="1">C16*D16*E16*F16</f>
        <v>180000</v>
      </c>
      <c r="H16" s="51"/>
      <c r="I16" s="17"/>
    </row>
    <row r="17" spans="1:9">
      <c r="A17" s="50" t="s">
        <v>24</v>
      </c>
      <c r="B17" s="51" t="s">
        <v>57</v>
      </c>
      <c r="C17" s="51">
        <v>1000</v>
      </c>
      <c r="D17" s="51">
        <v>5</v>
      </c>
      <c r="E17" s="51">
        <v>1</v>
      </c>
      <c r="F17" s="51">
        <v>6</v>
      </c>
      <c r="G17" s="52">
        <f t="shared" si="1"/>
        <v>30000</v>
      </c>
      <c r="H17" s="51"/>
      <c r="I17" s="17"/>
    </row>
    <row r="18" spans="1:9">
      <c r="A18" s="50" t="s">
        <v>58</v>
      </c>
      <c r="B18" s="51" t="s">
        <v>59</v>
      </c>
      <c r="C18" s="51">
        <v>250</v>
      </c>
      <c r="D18" s="51">
        <v>5</v>
      </c>
      <c r="E18" s="51">
        <v>30</v>
      </c>
      <c r="F18" s="51">
        <v>6</v>
      </c>
      <c r="G18" s="52">
        <f t="shared" si="1"/>
        <v>225000</v>
      </c>
      <c r="H18" s="51"/>
      <c r="I18" s="17"/>
    </row>
    <row r="19" spans="1:9">
      <c r="A19" s="50" t="s">
        <v>62</v>
      </c>
      <c r="B19" s="51" t="s">
        <v>63</v>
      </c>
      <c r="C19" s="51">
        <v>3000</v>
      </c>
      <c r="D19" s="51">
        <v>5</v>
      </c>
      <c r="E19" s="51">
        <v>1</v>
      </c>
      <c r="F19" s="51">
        <v>6</v>
      </c>
      <c r="G19" s="52">
        <f t="shared" si="1"/>
        <v>90000</v>
      </c>
      <c r="H19" s="51"/>
      <c r="I19" s="17"/>
    </row>
    <row r="20" spans="1:9">
      <c r="A20" s="50" t="s">
        <v>64</v>
      </c>
      <c r="B20" s="51" t="s">
        <v>65</v>
      </c>
      <c r="C20" s="51">
        <v>6000</v>
      </c>
      <c r="D20" s="51">
        <v>5</v>
      </c>
      <c r="E20" s="51">
        <v>1</v>
      </c>
      <c r="F20" s="51">
        <v>6</v>
      </c>
      <c r="G20" s="52">
        <f t="shared" si="1"/>
        <v>180000</v>
      </c>
      <c r="H20" s="51"/>
      <c r="I20" s="17"/>
    </row>
    <row r="21" spans="1:9">
      <c r="A21" s="23"/>
      <c r="B21" s="24" t="s">
        <v>73</v>
      </c>
      <c r="C21" s="24"/>
      <c r="D21" s="24"/>
      <c r="E21" s="24"/>
      <c r="F21" s="24"/>
      <c r="G21" s="25">
        <f>SUM(G15:G20)</f>
        <v>993000</v>
      </c>
      <c r="H21" s="20"/>
      <c r="I21" s="61"/>
    </row>
    <row r="22" spans="1:9">
      <c r="A22" s="31" t="s">
        <v>75</v>
      </c>
      <c r="B22" s="32" t="s">
        <v>76</v>
      </c>
      <c r="C22" s="32"/>
      <c r="D22" s="32"/>
      <c r="E22" s="32"/>
      <c r="F22" s="32"/>
      <c r="G22" s="33">
        <f t="shared" si="1"/>
        <v>0</v>
      </c>
      <c r="H22" s="32"/>
      <c r="I22" s="17"/>
    </row>
    <row r="23" spans="1:9">
      <c r="A23" s="50" t="s">
        <v>9</v>
      </c>
      <c r="B23" s="51" t="s">
        <v>55</v>
      </c>
      <c r="C23" s="51">
        <v>300</v>
      </c>
      <c r="D23" s="51">
        <v>5</v>
      </c>
      <c r="E23" s="51">
        <v>17</v>
      </c>
      <c r="F23" s="51">
        <v>4</v>
      </c>
      <c r="G23" s="52">
        <f t="shared" si="1"/>
        <v>102000</v>
      </c>
      <c r="H23" s="51"/>
      <c r="I23" s="17"/>
    </row>
    <row r="24" spans="1:9">
      <c r="A24" s="50" t="s">
        <v>11</v>
      </c>
      <c r="B24" s="51" t="s">
        <v>70</v>
      </c>
      <c r="C24" s="51">
        <v>1500</v>
      </c>
      <c r="D24" s="51">
        <v>1</v>
      </c>
      <c r="E24" s="51">
        <v>15</v>
      </c>
      <c r="F24" s="51">
        <v>4</v>
      </c>
      <c r="G24" s="52">
        <f t="shared" si="1"/>
        <v>90000</v>
      </c>
      <c r="H24" s="51"/>
      <c r="I24" s="17"/>
    </row>
    <row r="25" spans="1:9">
      <c r="A25" s="50" t="s">
        <v>24</v>
      </c>
      <c r="B25" s="51" t="s">
        <v>57</v>
      </c>
      <c r="C25" s="51">
        <v>1000</v>
      </c>
      <c r="D25" s="51">
        <v>5</v>
      </c>
      <c r="E25" s="51">
        <v>1</v>
      </c>
      <c r="F25" s="51">
        <v>4</v>
      </c>
      <c r="G25" s="52">
        <f t="shared" si="1"/>
        <v>20000</v>
      </c>
      <c r="H25" s="51"/>
      <c r="I25" s="17"/>
    </row>
    <row r="26" spans="1:9">
      <c r="A26" s="50" t="s">
        <v>58</v>
      </c>
      <c r="B26" s="51" t="s">
        <v>59</v>
      </c>
      <c r="C26" s="51">
        <v>250</v>
      </c>
      <c r="D26" s="51">
        <v>5</v>
      </c>
      <c r="E26" s="51">
        <v>15</v>
      </c>
      <c r="F26" s="51">
        <v>4</v>
      </c>
      <c r="G26" s="52">
        <f t="shared" si="1"/>
        <v>75000</v>
      </c>
      <c r="H26" s="51"/>
      <c r="I26" s="17"/>
    </row>
    <row r="27" spans="1:9">
      <c r="A27" s="50" t="s">
        <v>62</v>
      </c>
      <c r="B27" s="51" t="s">
        <v>63</v>
      </c>
      <c r="C27" s="51">
        <v>3000</v>
      </c>
      <c r="D27" s="51">
        <v>5</v>
      </c>
      <c r="E27" s="51">
        <v>1</v>
      </c>
      <c r="F27" s="51">
        <v>4</v>
      </c>
      <c r="G27" s="52">
        <f t="shared" si="1"/>
        <v>60000</v>
      </c>
      <c r="H27" s="51"/>
      <c r="I27" s="17"/>
    </row>
    <row r="28" spans="1:9">
      <c r="A28" s="50" t="s">
        <v>64</v>
      </c>
      <c r="B28" s="51" t="s">
        <v>65</v>
      </c>
      <c r="C28" s="51">
        <v>6500</v>
      </c>
      <c r="D28" s="51">
        <v>5</v>
      </c>
      <c r="E28" s="51">
        <v>1</v>
      </c>
      <c r="F28" s="51">
        <v>4</v>
      </c>
      <c r="G28" s="52">
        <f t="shared" si="1"/>
        <v>130000</v>
      </c>
      <c r="H28" s="51"/>
      <c r="I28" s="17"/>
    </row>
    <row r="29" spans="1:9">
      <c r="A29" s="49"/>
      <c r="B29" s="41" t="s">
        <v>73</v>
      </c>
      <c r="C29" s="41"/>
      <c r="D29" s="41"/>
      <c r="E29" s="41"/>
      <c r="F29" s="41"/>
      <c r="G29" s="42">
        <f>SUM(G23:G28)</f>
        <v>477000</v>
      </c>
      <c r="H29" s="40"/>
      <c r="I29" s="17"/>
    </row>
    <row r="30" spans="1:9">
      <c r="A30" s="31" t="s">
        <v>77</v>
      </c>
      <c r="B30" s="32" t="s">
        <v>25</v>
      </c>
      <c r="C30" s="32"/>
      <c r="D30" s="32"/>
      <c r="E30" s="32"/>
      <c r="F30" s="32"/>
      <c r="G30" s="33"/>
      <c r="H30" s="34"/>
      <c r="I30" s="17"/>
    </row>
    <row r="31" spans="1:9">
      <c r="A31" s="50" t="s">
        <v>9</v>
      </c>
      <c r="B31" s="51" t="s">
        <v>55</v>
      </c>
      <c r="C31" s="51">
        <v>300</v>
      </c>
      <c r="D31" s="51">
        <v>5</v>
      </c>
      <c r="E31" s="51">
        <v>17</v>
      </c>
      <c r="F31" s="51">
        <v>4</v>
      </c>
      <c r="G31" s="52">
        <f>C31*D31*E31*F31</f>
        <v>102000</v>
      </c>
      <c r="H31" s="51"/>
      <c r="I31" s="17"/>
    </row>
    <row r="32" spans="1:9">
      <c r="A32" s="50" t="s">
        <v>11</v>
      </c>
      <c r="B32" s="51" t="s">
        <v>70</v>
      </c>
      <c r="C32" s="51">
        <v>3000</v>
      </c>
      <c r="D32" s="51">
        <v>1</v>
      </c>
      <c r="E32" s="51">
        <v>15</v>
      </c>
      <c r="F32" s="51">
        <v>4</v>
      </c>
      <c r="G32" s="52">
        <f t="shared" ref="G32:G36" si="2">C32*D32*E32*F32</f>
        <v>180000</v>
      </c>
      <c r="H32" s="51"/>
      <c r="I32" s="17"/>
    </row>
    <row r="33" spans="1:9">
      <c r="A33" s="50" t="s">
        <v>24</v>
      </c>
      <c r="B33" s="51" t="s">
        <v>57</v>
      </c>
      <c r="C33" s="51">
        <v>1000</v>
      </c>
      <c r="D33" s="51">
        <v>5</v>
      </c>
      <c r="E33" s="51">
        <v>1</v>
      </c>
      <c r="F33" s="51">
        <v>4</v>
      </c>
      <c r="G33" s="52">
        <f t="shared" si="2"/>
        <v>20000</v>
      </c>
      <c r="H33" s="51"/>
      <c r="I33" s="17"/>
    </row>
    <row r="34" spans="1:9">
      <c r="A34" s="50" t="s">
        <v>58</v>
      </c>
      <c r="B34" s="51" t="s">
        <v>59</v>
      </c>
      <c r="C34" s="51">
        <v>250</v>
      </c>
      <c r="D34" s="51">
        <v>5</v>
      </c>
      <c r="E34" s="51">
        <v>15</v>
      </c>
      <c r="F34" s="51">
        <v>4</v>
      </c>
      <c r="G34" s="52">
        <f t="shared" si="2"/>
        <v>75000</v>
      </c>
      <c r="H34" s="51"/>
      <c r="I34" s="17"/>
    </row>
    <row r="35" spans="1:9">
      <c r="A35" s="50" t="s">
        <v>62</v>
      </c>
      <c r="B35" s="51" t="s">
        <v>63</v>
      </c>
      <c r="C35" s="51">
        <v>3000</v>
      </c>
      <c r="D35" s="51">
        <v>5</v>
      </c>
      <c r="E35" s="51">
        <v>1</v>
      </c>
      <c r="F35" s="51">
        <v>4</v>
      </c>
      <c r="G35" s="52">
        <f t="shared" si="2"/>
        <v>60000</v>
      </c>
      <c r="H35" s="51"/>
      <c r="I35" s="17"/>
    </row>
    <row r="36" spans="1:9">
      <c r="A36" s="50" t="s">
        <v>64</v>
      </c>
      <c r="B36" s="51" t="s">
        <v>65</v>
      </c>
      <c r="C36" s="51">
        <v>6500</v>
      </c>
      <c r="D36" s="51">
        <v>5</v>
      </c>
      <c r="E36" s="51">
        <v>1</v>
      </c>
      <c r="F36" s="51">
        <v>4</v>
      </c>
      <c r="G36" s="52">
        <f t="shared" si="2"/>
        <v>130000</v>
      </c>
      <c r="H36" s="51"/>
      <c r="I36" s="17"/>
    </row>
    <row r="37" spans="1:9">
      <c r="A37" s="23"/>
      <c r="B37" s="24" t="s">
        <v>78</v>
      </c>
      <c r="C37" s="24"/>
      <c r="D37" s="24"/>
      <c r="E37" s="24"/>
      <c r="F37" s="24"/>
      <c r="G37" s="25">
        <f>SUM(G31:G36)</f>
        <v>567000</v>
      </c>
      <c r="H37" s="20"/>
      <c r="I37" s="17"/>
    </row>
    <row r="38" spans="1:9">
      <c r="A38" s="28"/>
      <c r="B38" s="29" t="s">
        <v>79</v>
      </c>
      <c r="C38" s="29"/>
      <c r="D38" s="29"/>
      <c r="E38" s="29"/>
      <c r="F38" s="29"/>
      <c r="G38" s="30">
        <f>SUM(G37+G29+G21)</f>
        <v>2037000</v>
      </c>
      <c r="H38" s="29"/>
      <c r="I38" s="17"/>
    </row>
    <row r="39" spans="1:9">
      <c r="A39" s="31">
        <v>1.3</v>
      </c>
      <c r="B39" s="32" t="s">
        <v>80</v>
      </c>
      <c r="C39" s="32"/>
      <c r="D39" s="32"/>
      <c r="E39" s="32"/>
      <c r="F39" s="32"/>
      <c r="G39" s="33"/>
      <c r="H39" s="34"/>
      <c r="I39" s="17"/>
    </row>
    <row r="40" spans="1:9" ht="43.5">
      <c r="A40" s="31" t="s">
        <v>82</v>
      </c>
      <c r="B40" s="36" t="s">
        <v>81</v>
      </c>
      <c r="C40" s="32"/>
      <c r="D40" s="32"/>
      <c r="E40" s="32"/>
      <c r="F40" s="32"/>
      <c r="G40" s="33"/>
      <c r="H40" s="34"/>
      <c r="I40" s="17"/>
    </row>
    <row r="41" spans="1:9">
      <c r="A41" s="50" t="s">
        <v>9</v>
      </c>
      <c r="B41" s="51" t="s">
        <v>55</v>
      </c>
      <c r="C41" s="51">
        <v>300</v>
      </c>
      <c r="D41" s="51">
        <v>2</v>
      </c>
      <c r="E41" s="51">
        <v>32</v>
      </c>
      <c r="F41" s="51">
        <v>2</v>
      </c>
      <c r="G41" s="52">
        <f>C41*D41*E41*F41</f>
        <v>38400</v>
      </c>
      <c r="H41" s="51"/>
      <c r="I41" s="17"/>
    </row>
    <row r="42" spans="1:9">
      <c r="A42" s="50" t="s">
        <v>11</v>
      </c>
      <c r="B42" s="51" t="s">
        <v>100</v>
      </c>
      <c r="C42" s="51">
        <v>550</v>
      </c>
      <c r="D42" s="51">
        <v>2</v>
      </c>
      <c r="E42" s="51">
        <v>30</v>
      </c>
      <c r="F42" s="51">
        <v>2</v>
      </c>
      <c r="G42" s="52">
        <f t="shared" ref="G42:G46" si="3">C42*D42*E42*F42</f>
        <v>66000</v>
      </c>
      <c r="H42" s="51"/>
      <c r="I42" s="17"/>
    </row>
    <row r="43" spans="1:9">
      <c r="A43" s="50" t="s">
        <v>24</v>
      </c>
      <c r="B43" s="51" t="s">
        <v>57</v>
      </c>
      <c r="C43" s="51">
        <v>1000</v>
      </c>
      <c r="D43" s="51">
        <v>2</v>
      </c>
      <c r="E43" s="51">
        <v>1</v>
      </c>
      <c r="F43" s="51">
        <v>2</v>
      </c>
      <c r="G43" s="52">
        <f t="shared" si="3"/>
        <v>4000</v>
      </c>
      <c r="H43" s="51"/>
      <c r="I43" s="17"/>
    </row>
    <row r="44" spans="1:9">
      <c r="A44" s="50" t="s">
        <v>58</v>
      </c>
      <c r="B44" s="51" t="s">
        <v>59</v>
      </c>
      <c r="C44" s="51">
        <v>250</v>
      </c>
      <c r="D44" s="51">
        <v>2</v>
      </c>
      <c r="E44" s="51">
        <v>30</v>
      </c>
      <c r="F44" s="51">
        <v>2</v>
      </c>
      <c r="G44" s="52">
        <f t="shared" si="3"/>
        <v>30000</v>
      </c>
      <c r="H44" s="51"/>
      <c r="I44" s="17"/>
    </row>
    <row r="45" spans="1:9">
      <c r="A45" s="50" t="s">
        <v>62</v>
      </c>
      <c r="B45" s="51" t="s">
        <v>63</v>
      </c>
      <c r="C45" s="51">
        <v>3000</v>
      </c>
      <c r="D45" s="51">
        <v>2</v>
      </c>
      <c r="E45" s="51">
        <v>1</v>
      </c>
      <c r="F45" s="51">
        <v>2</v>
      </c>
      <c r="G45" s="52">
        <f t="shared" si="3"/>
        <v>12000</v>
      </c>
      <c r="H45" s="51"/>
      <c r="I45" s="17"/>
    </row>
    <row r="46" spans="1:9">
      <c r="A46" s="50" t="s">
        <v>64</v>
      </c>
      <c r="B46" s="51" t="s">
        <v>65</v>
      </c>
      <c r="C46" s="51">
        <v>7000</v>
      </c>
      <c r="D46" s="51">
        <v>2</v>
      </c>
      <c r="E46" s="51">
        <v>1</v>
      </c>
      <c r="F46" s="51">
        <v>2</v>
      </c>
      <c r="G46" s="52">
        <f t="shared" si="3"/>
        <v>28000</v>
      </c>
      <c r="H46" s="51"/>
      <c r="I46" s="17"/>
    </row>
    <row r="47" spans="1:9">
      <c r="A47" s="49"/>
      <c r="B47" s="41" t="s">
        <v>83</v>
      </c>
      <c r="C47" s="41"/>
      <c r="D47" s="41"/>
      <c r="E47" s="41"/>
      <c r="F47" s="41"/>
      <c r="G47" s="42">
        <f>SUM(G41:G46)</f>
        <v>178400</v>
      </c>
      <c r="H47" s="40"/>
      <c r="I47" s="17"/>
    </row>
    <row r="48" spans="1:9">
      <c r="A48" s="31" t="s">
        <v>84</v>
      </c>
      <c r="B48" s="32" t="s">
        <v>86</v>
      </c>
      <c r="C48" s="32"/>
      <c r="D48" s="32"/>
      <c r="E48" s="32"/>
      <c r="F48" s="32"/>
      <c r="G48" s="33"/>
      <c r="H48" s="34"/>
      <c r="I48" s="17"/>
    </row>
    <row r="49" spans="1:9">
      <c r="A49" s="43" t="s">
        <v>9</v>
      </c>
      <c r="B49" s="44" t="s">
        <v>55</v>
      </c>
      <c r="C49" s="44">
        <v>300</v>
      </c>
      <c r="D49" s="44">
        <v>5</v>
      </c>
      <c r="E49" s="44">
        <v>32</v>
      </c>
      <c r="F49" s="44">
        <v>2</v>
      </c>
      <c r="G49" s="45">
        <f>C49*D49*E49*F49</f>
        <v>96000</v>
      </c>
      <c r="H49" s="44"/>
      <c r="I49" s="17"/>
    </row>
    <row r="50" spans="1:9">
      <c r="A50" s="43" t="s">
        <v>11</v>
      </c>
      <c r="B50" s="44" t="s">
        <v>100</v>
      </c>
      <c r="C50" s="44">
        <v>1000</v>
      </c>
      <c r="D50" s="44">
        <v>5</v>
      </c>
      <c r="E50" s="44">
        <v>30</v>
      </c>
      <c r="F50" s="44">
        <v>2</v>
      </c>
      <c r="G50" s="45">
        <f t="shared" ref="G50:G54" si="4">C50*D50*E50*F50</f>
        <v>300000</v>
      </c>
      <c r="H50" s="44"/>
      <c r="I50" s="17"/>
    </row>
    <row r="51" spans="1:9">
      <c r="A51" s="43" t="s">
        <v>24</v>
      </c>
      <c r="B51" s="44" t="s">
        <v>57</v>
      </c>
      <c r="C51" s="44">
        <v>1000</v>
      </c>
      <c r="D51" s="44">
        <v>5</v>
      </c>
      <c r="E51" s="44">
        <v>1</v>
      </c>
      <c r="F51" s="44">
        <v>2</v>
      </c>
      <c r="G51" s="45">
        <f t="shared" si="4"/>
        <v>10000</v>
      </c>
      <c r="H51" s="44"/>
      <c r="I51" s="17"/>
    </row>
    <row r="52" spans="1:9">
      <c r="A52" s="43" t="s">
        <v>58</v>
      </c>
      <c r="B52" s="44" t="s">
        <v>59</v>
      </c>
      <c r="C52" s="44">
        <v>250</v>
      </c>
      <c r="D52" s="44">
        <v>5</v>
      </c>
      <c r="E52" s="44">
        <v>30</v>
      </c>
      <c r="F52" s="44">
        <v>2</v>
      </c>
      <c r="G52" s="45">
        <f t="shared" si="4"/>
        <v>75000</v>
      </c>
      <c r="H52" s="44"/>
      <c r="I52" s="17"/>
    </row>
    <row r="53" spans="1:9">
      <c r="A53" s="43" t="s">
        <v>62</v>
      </c>
      <c r="B53" s="44" t="s">
        <v>63</v>
      </c>
      <c r="C53" s="44">
        <v>3000</v>
      </c>
      <c r="D53" s="44">
        <v>5</v>
      </c>
      <c r="E53" s="44">
        <v>1</v>
      </c>
      <c r="F53" s="44">
        <v>2</v>
      </c>
      <c r="G53" s="45">
        <f t="shared" si="4"/>
        <v>30000</v>
      </c>
      <c r="H53" s="44"/>
      <c r="I53" s="17"/>
    </row>
    <row r="54" spans="1:9">
      <c r="A54" s="43" t="s">
        <v>64</v>
      </c>
      <c r="B54" s="44" t="s">
        <v>65</v>
      </c>
      <c r="C54" s="44">
        <v>10000</v>
      </c>
      <c r="D54" s="44">
        <v>5</v>
      </c>
      <c r="E54" s="44">
        <v>1</v>
      </c>
      <c r="F54" s="44">
        <v>2</v>
      </c>
      <c r="G54" s="45">
        <f t="shared" si="4"/>
        <v>100000</v>
      </c>
      <c r="H54" s="44"/>
      <c r="I54" s="17"/>
    </row>
    <row r="55" spans="1:9">
      <c r="A55" s="23"/>
      <c r="B55" s="24" t="s">
        <v>85</v>
      </c>
      <c r="C55" s="24"/>
      <c r="D55" s="24"/>
      <c r="E55" s="24"/>
      <c r="F55" s="24"/>
      <c r="G55" s="25">
        <f>SUM(G49:G54)</f>
        <v>611000</v>
      </c>
      <c r="H55" s="20"/>
      <c r="I55" s="17"/>
    </row>
    <row r="56" spans="1:9">
      <c r="A56" s="31" t="s">
        <v>87</v>
      </c>
      <c r="B56" s="32" t="s">
        <v>33</v>
      </c>
      <c r="C56" s="32"/>
      <c r="D56" s="32"/>
      <c r="E56" s="32"/>
      <c r="F56" s="32"/>
      <c r="G56" s="33"/>
      <c r="H56" s="32"/>
      <c r="I56" s="17"/>
    </row>
    <row r="57" spans="1:9">
      <c r="A57" s="43" t="s">
        <v>9</v>
      </c>
      <c r="B57" s="44" t="s">
        <v>55</v>
      </c>
      <c r="C57" s="44">
        <v>300</v>
      </c>
      <c r="D57" s="44">
        <v>5</v>
      </c>
      <c r="E57" s="44">
        <v>32</v>
      </c>
      <c r="F57" s="44">
        <v>2</v>
      </c>
      <c r="G57" s="45">
        <f>SUM(C57*D57*E57*F57)</f>
        <v>96000</v>
      </c>
      <c r="H57" s="44"/>
      <c r="I57" s="17"/>
    </row>
    <row r="58" spans="1:9">
      <c r="A58" s="43" t="s">
        <v>11</v>
      </c>
      <c r="B58" s="44" t="s">
        <v>100</v>
      </c>
      <c r="C58" s="44">
        <v>1000</v>
      </c>
      <c r="D58" s="44">
        <v>5</v>
      </c>
      <c r="E58" s="44">
        <v>30</v>
      </c>
      <c r="F58" s="44">
        <v>2</v>
      </c>
      <c r="G58" s="45">
        <f t="shared" ref="G58:G62" si="5">SUM(C58*D58*E58*F58)</f>
        <v>300000</v>
      </c>
      <c r="H58" s="44"/>
      <c r="I58" s="17"/>
    </row>
    <row r="59" spans="1:9">
      <c r="A59" s="43" t="s">
        <v>24</v>
      </c>
      <c r="B59" s="44" t="s">
        <v>57</v>
      </c>
      <c r="C59" s="44">
        <v>1000</v>
      </c>
      <c r="D59" s="44">
        <v>5</v>
      </c>
      <c r="E59" s="44">
        <v>1</v>
      </c>
      <c r="F59" s="44">
        <v>2</v>
      </c>
      <c r="G59" s="45">
        <f t="shared" si="5"/>
        <v>10000</v>
      </c>
      <c r="H59" s="44"/>
      <c r="I59" s="17"/>
    </row>
    <row r="60" spans="1:9">
      <c r="A60" s="43" t="s">
        <v>58</v>
      </c>
      <c r="B60" s="44" t="s">
        <v>59</v>
      </c>
      <c r="C60" s="44">
        <v>250</v>
      </c>
      <c r="D60" s="44">
        <v>5</v>
      </c>
      <c r="E60" s="44">
        <v>30</v>
      </c>
      <c r="F60" s="44">
        <v>2</v>
      </c>
      <c r="G60" s="45">
        <f t="shared" si="5"/>
        <v>75000</v>
      </c>
      <c r="H60" s="44"/>
      <c r="I60" s="17"/>
    </row>
    <row r="61" spans="1:9">
      <c r="A61" s="43" t="s">
        <v>62</v>
      </c>
      <c r="B61" s="44" t="s">
        <v>63</v>
      </c>
      <c r="C61" s="44">
        <v>3000</v>
      </c>
      <c r="D61" s="44">
        <v>5</v>
      </c>
      <c r="E61" s="44">
        <v>1</v>
      </c>
      <c r="F61" s="44">
        <v>2</v>
      </c>
      <c r="G61" s="45">
        <f t="shared" si="5"/>
        <v>30000</v>
      </c>
      <c r="H61" s="44"/>
      <c r="I61" s="17"/>
    </row>
    <row r="62" spans="1:9">
      <c r="A62" s="43" t="s">
        <v>64</v>
      </c>
      <c r="B62" s="44" t="s">
        <v>65</v>
      </c>
      <c r="C62" s="44">
        <v>10000</v>
      </c>
      <c r="D62" s="44">
        <v>5</v>
      </c>
      <c r="E62" s="44">
        <v>1</v>
      </c>
      <c r="F62" s="44">
        <v>2</v>
      </c>
      <c r="G62" s="45">
        <f t="shared" si="5"/>
        <v>100000</v>
      </c>
      <c r="H62" s="44"/>
      <c r="I62" s="17"/>
    </row>
    <row r="63" spans="1:9">
      <c r="A63" s="23"/>
      <c r="B63" s="24" t="s">
        <v>88</v>
      </c>
      <c r="C63" s="24"/>
      <c r="D63" s="24"/>
      <c r="E63" s="24"/>
      <c r="F63" s="24"/>
      <c r="G63" s="25">
        <f>SUM(G57:G62)</f>
        <v>611000</v>
      </c>
      <c r="H63" s="24"/>
      <c r="I63" s="17"/>
    </row>
    <row r="64" spans="1:9">
      <c r="A64" s="23"/>
      <c r="B64" s="24" t="s">
        <v>89</v>
      </c>
      <c r="C64" s="24"/>
      <c r="D64" s="24"/>
      <c r="E64" s="24"/>
      <c r="F64" s="24"/>
      <c r="G64" s="25">
        <f>SUM(G63+G55+G47)</f>
        <v>1400400</v>
      </c>
      <c r="H64" s="20"/>
      <c r="I64" s="17"/>
    </row>
    <row r="65" spans="1:9">
      <c r="A65" s="31">
        <v>1.4</v>
      </c>
      <c r="B65" s="32" t="s">
        <v>90</v>
      </c>
      <c r="C65" s="32"/>
      <c r="D65" s="32"/>
      <c r="E65" s="32"/>
      <c r="F65" s="32"/>
      <c r="G65" s="33"/>
      <c r="H65" s="32"/>
      <c r="I65" s="17"/>
    </row>
    <row r="66" spans="1:9">
      <c r="A66" s="43" t="s">
        <v>91</v>
      </c>
      <c r="B66" s="44" t="s">
        <v>92</v>
      </c>
      <c r="C66" s="44"/>
      <c r="D66" s="44"/>
      <c r="E66" s="44"/>
      <c r="F66" s="44"/>
      <c r="G66" s="45"/>
      <c r="H66" s="44"/>
      <c r="I66" s="17"/>
    </row>
    <row r="67" spans="1:9">
      <c r="A67" s="43" t="s">
        <v>9</v>
      </c>
      <c r="B67" s="44" t="s">
        <v>93</v>
      </c>
      <c r="C67" s="56">
        <v>20000</v>
      </c>
      <c r="D67" s="44">
        <v>1</v>
      </c>
      <c r="E67" s="44">
        <v>5</v>
      </c>
      <c r="F67" s="44">
        <v>3</v>
      </c>
      <c r="G67" s="45">
        <f>C67*D67*E67*F67</f>
        <v>300000</v>
      </c>
      <c r="H67" s="44" t="s">
        <v>107</v>
      </c>
      <c r="I67" s="17"/>
    </row>
    <row r="68" spans="1:9">
      <c r="A68" s="43" t="s">
        <v>11</v>
      </c>
      <c r="B68" s="44" t="s">
        <v>94</v>
      </c>
      <c r="C68" s="44">
        <v>20000</v>
      </c>
      <c r="D68" s="44">
        <v>1</v>
      </c>
      <c r="E68" s="44">
        <v>5</v>
      </c>
      <c r="F68" s="44">
        <v>3</v>
      </c>
      <c r="G68" s="45">
        <f t="shared" ref="G68:G75" si="6">C68*D68*E68*F68</f>
        <v>300000</v>
      </c>
      <c r="H68" s="44"/>
      <c r="I68" s="17"/>
    </row>
    <row r="69" spans="1:9">
      <c r="A69" s="43" t="s">
        <v>24</v>
      </c>
      <c r="B69" s="44" t="s">
        <v>95</v>
      </c>
      <c r="C69" s="44">
        <v>500</v>
      </c>
      <c r="D69" s="44">
        <v>1</v>
      </c>
      <c r="E69" s="44">
        <v>100</v>
      </c>
      <c r="F69" s="44">
        <v>3</v>
      </c>
      <c r="G69" s="45">
        <f t="shared" si="6"/>
        <v>150000</v>
      </c>
      <c r="H69" s="44"/>
      <c r="I69" s="17"/>
    </row>
    <row r="70" spans="1:9">
      <c r="A70" s="43" t="s">
        <v>58</v>
      </c>
      <c r="B70" s="44" t="s">
        <v>96</v>
      </c>
      <c r="C70" s="44">
        <v>15000</v>
      </c>
      <c r="D70" s="44">
        <v>1</v>
      </c>
      <c r="E70" s="44">
        <v>5</v>
      </c>
      <c r="F70" s="44">
        <v>3</v>
      </c>
      <c r="G70" s="45">
        <f t="shared" si="6"/>
        <v>225000</v>
      </c>
      <c r="H70" s="44"/>
      <c r="I70" s="17"/>
    </row>
    <row r="71" spans="1:9">
      <c r="A71" s="23"/>
      <c r="B71" s="24" t="s">
        <v>97</v>
      </c>
      <c r="C71" s="24"/>
      <c r="D71" s="24"/>
      <c r="E71" s="24"/>
      <c r="F71" s="24"/>
      <c r="G71" s="25">
        <f>SUM(G67:G70)</f>
        <v>975000</v>
      </c>
      <c r="H71" s="24"/>
      <c r="I71" s="61"/>
    </row>
    <row r="72" spans="1:9">
      <c r="A72" s="31" t="s">
        <v>103</v>
      </c>
      <c r="B72" s="32" t="s">
        <v>104</v>
      </c>
      <c r="C72" s="32"/>
      <c r="D72" s="32"/>
      <c r="E72" s="32"/>
      <c r="F72" s="32"/>
      <c r="G72" s="33"/>
      <c r="H72" s="32"/>
      <c r="I72" s="17"/>
    </row>
    <row r="73" spans="1:9">
      <c r="A73" s="43" t="s">
        <v>9</v>
      </c>
      <c r="B73" s="44" t="s">
        <v>99</v>
      </c>
      <c r="C73" s="44">
        <v>25000</v>
      </c>
      <c r="D73" s="44">
        <v>1</v>
      </c>
      <c r="E73" s="44">
        <v>1</v>
      </c>
      <c r="F73" s="44">
        <v>2</v>
      </c>
      <c r="G73" s="45">
        <f t="shared" si="6"/>
        <v>50000</v>
      </c>
      <c r="H73" s="44"/>
      <c r="I73" s="17"/>
    </row>
    <row r="74" spans="1:9">
      <c r="A74" s="43" t="s">
        <v>11</v>
      </c>
      <c r="B74" s="44" t="s">
        <v>101</v>
      </c>
      <c r="C74" s="44">
        <v>20</v>
      </c>
      <c r="D74" s="44">
        <v>1</v>
      </c>
      <c r="E74" s="44">
        <v>20000</v>
      </c>
      <c r="F74" s="44">
        <v>1</v>
      </c>
      <c r="G74" s="45">
        <f t="shared" si="6"/>
        <v>400000</v>
      </c>
      <c r="H74" s="44"/>
      <c r="I74" s="17"/>
    </row>
    <row r="75" spans="1:9">
      <c r="A75" s="43" t="s">
        <v>58</v>
      </c>
      <c r="B75" s="44" t="s">
        <v>102</v>
      </c>
      <c r="C75" s="44">
        <v>10000</v>
      </c>
      <c r="D75" s="44">
        <v>1</v>
      </c>
      <c r="E75" s="44">
        <v>45</v>
      </c>
      <c r="F75" s="44">
        <v>1</v>
      </c>
      <c r="G75" s="45">
        <f t="shared" si="6"/>
        <v>450000</v>
      </c>
      <c r="H75" s="44" t="s">
        <v>107</v>
      </c>
      <c r="I75" s="17"/>
    </row>
    <row r="76" spans="1:9">
      <c r="A76" s="21"/>
      <c r="B76" s="24" t="s">
        <v>105</v>
      </c>
      <c r="C76" s="24"/>
      <c r="D76" s="24"/>
      <c r="E76" s="24"/>
      <c r="F76" s="24"/>
      <c r="G76" s="25">
        <f>SUM(G73:G75)</f>
        <v>900000</v>
      </c>
      <c r="H76" s="20"/>
      <c r="I76" s="17"/>
    </row>
    <row r="77" spans="1:9">
      <c r="A77" s="21"/>
      <c r="B77" s="24" t="s">
        <v>109</v>
      </c>
      <c r="C77" s="24"/>
      <c r="D77" s="24"/>
      <c r="E77" s="24"/>
      <c r="F77" s="24"/>
      <c r="G77" s="25">
        <f>G76+G71</f>
        <v>1875000</v>
      </c>
      <c r="H77" s="20"/>
      <c r="I77" s="17"/>
    </row>
    <row r="78" spans="1:9">
      <c r="A78" s="31">
        <v>1.5</v>
      </c>
      <c r="B78" s="32" t="s">
        <v>108</v>
      </c>
      <c r="C78" s="32"/>
      <c r="D78" s="32"/>
      <c r="E78" s="32"/>
      <c r="F78" s="32"/>
      <c r="G78" s="33"/>
      <c r="H78" s="32"/>
      <c r="I78" s="17"/>
    </row>
    <row r="79" spans="1:9">
      <c r="A79" s="43" t="s">
        <v>9</v>
      </c>
      <c r="B79" s="44" t="s">
        <v>55</v>
      </c>
      <c r="C79" s="44">
        <v>300</v>
      </c>
      <c r="D79" s="44">
        <v>5</v>
      </c>
      <c r="E79" s="44">
        <v>32</v>
      </c>
      <c r="F79" s="44">
        <v>3</v>
      </c>
      <c r="G79" s="45">
        <f>SUM(C79*D79*E79*F79)</f>
        <v>144000</v>
      </c>
      <c r="H79" s="44"/>
      <c r="I79" s="17"/>
    </row>
    <row r="80" spans="1:9">
      <c r="A80" s="43" t="s">
        <v>11</v>
      </c>
      <c r="B80" s="44" t="s">
        <v>100</v>
      </c>
      <c r="C80" s="44">
        <v>850</v>
      </c>
      <c r="D80" s="44">
        <v>5</v>
      </c>
      <c r="E80" s="44">
        <v>30</v>
      </c>
      <c r="F80" s="44">
        <v>3</v>
      </c>
      <c r="G80" s="45">
        <f t="shared" ref="G80:G84" si="7">SUM(C80*D80*E80*F80)</f>
        <v>382500</v>
      </c>
      <c r="H80" s="44"/>
      <c r="I80" s="17"/>
    </row>
    <row r="81" spans="1:9">
      <c r="A81" s="43" t="s">
        <v>24</v>
      </c>
      <c r="B81" s="44" t="s">
        <v>57</v>
      </c>
      <c r="C81" s="44">
        <v>1000</v>
      </c>
      <c r="D81" s="44">
        <v>5</v>
      </c>
      <c r="E81" s="44">
        <v>1</v>
      </c>
      <c r="F81" s="44">
        <v>3</v>
      </c>
      <c r="G81" s="45">
        <f t="shared" si="7"/>
        <v>15000</v>
      </c>
      <c r="H81" s="44"/>
      <c r="I81" s="17"/>
    </row>
    <row r="82" spans="1:9">
      <c r="A82" s="43" t="s">
        <v>58</v>
      </c>
      <c r="B82" s="44" t="s">
        <v>59</v>
      </c>
      <c r="C82" s="44">
        <v>250</v>
      </c>
      <c r="D82" s="44">
        <v>5</v>
      </c>
      <c r="E82" s="44">
        <v>30</v>
      </c>
      <c r="F82" s="44">
        <v>3</v>
      </c>
      <c r="G82" s="45">
        <f t="shared" si="7"/>
        <v>112500</v>
      </c>
      <c r="H82" s="44"/>
      <c r="I82" s="17"/>
    </row>
    <row r="83" spans="1:9">
      <c r="A83" s="43" t="s">
        <v>62</v>
      </c>
      <c r="B83" s="44" t="s">
        <v>63</v>
      </c>
      <c r="C83" s="44">
        <v>3000</v>
      </c>
      <c r="D83" s="44">
        <v>5</v>
      </c>
      <c r="E83" s="44">
        <v>1</v>
      </c>
      <c r="F83" s="44">
        <v>3</v>
      </c>
      <c r="G83" s="45">
        <f t="shared" si="7"/>
        <v>45000</v>
      </c>
      <c r="H83" s="44"/>
      <c r="I83" s="17"/>
    </row>
    <row r="84" spans="1:9">
      <c r="A84" s="43" t="s">
        <v>64</v>
      </c>
      <c r="B84" s="44" t="s">
        <v>65</v>
      </c>
      <c r="C84" s="44">
        <v>8500</v>
      </c>
      <c r="D84" s="44">
        <v>5</v>
      </c>
      <c r="E84" s="44">
        <v>1</v>
      </c>
      <c r="F84" s="44">
        <v>3</v>
      </c>
      <c r="G84" s="45">
        <f t="shared" si="7"/>
        <v>127500</v>
      </c>
      <c r="H84" s="44"/>
      <c r="I84" s="17"/>
    </row>
    <row r="85" spans="1:9">
      <c r="A85" s="23"/>
      <c r="B85" s="24" t="s">
        <v>110</v>
      </c>
      <c r="C85" s="24"/>
      <c r="D85" s="24"/>
      <c r="E85" s="24"/>
      <c r="F85" s="24"/>
      <c r="G85" s="25">
        <f>SUM(G79:G84)</f>
        <v>826500</v>
      </c>
      <c r="H85" s="20"/>
      <c r="I85" s="17"/>
    </row>
    <row r="86" spans="1:9">
      <c r="A86" s="39">
        <v>1.6</v>
      </c>
      <c r="B86" s="41" t="s">
        <v>34</v>
      </c>
      <c r="C86" s="41"/>
      <c r="D86" s="41"/>
      <c r="E86" s="41"/>
      <c r="F86" s="41"/>
      <c r="G86" s="42"/>
      <c r="H86" s="41"/>
      <c r="I86" s="17"/>
    </row>
    <row r="87" spans="1:9">
      <c r="A87" s="37" t="s">
        <v>111</v>
      </c>
      <c r="B87" s="32" t="s">
        <v>113</v>
      </c>
      <c r="C87" s="32"/>
      <c r="D87" s="32"/>
      <c r="E87" s="32"/>
      <c r="F87" s="32"/>
      <c r="G87" s="33"/>
      <c r="H87" s="32"/>
      <c r="I87" s="17"/>
    </row>
    <row r="88" spans="1:9">
      <c r="A88" s="43" t="s">
        <v>9</v>
      </c>
      <c r="B88" s="44" t="s">
        <v>112</v>
      </c>
      <c r="C88" s="44">
        <v>500</v>
      </c>
      <c r="D88" s="44">
        <v>1</v>
      </c>
      <c r="E88" s="44">
        <v>30</v>
      </c>
      <c r="F88" s="44">
        <v>2</v>
      </c>
      <c r="G88" s="45">
        <f>SUM(C88*D88*E88*F88)</f>
        <v>30000</v>
      </c>
      <c r="H88" s="44"/>
      <c r="I88" s="17"/>
    </row>
    <row r="89" spans="1:9">
      <c r="A89" s="43" t="s">
        <v>11</v>
      </c>
      <c r="B89" s="44" t="s">
        <v>119</v>
      </c>
      <c r="C89" s="44">
        <v>6000</v>
      </c>
      <c r="D89" s="44">
        <v>3</v>
      </c>
      <c r="E89" s="44">
        <v>2</v>
      </c>
      <c r="F89" s="44">
        <v>2</v>
      </c>
      <c r="G89" s="45">
        <f t="shared" ref="G89:G91" si="8">SUM(C89*D89*E89*F89)</f>
        <v>72000</v>
      </c>
      <c r="H89" s="44"/>
      <c r="I89" s="17"/>
    </row>
    <row r="90" spans="1:9">
      <c r="A90" s="43" t="s">
        <v>24</v>
      </c>
      <c r="B90" s="44" t="s">
        <v>115</v>
      </c>
      <c r="C90" s="44">
        <v>2500</v>
      </c>
      <c r="D90" s="44">
        <v>3</v>
      </c>
      <c r="E90" s="44">
        <v>1</v>
      </c>
      <c r="F90" s="44">
        <v>2</v>
      </c>
      <c r="G90" s="45">
        <f t="shared" si="8"/>
        <v>15000</v>
      </c>
      <c r="H90" s="44"/>
      <c r="I90" s="17"/>
    </row>
    <row r="91" spans="1:9">
      <c r="A91" s="43" t="s">
        <v>58</v>
      </c>
      <c r="B91" s="44" t="s">
        <v>116</v>
      </c>
      <c r="C91" s="44">
        <v>15000</v>
      </c>
      <c r="D91" s="44">
        <v>1</v>
      </c>
      <c r="E91" s="44">
        <v>1</v>
      </c>
      <c r="F91" s="44">
        <v>2</v>
      </c>
      <c r="G91" s="45">
        <f t="shared" si="8"/>
        <v>30000</v>
      </c>
      <c r="H91" s="44"/>
      <c r="I91" s="17"/>
    </row>
    <row r="92" spans="1:9">
      <c r="A92" s="23"/>
      <c r="B92" s="24" t="s">
        <v>117</v>
      </c>
      <c r="C92" s="24"/>
      <c r="D92" s="24"/>
      <c r="E92" s="24"/>
      <c r="F92" s="24"/>
      <c r="G92" s="25">
        <f>SUM(G88:G91)</f>
        <v>147000</v>
      </c>
      <c r="H92" s="24"/>
      <c r="I92" s="17"/>
    </row>
    <row r="93" spans="1:9">
      <c r="A93" s="31" t="s">
        <v>127</v>
      </c>
      <c r="B93" s="32" t="s">
        <v>126</v>
      </c>
      <c r="C93" s="32"/>
      <c r="D93" s="32"/>
      <c r="E93" s="32"/>
      <c r="F93" s="32"/>
      <c r="G93" s="33"/>
      <c r="H93" s="32"/>
      <c r="I93" s="17"/>
    </row>
    <row r="94" spans="1:9">
      <c r="A94" s="38" t="s">
        <v>9</v>
      </c>
      <c r="B94" s="26" t="s">
        <v>121</v>
      </c>
      <c r="C94" s="26"/>
      <c r="D94" s="26"/>
      <c r="E94" s="26"/>
      <c r="F94" s="26"/>
      <c r="G94" s="27">
        <v>244800</v>
      </c>
      <c r="H94" s="20" t="s">
        <v>120</v>
      </c>
      <c r="I94" s="17"/>
    </row>
    <row r="95" spans="1:9">
      <c r="A95" s="38" t="s">
        <v>11</v>
      </c>
      <c r="B95" s="26" t="s">
        <v>122</v>
      </c>
      <c r="C95" s="26">
        <v>25000</v>
      </c>
      <c r="D95" s="26">
        <v>13</v>
      </c>
      <c r="E95" s="26"/>
      <c r="F95" s="26"/>
      <c r="G95" s="27">
        <f>C95*D95</f>
        <v>325000</v>
      </c>
      <c r="H95" s="20" t="s">
        <v>124</v>
      </c>
      <c r="I95" s="17"/>
    </row>
    <row r="96" spans="1:9">
      <c r="A96" s="38" t="s">
        <v>24</v>
      </c>
      <c r="B96" s="26" t="s">
        <v>123</v>
      </c>
      <c r="C96" s="26"/>
      <c r="D96" s="26"/>
      <c r="E96" s="26"/>
      <c r="F96" s="26"/>
      <c r="G96" s="27">
        <v>583440</v>
      </c>
      <c r="H96" s="20"/>
      <c r="I96" s="17"/>
    </row>
    <row r="97" spans="1:9">
      <c r="A97" s="38" t="s">
        <v>58</v>
      </c>
      <c r="B97" s="26" t="s">
        <v>125</v>
      </c>
      <c r="C97" s="26"/>
      <c r="D97" s="26"/>
      <c r="E97" s="26"/>
      <c r="F97" s="26"/>
      <c r="G97" s="27">
        <v>300000</v>
      </c>
      <c r="H97" s="20"/>
      <c r="I97" s="17"/>
    </row>
    <row r="98" spans="1:9">
      <c r="A98" s="28"/>
      <c r="B98" s="29" t="s">
        <v>128</v>
      </c>
      <c r="C98" s="29"/>
      <c r="D98" s="29"/>
      <c r="E98" s="29"/>
      <c r="F98" s="29"/>
      <c r="G98" s="30">
        <f>SUM(G94:G97)</f>
        <v>1453240</v>
      </c>
      <c r="H98" s="29"/>
      <c r="I98" s="17"/>
    </row>
    <row r="99" spans="1:9">
      <c r="A99" s="23"/>
      <c r="B99" s="24" t="s">
        <v>134</v>
      </c>
      <c r="C99" s="24"/>
      <c r="D99" s="24"/>
      <c r="E99" s="24"/>
      <c r="F99" s="24"/>
      <c r="G99" s="25">
        <f>SUM(G98+G92)</f>
        <v>1600240</v>
      </c>
      <c r="H99" s="24"/>
      <c r="I99" s="17"/>
    </row>
    <row r="100" spans="1:9">
      <c r="A100" s="31">
        <v>1.7</v>
      </c>
      <c r="B100" s="32" t="s">
        <v>129</v>
      </c>
      <c r="C100" s="32"/>
      <c r="D100" s="32"/>
      <c r="E100" s="32"/>
      <c r="F100" s="32"/>
      <c r="G100" s="33"/>
      <c r="H100" s="32"/>
      <c r="I100" s="17"/>
    </row>
    <row r="101" spans="1:9">
      <c r="A101" s="43" t="s">
        <v>38</v>
      </c>
      <c r="B101" s="44" t="s">
        <v>130</v>
      </c>
      <c r="C101" s="44">
        <v>20000</v>
      </c>
      <c r="D101" s="44"/>
      <c r="E101" s="44"/>
      <c r="F101" s="44">
        <v>3</v>
      </c>
      <c r="G101" s="45">
        <f>C101*F101</f>
        <v>60000</v>
      </c>
      <c r="H101" s="44"/>
      <c r="I101" s="17"/>
    </row>
    <row r="102" spans="1:9">
      <c r="A102" s="43" t="s">
        <v>11</v>
      </c>
      <c r="B102" s="44" t="s">
        <v>131</v>
      </c>
      <c r="C102" s="44">
        <v>20000</v>
      </c>
      <c r="D102" s="44"/>
      <c r="E102" s="44"/>
      <c r="F102" s="44">
        <v>3</v>
      </c>
      <c r="G102" s="45">
        <f>C102*F102</f>
        <v>60000</v>
      </c>
      <c r="H102" s="44"/>
      <c r="I102" s="17"/>
    </row>
    <row r="103" spans="1:9">
      <c r="A103" s="28"/>
      <c r="B103" s="29" t="s">
        <v>132</v>
      </c>
      <c r="C103" s="29"/>
      <c r="D103" s="29"/>
      <c r="E103" s="29"/>
      <c r="F103" s="29"/>
      <c r="G103" s="30">
        <f>SUM(G101:G102)</f>
        <v>120000</v>
      </c>
      <c r="H103" s="29"/>
      <c r="I103" s="17"/>
    </row>
    <row r="104" spans="1:9">
      <c r="A104" s="21"/>
      <c r="B104" s="40"/>
      <c r="C104" s="40"/>
      <c r="D104" s="40"/>
      <c r="E104" s="40"/>
      <c r="F104" s="40"/>
      <c r="G104" s="22"/>
      <c r="H104" s="20"/>
      <c r="I104" s="17"/>
    </row>
    <row r="105" spans="1:9">
      <c r="A105" s="46"/>
      <c r="B105" s="47" t="s">
        <v>133</v>
      </c>
      <c r="C105" s="47"/>
      <c r="D105" s="47"/>
      <c r="E105" s="47"/>
      <c r="F105" s="47"/>
      <c r="G105" s="48">
        <f>SUM(G103+G99+G85+G77+G64+G38+G12)</f>
        <v>7973340</v>
      </c>
      <c r="H105" s="47"/>
      <c r="I105" s="17"/>
    </row>
    <row r="106" spans="1:9">
      <c r="A106" s="21"/>
      <c r="B106" s="40"/>
      <c r="C106" s="40"/>
      <c r="D106" s="40"/>
      <c r="E106" s="40"/>
      <c r="F106" s="40"/>
      <c r="G106" s="22"/>
      <c r="H106" s="20"/>
      <c r="I106" s="17"/>
    </row>
    <row r="107" spans="1:9">
      <c r="A107" s="21"/>
      <c r="B107" s="40"/>
      <c r="C107" s="40"/>
      <c r="D107" s="40"/>
      <c r="E107" s="40"/>
      <c r="F107" s="40"/>
      <c r="G107" s="22"/>
      <c r="H107" s="20"/>
      <c r="I107" s="17"/>
    </row>
    <row r="108" spans="1:9">
      <c r="A108" s="21"/>
      <c r="B108" s="20"/>
      <c r="C108" s="20"/>
      <c r="D108" s="20"/>
      <c r="E108" s="20"/>
      <c r="F108" s="20"/>
      <c r="G108" s="22"/>
      <c r="H108" s="20"/>
      <c r="I108" s="17"/>
    </row>
    <row r="109" spans="1:9">
      <c r="A109" s="21"/>
      <c r="B109" s="20"/>
      <c r="C109" s="20"/>
      <c r="D109" s="20"/>
      <c r="E109" s="20"/>
      <c r="F109" s="20"/>
      <c r="G109" s="22"/>
      <c r="H109" s="20"/>
      <c r="I109" s="17"/>
    </row>
    <row r="110" spans="1:9">
      <c r="A110" s="21"/>
      <c r="B110" s="20"/>
      <c r="C110" s="20"/>
      <c r="D110" s="20"/>
      <c r="E110" s="20"/>
      <c r="F110" s="20"/>
      <c r="G110" s="22"/>
      <c r="H110" s="20"/>
      <c r="I110" s="17"/>
    </row>
    <row r="111" spans="1:9">
      <c r="A111" s="21"/>
      <c r="B111" s="20"/>
      <c r="C111" s="20"/>
      <c r="D111" s="20"/>
      <c r="E111" s="20"/>
      <c r="F111" s="20"/>
      <c r="G111" s="22"/>
      <c r="H111" s="20"/>
      <c r="I111" s="17"/>
    </row>
    <row r="112" spans="1:9">
      <c r="A112" s="21"/>
      <c r="B112" s="20"/>
      <c r="C112" s="20"/>
      <c r="D112" s="20"/>
      <c r="E112" s="20"/>
      <c r="F112" s="20"/>
      <c r="G112" s="22"/>
      <c r="H112" s="20"/>
      <c r="I112" s="17"/>
    </row>
    <row r="113" spans="1:9">
      <c r="A113" s="21"/>
      <c r="B113" s="20"/>
      <c r="C113" s="20"/>
      <c r="D113" s="20"/>
      <c r="E113" s="20"/>
      <c r="F113" s="20"/>
      <c r="G113" s="22"/>
      <c r="H113" s="20"/>
      <c r="I113" s="17"/>
    </row>
    <row r="114" spans="1:9">
      <c r="A114" s="21"/>
      <c r="B114" s="20"/>
      <c r="C114" s="20"/>
      <c r="D114" s="20"/>
      <c r="E114" s="20"/>
      <c r="F114" s="20"/>
      <c r="G114" s="22"/>
      <c r="H114" s="20"/>
      <c r="I114" s="17"/>
    </row>
    <row r="115" spans="1:9">
      <c r="A115" s="21"/>
      <c r="B115" s="20"/>
      <c r="C115" s="20"/>
      <c r="D115" s="20"/>
      <c r="E115" s="20"/>
      <c r="F115" s="20"/>
      <c r="G115" s="22"/>
      <c r="H115" s="20"/>
      <c r="I115" s="17"/>
    </row>
    <row r="116" spans="1:9">
      <c r="A116" s="21"/>
      <c r="B116" s="20"/>
      <c r="C116" s="20"/>
      <c r="D116" s="20"/>
      <c r="E116" s="20"/>
      <c r="F116" s="20"/>
      <c r="G116" s="22"/>
      <c r="H116" s="20"/>
      <c r="I116" s="17"/>
    </row>
    <row r="117" spans="1:9">
      <c r="A117" s="21"/>
      <c r="B117" s="20"/>
      <c r="C117" s="20"/>
      <c r="D117" s="20"/>
      <c r="E117" s="20"/>
      <c r="F117" s="20"/>
      <c r="G117" s="22"/>
      <c r="H117" s="20"/>
      <c r="I117" s="17"/>
    </row>
    <row r="118" spans="1:9">
      <c r="A118" s="21"/>
      <c r="B118" s="20"/>
      <c r="C118" s="20"/>
      <c r="D118" s="20"/>
      <c r="E118" s="20"/>
      <c r="F118" s="20"/>
      <c r="G118" s="22"/>
      <c r="H118" s="20"/>
      <c r="I118" s="17"/>
    </row>
    <row r="119" spans="1:9">
      <c r="A119" s="21"/>
      <c r="B119" s="20"/>
      <c r="C119" s="20"/>
      <c r="D119" s="20"/>
      <c r="E119" s="20"/>
      <c r="F119" s="20"/>
      <c r="G119" s="22"/>
      <c r="H119" s="20"/>
      <c r="I119" s="17"/>
    </row>
    <row r="120" spans="1:9">
      <c r="A120" s="21"/>
      <c r="B120" s="20"/>
      <c r="C120" s="20"/>
      <c r="D120" s="20"/>
      <c r="E120" s="20"/>
      <c r="F120" s="20"/>
      <c r="G120" s="22"/>
      <c r="H120" s="20"/>
      <c r="I120" s="17"/>
    </row>
    <row r="121" spans="1:9">
      <c r="A121" s="21"/>
      <c r="B121" s="20"/>
      <c r="C121" s="20"/>
      <c r="D121" s="20"/>
      <c r="E121" s="20"/>
      <c r="F121" s="20"/>
      <c r="G121" s="22"/>
      <c r="H121" s="20"/>
      <c r="I121" s="17"/>
    </row>
    <row r="122" spans="1:9">
      <c r="A122" s="21"/>
      <c r="B122" s="20"/>
      <c r="C122" s="20"/>
      <c r="D122" s="20"/>
      <c r="E122" s="20"/>
      <c r="F122" s="20"/>
      <c r="G122" s="22"/>
      <c r="H122" s="20"/>
      <c r="I122" s="17"/>
    </row>
    <row r="123" spans="1:9">
      <c r="A123" s="21"/>
      <c r="B123" s="20"/>
      <c r="C123" s="20"/>
      <c r="D123" s="20"/>
      <c r="E123" s="20"/>
      <c r="F123" s="20"/>
      <c r="G123" s="22"/>
      <c r="H123" s="20"/>
      <c r="I123" s="17"/>
    </row>
    <row r="124" spans="1:9">
      <c r="A124" s="21"/>
      <c r="B124" s="20"/>
      <c r="C124" s="20"/>
      <c r="D124" s="20"/>
      <c r="E124" s="20"/>
      <c r="F124" s="20"/>
      <c r="G124" s="22"/>
      <c r="H124" s="20"/>
      <c r="I124" s="17"/>
    </row>
    <row r="125" spans="1:9">
      <c r="A125" s="21"/>
      <c r="B125" s="20"/>
      <c r="C125" s="20"/>
      <c r="D125" s="20"/>
      <c r="E125" s="20"/>
      <c r="F125" s="20"/>
      <c r="G125" s="22"/>
      <c r="H125" s="20"/>
      <c r="I125" s="17"/>
    </row>
    <row r="126" spans="1:9">
      <c r="A126" s="21"/>
      <c r="B126" s="20"/>
      <c r="C126" s="20"/>
      <c r="D126" s="20"/>
      <c r="E126" s="20"/>
      <c r="F126" s="20"/>
      <c r="G126" s="22"/>
      <c r="H126" s="20"/>
      <c r="I126" s="17"/>
    </row>
    <row r="127" spans="1:9">
      <c r="A127" s="21"/>
      <c r="B127" s="20"/>
      <c r="C127" s="20"/>
      <c r="D127" s="20"/>
      <c r="E127" s="20"/>
      <c r="F127" s="20"/>
      <c r="G127" s="22"/>
      <c r="H127" s="20"/>
      <c r="I127" s="17"/>
    </row>
    <row r="128" spans="1:9">
      <c r="A128" s="21"/>
      <c r="B128" s="20"/>
      <c r="C128" s="20"/>
      <c r="D128" s="20"/>
      <c r="E128" s="20"/>
      <c r="F128" s="20"/>
      <c r="G128" s="22"/>
      <c r="H128" s="20"/>
      <c r="I128" s="17"/>
    </row>
    <row r="129" spans="1:9">
      <c r="A129" s="21"/>
      <c r="B129" s="20"/>
      <c r="C129" s="20"/>
      <c r="D129" s="20"/>
      <c r="E129" s="20"/>
      <c r="F129" s="20"/>
      <c r="G129" s="22"/>
      <c r="H129" s="20"/>
      <c r="I129" s="17"/>
    </row>
    <row r="130" spans="1:9">
      <c r="A130" s="21"/>
      <c r="B130" s="20"/>
      <c r="C130" s="20"/>
      <c r="D130" s="20"/>
      <c r="E130" s="20"/>
      <c r="F130" s="20"/>
      <c r="G130" s="22"/>
      <c r="H130" s="20"/>
      <c r="I130" s="17"/>
    </row>
    <row r="131" spans="1:9">
      <c r="A131" s="21"/>
      <c r="B131" s="20"/>
      <c r="C131" s="20"/>
      <c r="D131" s="20"/>
      <c r="E131" s="20"/>
      <c r="F131" s="20"/>
      <c r="G131" s="22"/>
      <c r="H131" s="20"/>
      <c r="I131" s="17"/>
    </row>
    <row r="132" spans="1:9">
      <c r="A132" s="21"/>
      <c r="B132" s="20"/>
      <c r="C132" s="20"/>
      <c r="D132" s="20"/>
      <c r="E132" s="20"/>
      <c r="F132" s="20"/>
      <c r="G132" s="22"/>
      <c r="H132" s="20"/>
      <c r="I132" s="17"/>
    </row>
    <row r="133" spans="1:9">
      <c r="A133" s="21"/>
      <c r="B133" s="20"/>
      <c r="C133" s="20"/>
      <c r="D133" s="20"/>
      <c r="E133" s="20"/>
      <c r="F133" s="20"/>
      <c r="G133" s="22"/>
      <c r="H133" s="20"/>
      <c r="I133" s="17"/>
    </row>
    <row r="134" spans="1:9">
      <c r="A134" s="21"/>
      <c r="B134" s="20"/>
      <c r="C134" s="20"/>
      <c r="D134" s="20"/>
      <c r="E134" s="20"/>
      <c r="F134" s="20"/>
      <c r="G134" s="22"/>
      <c r="H134" s="20"/>
      <c r="I134" s="17"/>
    </row>
    <row r="135" spans="1:9">
      <c r="A135" s="21"/>
      <c r="B135" s="20"/>
      <c r="C135" s="20"/>
      <c r="D135" s="20"/>
      <c r="E135" s="20"/>
      <c r="F135" s="20"/>
      <c r="G135" s="22"/>
      <c r="H135" s="20"/>
      <c r="I135" s="17"/>
    </row>
    <row r="136" spans="1:9">
      <c r="A136" s="21"/>
      <c r="B136" s="20"/>
      <c r="C136" s="20"/>
      <c r="D136" s="20"/>
      <c r="E136" s="20"/>
      <c r="F136" s="20"/>
      <c r="G136" s="22"/>
      <c r="H136" s="20"/>
      <c r="I136" s="17"/>
    </row>
    <row r="137" spans="1:9">
      <c r="A137" s="21"/>
      <c r="B137" s="20"/>
      <c r="C137" s="20"/>
      <c r="D137" s="20"/>
      <c r="E137" s="20"/>
      <c r="F137" s="20"/>
      <c r="G137" s="22"/>
      <c r="H137" s="20"/>
      <c r="I137" s="17"/>
    </row>
    <row r="138" spans="1:9">
      <c r="A138" s="21"/>
      <c r="B138" s="20"/>
      <c r="C138" s="20"/>
      <c r="D138" s="20"/>
      <c r="E138" s="20"/>
      <c r="F138" s="20"/>
      <c r="G138" s="22"/>
      <c r="H138" s="20"/>
      <c r="I138" s="17"/>
    </row>
    <row r="139" spans="1:9">
      <c r="A139" s="21"/>
      <c r="B139" s="20"/>
      <c r="C139" s="20"/>
      <c r="D139" s="20"/>
      <c r="E139" s="20"/>
      <c r="F139" s="20"/>
      <c r="G139" s="22"/>
      <c r="H139" s="20"/>
      <c r="I139" s="17"/>
    </row>
    <row r="140" spans="1:9">
      <c r="A140" s="21"/>
      <c r="B140" s="20"/>
      <c r="C140" s="20"/>
      <c r="D140" s="20"/>
      <c r="E140" s="20"/>
      <c r="F140" s="20"/>
      <c r="G140" s="22"/>
      <c r="H140" s="20"/>
      <c r="I140" s="17"/>
    </row>
    <row r="141" spans="1:9">
      <c r="A141" s="21"/>
      <c r="B141" s="20"/>
      <c r="C141" s="20"/>
      <c r="D141" s="20"/>
      <c r="E141" s="20"/>
      <c r="F141" s="20"/>
      <c r="G141" s="22"/>
      <c r="H141" s="20"/>
      <c r="I141" s="17"/>
    </row>
    <row r="142" spans="1:9">
      <c r="A142" s="21"/>
      <c r="B142" s="20"/>
      <c r="C142" s="20"/>
      <c r="D142" s="20"/>
      <c r="E142" s="20"/>
      <c r="F142" s="20"/>
      <c r="G142" s="22"/>
      <c r="H142" s="20"/>
      <c r="I142" s="17"/>
    </row>
    <row r="143" spans="1:9">
      <c r="A143" s="21"/>
      <c r="B143" s="20"/>
      <c r="C143" s="20"/>
      <c r="D143" s="20"/>
      <c r="E143" s="20"/>
      <c r="F143" s="20"/>
      <c r="G143" s="22"/>
      <c r="H143" s="20"/>
      <c r="I143" s="17"/>
    </row>
    <row r="144" spans="1:9">
      <c r="A144" s="21"/>
      <c r="B144" s="20"/>
      <c r="C144" s="20"/>
      <c r="D144" s="20"/>
      <c r="E144" s="20"/>
      <c r="F144" s="20"/>
      <c r="G144" s="22"/>
      <c r="H144" s="20"/>
      <c r="I144" s="17"/>
    </row>
    <row r="145" spans="1:9">
      <c r="A145" s="21"/>
      <c r="B145" s="20"/>
      <c r="C145" s="20"/>
      <c r="D145" s="20"/>
      <c r="E145" s="20"/>
      <c r="F145" s="20"/>
      <c r="G145" s="22"/>
      <c r="H145" s="20"/>
      <c r="I145" s="17"/>
    </row>
    <row r="146" spans="1:9">
      <c r="A146" s="21"/>
      <c r="B146" s="20"/>
      <c r="C146" s="20"/>
      <c r="D146" s="20"/>
      <c r="E146" s="20"/>
      <c r="F146" s="20"/>
      <c r="G146" s="22"/>
      <c r="H146" s="20"/>
      <c r="I146" s="17"/>
    </row>
    <row r="147" spans="1:9">
      <c r="A147" s="21"/>
      <c r="B147" s="20"/>
      <c r="C147" s="20"/>
      <c r="D147" s="20"/>
      <c r="E147" s="20"/>
      <c r="F147" s="20"/>
      <c r="G147" s="22"/>
      <c r="H147" s="20"/>
      <c r="I147" s="17"/>
    </row>
    <row r="148" spans="1:9">
      <c r="A148" s="21"/>
      <c r="B148" s="20"/>
      <c r="C148" s="20"/>
      <c r="D148" s="20"/>
      <c r="E148" s="20"/>
      <c r="F148" s="20"/>
      <c r="G148" s="22"/>
      <c r="H148" s="20"/>
      <c r="I148" s="17"/>
    </row>
    <row r="149" spans="1:9">
      <c r="A149" s="21"/>
      <c r="B149" s="20"/>
      <c r="C149" s="20"/>
      <c r="D149" s="20"/>
      <c r="E149" s="20"/>
      <c r="F149" s="20"/>
      <c r="G149" s="22"/>
      <c r="H149" s="20"/>
      <c r="I149" s="17"/>
    </row>
    <row r="150" spans="1:9">
      <c r="A150" s="21"/>
      <c r="B150" s="20"/>
      <c r="C150" s="20"/>
      <c r="D150" s="20"/>
      <c r="E150" s="20"/>
      <c r="F150" s="20"/>
      <c r="G150" s="22"/>
      <c r="H150" s="20"/>
      <c r="I150" s="17"/>
    </row>
    <row r="151" spans="1:9">
      <c r="A151" s="21"/>
      <c r="B151" s="20"/>
      <c r="C151" s="20"/>
      <c r="D151" s="20"/>
      <c r="E151" s="20"/>
      <c r="F151" s="20"/>
      <c r="G151" s="22"/>
      <c r="H151" s="20"/>
      <c r="I151" s="17"/>
    </row>
    <row r="152" spans="1:9">
      <c r="A152" s="21"/>
      <c r="B152" s="20"/>
      <c r="C152" s="20"/>
      <c r="D152" s="20"/>
      <c r="E152" s="20"/>
      <c r="F152" s="20"/>
      <c r="G152" s="22"/>
      <c r="H152" s="20"/>
      <c r="I152" s="17"/>
    </row>
    <row r="153" spans="1:9">
      <c r="A153" s="21"/>
      <c r="B153" s="20"/>
      <c r="C153" s="20"/>
      <c r="D153" s="20"/>
      <c r="E153" s="20"/>
      <c r="F153" s="20"/>
      <c r="G153" s="22"/>
      <c r="H153" s="20"/>
      <c r="I153" s="17"/>
    </row>
    <row r="154" spans="1:9">
      <c r="A154" s="21"/>
      <c r="B154" s="20"/>
      <c r="C154" s="20"/>
      <c r="D154" s="20"/>
      <c r="E154" s="20"/>
      <c r="F154" s="20"/>
      <c r="G154" s="22"/>
      <c r="H154" s="20"/>
      <c r="I154" s="17"/>
    </row>
    <row r="155" spans="1:9">
      <c r="A155" s="18"/>
      <c r="B155" s="17"/>
      <c r="C155" s="17"/>
      <c r="D155" s="17"/>
      <c r="E155" s="17"/>
      <c r="F155" s="17"/>
      <c r="G155" s="19"/>
      <c r="H155" s="17"/>
      <c r="I155" s="17"/>
    </row>
    <row r="156" spans="1:9">
      <c r="A156" s="18"/>
      <c r="B156" s="17"/>
      <c r="C156" s="17"/>
      <c r="D156" s="17"/>
      <c r="E156" s="17"/>
      <c r="F156" s="17"/>
      <c r="G156" s="19"/>
      <c r="H156" s="17"/>
      <c r="I156" s="17"/>
    </row>
    <row r="157" spans="1:9">
      <c r="A157" s="18"/>
      <c r="B157" s="17"/>
      <c r="C157" s="17"/>
      <c r="D157" s="17"/>
      <c r="E157" s="17"/>
      <c r="F157" s="17"/>
      <c r="G157" s="19"/>
      <c r="H157" s="17"/>
      <c r="I157" s="17"/>
    </row>
    <row r="158" spans="1:9">
      <c r="A158" s="18"/>
      <c r="B158" s="17"/>
      <c r="C158" s="17"/>
      <c r="D158" s="17"/>
      <c r="E158" s="17"/>
      <c r="F158" s="17"/>
      <c r="G158" s="19"/>
      <c r="H158" s="17"/>
      <c r="I158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J11"/>
  <sheetViews>
    <sheetView workbookViewId="0">
      <selection activeCell="C21" sqref="C21"/>
    </sheetView>
  </sheetViews>
  <sheetFormatPr defaultRowHeight="15"/>
  <cols>
    <col min="1" max="1" width="7.7109375" customWidth="1"/>
    <col min="2" max="2" width="27.7109375" customWidth="1"/>
    <col min="3" max="3" width="10.85546875" customWidth="1"/>
    <col min="4" max="4" width="11.5703125" style="13" customWidth="1"/>
    <col min="5" max="5" width="11.7109375" customWidth="1"/>
    <col min="6" max="6" width="13.5703125" customWidth="1"/>
    <col min="8" max="8" width="13.28515625" style="13" bestFit="1" customWidth="1"/>
    <col min="9" max="9" width="15.85546875" customWidth="1"/>
  </cols>
  <sheetData>
    <row r="4" spans="1:10">
      <c r="A4" s="1"/>
      <c r="B4" s="24" t="s">
        <v>147</v>
      </c>
      <c r="C4" s="24" t="s">
        <v>3</v>
      </c>
      <c r="D4" s="25" t="s">
        <v>47</v>
      </c>
      <c r="E4" s="24" t="s">
        <v>148</v>
      </c>
      <c r="F4" s="24" t="s">
        <v>149</v>
      </c>
      <c r="G4" s="24" t="s">
        <v>150</v>
      </c>
      <c r="H4" s="25" t="s">
        <v>7</v>
      </c>
      <c r="I4" s="24" t="s">
        <v>154</v>
      </c>
      <c r="J4" s="20"/>
    </row>
    <row r="5" spans="1:10">
      <c r="B5" s="20" t="s">
        <v>151</v>
      </c>
      <c r="C5" s="20">
        <v>1</v>
      </c>
      <c r="D5" s="22">
        <v>50000</v>
      </c>
      <c r="E5" s="70">
        <v>0.6</v>
      </c>
      <c r="F5" s="20">
        <v>12</v>
      </c>
      <c r="G5" s="20">
        <v>3</v>
      </c>
      <c r="H5" s="22">
        <f>D5*E5*F5*G5</f>
        <v>1080000</v>
      </c>
      <c r="I5" s="71">
        <f>D5*F5*E5</f>
        <v>360000</v>
      </c>
      <c r="J5" s="20"/>
    </row>
    <row r="6" spans="1:10">
      <c r="B6" s="20" t="s">
        <v>35</v>
      </c>
      <c r="C6" s="20">
        <v>1</v>
      </c>
      <c r="D6" s="22">
        <v>40000</v>
      </c>
      <c r="E6" s="70">
        <v>1</v>
      </c>
      <c r="F6" s="20">
        <v>12</v>
      </c>
      <c r="G6" s="20">
        <v>3</v>
      </c>
      <c r="H6" s="22">
        <f t="shared" ref="H6:H9" si="0">D6*E6*F6*G6</f>
        <v>1440000</v>
      </c>
      <c r="I6" s="71">
        <f t="shared" ref="I6:I8" si="1">D6*F6*E6</f>
        <v>480000</v>
      </c>
      <c r="J6" s="20"/>
    </row>
    <row r="7" spans="1:10">
      <c r="B7" s="20" t="s">
        <v>152</v>
      </c>
      <c r="C7" s="20">
        <v>1</v>
      </c>
      <c r="D7" s="22">
        <v>35000</v>
      </c>
      <c r="E7" s="70">
        <v>1</v>
      </c>
      <c r="F7" s="20">
        <v>12</v>
      </c>
      <c r="G7" s="20">
        <v>3</v>
      </c>
      <c r="H7" s="22">
        <f t="shared" si="0"/>
        <v>1260000</v>
      </c>
      <c r="I7" s="71">
        <f t="shared" si="1"/>
        <v>420000</v>
      </c>
      <c r="J7" s="20"/>
    </row>
    <row r="8" spans="1:10">
      <c r="B8" s="20" t="s">
        <v>36</v>
      </c>
      <c r="C8" s="20">
        <v>4</v>
      </c>
      <c r="D8" s="22">
        <v>15000</v>
      </c>
      <c r="E8" s="70">
        <v>1</v>
      </c>
      <c r="F8" s="20">
        <v>12</v>
      </c>
      <c r="G8" s="20">
        <v>3</v>
      </c>
      <c r="H8" s="22">
        <f t="shared" si="0"/>
        <v>540000</v>
      </c>
      <c r="I8" s="71">
        <f t="shared" si="1"/>
        <v>180000</v>
      </c>
      <c r="J8" s="20"/>
    </row>
    <row r="9" spans="1:10">
      <c r="B9" s="20" t="s">
        <v>153</v>
      </c>
      <c r="C9" s="20"/>
      <c r="D9" s="22"/>
      <c r="E9" s="20"/>
      <c r="F9" s="20"/>
      <c r="G9" s="20"/>
      <c r="H9" s="22">
        <f>SUM(H5:H8)</f>
        <v>4320000</v>
      </c>
      <c r="I9" s="71">
        <f>SUM(I5:I8)</f>
        <v>1440000</v>
      </c>
      <c r="J9" s="20"/>
    </row>
    <row r="10" spans="1:10">
      <c r="B10" s="20"/>
      <c r="C10" s="20"/>
      <c r="D10" s="22"/>
      <c r="E10" s="20"/>
      <c r="F10" s="20"/>
      <c r="G10" s="20"/>
      <c r="H10" s="22"/>
      <c r="I10" s="20"/>
      <c r="J10" s="20"/>
    </row>
    <row r="11" spans="1:10">
      <c r="B11" s="20"/>
      <c r="C11" s="20"/>
      <c r="D11" s="22"/>
      <c r="E11" s="20"/>
      <c r="F11" s="20"/>
      <c r="G11" s="20"/>
      <c r="H11" s="22"/>
      <c r="I11" s="20"/>
      <c r="J1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3"/>
  <sheetViews>
    <sheetView topLeftCell="A28" workbookViewId="0">
      <selection activeCell="B45" sqref="B45"/>
    </sheetView>
  </sheetViews>
  <sheetFormatPr defaultRowHeight="15"/>
  <cols>
    <col min="1" max="1" width="9.140625" style="4"/>
    <col min="2" max="2" width="34.85546875" style="4" customWidth="1"/>
    <col min="3" max="3" width="11.85546875" style="4" customWidth="1"/>
    <col min="4" max="5" width="9.140625" style="4"/>
    <col min="6" max="6" width="17.42578125" style="4" customWidth="1"/>
    <col min="7" max="7" width="41.140625" style="4" customWidth="1"/>
    <col min="8" max="16384" width="9.140625" style="4"/>
  </cols>
  <sheetData>
    <row r="2" spans="1:7" ht="15.75">
      <c r="A2" s="90"/>
      <c r="B2" s="90" t="s">
        <v>155</v>
      </c>
      <c r="C2" s="91"/>
      <c r="D2" s="90"/>
      <c r="E2" s="90"/>
      <c r="F2" s="92"/>
      <c r="G2" s="93"/>
    </row>
    <row r="3" spans="1:7" ht="15.75" thickBot="1">
      <c r="A3" s="94"/>
      <c r="B3" s="94"/>
      <c r="C3" s="95"/>
      <c r="D3" s="94"/>
      <c r="E3" s="94"/>
      <c r="F3" s="96"/>
      <c r="G3" s="97"/>
    </row>
    <row r="4" spans="1:7" ht="15.75" thickBot="1">
      <c r="A4" s="94"/>
      <c r="B4" s="72" t="s">
        <v>156</v>
      </c>
      <c r="C4" s="73" t="s">
        <v>176</v>
      </c>
      <c r="D4" s="72" t="s">
        <v>177</v>
      </c>
      <c r="E4" s="72" t="s">
        <v>178</v>
      </c>
      <c r="F4" s="74" t="s">
        <v>185</v>
      </c>
      <c r="G4" s="75"/>
    </row>
    <row r="5" spans="1:7" ht="30">
      <c r="A5" s="94"/>
      <c r="B5" s="81" t="s">
        <v>157</v>
      </c>
      <c r="C5" s="82">
        <v>15000</v>
      </c>
      <c r="D5" s="81">
        <v>18</v>
      </c>
      <c r="E5" s="81">
        <v>1</v>
      </c>
      <c r="F5" s="101">
        <f>C5*D5*E5</f>
        <v>270000</v>
      </c>
      <c r="G5" s="84" t="s">
        <v>179</v>
      </c>
    </row>
    <row r="6" spans="1:7" ht="15.75" thickBot="1">
      <c r="A6" s="94"/>
      <c r="B6" s="81" t="s">
        <v>186</v>
      </c>
      <c r="C6" s="82">
        <v>5000</v>
      </c>
      <c r="D6" s="81">
        <v>12</v>
      </c>
      <c r="E6" s="81">
        <v>3</v>
      </c>
      <c r="F6" s="101">
        <f>SUM(E6*D6*C6)</f>
        <v>180000</v>
      </c>
      <c r="G6" s="84"/>
    </row>
    <row r="7" spans="1:7" ht="15.75" thickBot="1">
      <c r="A7" s="94"/>
      <c r="B7" s="72"/>
      <c r="C7" s="73"/>
      <c r="D7" s="72"/>
      <c r="E7" s="72"/>
      <c r="F7" s="102">
        <f>SUM(F6+F5)</f>
        <v>450000</v>
      </c>
      <c r="G7" s="75"/>
    </row>
    <row r="8" spans="1:7" ht="15.75" thickBot="1">
      <c r="A8" s="94"/>
      <c r="B8" s="94" t="s">
        <v>37</v>
      </c>
      <c r="C8" s="95"/>
      <c r="D8" s="94"/>
      <c r="E8" s="94"/>
      <c r="F8" s="103">
        <f>SUM(F12+F9)</f>
        <v>2950000</v>
      </c>
      <c r="G8" s="97"/>
    </row>
    <row r="9" spans="1:7" ht="15.75" thickBot="1">
      <c r="A9" s="94"/>
      <c r="B9" s="72" t="s">
        <v>158</v>
      </c>
      <c r="C9" s="73" t="s">
        <v>180</v>
      </c>
      <c r="D9" s="72"/>
      <c r="E9" s="72"/>
      <c r="F9" s="74">
        <f>SUM(F10+F11)</f>
        <v>1950000</v>
      </c>
      <c r="G9" s="75"/>
    </row>
    <row r="10" spans="1:7">
      <c r="A10" s="94"/>
      <c r="B10" s="76" t="s">
        <v>159</v>
      </c>
      <c r="C10" s="77">
        <v>60000</v>
      </c>
      <c r="D10" s="78"/>
      <c r="E10" s="78">
        <v>30</v>
      </c>
      <c r="F10" s="79">
        <f>C10*E10</f>
        <v>1800000</v>
      </c>
      <c r="G10" s="80"/>
    </row>
    <row r="11" spans="1:7">
      <c r="A11" s="94"/>
      <c r="B11" s="85" t="s">
        <v>187</v>
      </c>
      <c r="C11" s="82">
        <v>5000</v>
      </c>
      <c r="D11" s="81"/>
      <c r="E11" s="81">
        <v>30</v>
      </c>
      <c r="F11" s="83">
        <f>C11*E11</f>
        <v>150000</v>
      </c>
      <c r="G11" s="84"/>
    </row>
    <row r="12" spans="1:7">
      <c r="A12" s="94"/>
      <c r="B12" s="86" t="s">
        <v>39</v>
      </c>
      <c r="C12" s="87"/>
      <c r="D12" s="86"/>
      <c r="E12" s="86"/>
      <c r="F12" s="88">
        <v>1000000</v>
      </c>
      <c r="G12" s="89"/>
    </row>
    <row r="13" spans="1:7" ht="15.75" thickBot="1">
      <c r="A13" s="94"/>
      <c r="B13" s="86"/>
      <c r="C13" s="87"/>
      <c r="D13" s="86"/>
      <c r="E13" s="86"/>
      <c r="F13" s="104"/>
      <c r="G13" s="89"/>
    </row>
    <row r="14" spans="1:7" ht="15.75" thickBot="1">
      <c r="A14" s="94"/>
      <c r="B14" s="98" t="s">
        <v>160</v>
      </c>
      <c r="C14" s="99"/>
      <c r="D14" s="98"/>
      <c r="E14" s="98"/>
      <c r="F14" s="105"/>
      <c r="G14" s="100"/>
    </row>
    <row r="15" spans="1:7" ht="30">
      <c r="A15" s="94"/>
      <c r="B15" s="98" t="s">
        <v>160</v>
      </c>
      <c r="C15" s="99">
        <v>3000</v>
      </c>
      <c r="D15" s="98"/>
      <c r="E15" s="98">
        <v>36</v>
      </c>
      <c r="F15" s="105">
        <f>C15*E15</f>
        <v>108000</v>
      </c>
      <c r="G15" s="100" t="s">
        <v>181</v>
      </c>
    </row>
    <row r="16" spans="1:7" ht="15.75" thickBot="1">
      <c r="A16" s="94"/>
      <c r="B16" s="106"/>
      <c r="C16" s="107"/>
      <c r="D16" s="106"/>
      <c r="E16" s="106"/>
      <c r="F16" s="108"/>
      <c r="G16" s="109"/>
    </row>
    <row r="17" spans="1:7" ht="15.75" thickBot="1">
      <c r="A17" s="94"/>
      <c r="B17" s="94"/>
      <c r="C17" s="95"/>
      <c r="D17" s="94"/>
      <c r="E17" s="94"/>
      <c r="F17" s="103"/>
      <c r="G17" s="97"/>
    </row>
    <row r="18" spans="1:7" ht="15.75" thickBot="1">
      <c r="A18" s="94"/>
      <c r="B18" s="72" t="s">
        <v>40</v>
      </c>
      <c r="C18" s="73"/>
      <c r="D18" s="72"/>
      <c r="E18" s="72"/>
      <c r="F18" s="110">
        <f>SUM(F19:F23)</f>
        <v>326100</v>
      </c>
      <c r="G18" s="75"/>
    </row>
    <row r="19" spans="1:7">
      <c r="A19" s="94"/>
      <c r="B19" s="81" t="s">
        <v>161</v>
      </c>
      <c r="C19" s="111">
        <v>2500</v>
      </c>
      <c r="D19" s="81">
        <v>12</v>
      </c>
      <c r="E19" s="81">
        <v>3</v>
      </c>
      <c r="F19" s="101">
        <f>SUM(C19*D19*E19)</f>
        <v>90000</v>
      </c>
      <c r="G19" s="84"/>
    </row>
    <row r="20" spans="1:7">
      <c r="A20" s="94"/>
      <c r="B20" s="81" t="s">
        <v>162</v>
      </c>
      <c r="C20" s="112">
        <v>2500</v>
      </c>
      <c r="D20" s="81">
        <v>12</v>
      </c>
      <c r="E20" s="81">
        <v>3</v>
      </c>
      <c r="F20" s="101">
        <f t="shared" ref="F20:F21" si="0">SUM(C20*D20*E20)</f>
        <v>90000</v>
      </c>
      <c r="G20" s="84"/>
    </row>
    <row r="21" spans="1:7">
      <c r="A21" s="94"/>
      <c r="B21" s="81" t="s">
        <v>163</v>
      </c>
      <c r="C21" s="113">
        <v>3600</v>
      </c>
      <c r="D21" s="81">
        <v>12</v>
      </c>
      <c r="E21" s="81">
        <v>3</v>
      </c>
      <c r="F21" s="101">
        <f t="shared" si="0"/>
        <v>129600</v>
      </c>
      <c r="G21" s="84"/>
    </row>
    <row r="22" spans="1:7">
      <c r="A22" s="94"/>
      <c r="B22" s="114" t="s">
        <v>164</v>
      </c>
      <c r="C22" s="115">
        <v>500</v>
      </c>
      <c r="D22" s="114"/>
      <c r="E22" s="114">
        <v>3</v>
      </c>
      <c r="F22" s="79">
        <f>C22*E22</f>
        <v>1500</v>
      </c>
      <c r="G22" s="116"/>
    </row>
    <row r="23" spans="1:7" ht="15.75" thickBot="1">
      <c r="A23" s="94"/>
      <c r="B23" s="106" t="s">
        <v>165</v>
      </c>
      <c r="C23" s="107">
        <v>5000</v>
      </c>
      <c r="D23" s="106"/>
      <c r="E23" s="106">
        <v>3</v>
      </c>
      <c r="F23" s="117">
        <f>C23*E23</f>
        <v>15000</v>
      </c>
      <c r="G23" s="109"/>
    </row>
    <row r="24" spans="1:7" ht="15.75" thickBot="1">
      <c r="A24" s="94"/>
      <c r="B24" s="72"/>
      <c r="C24" s="73"/>
      <c r="D24" s="72"/>
      <c r="E24" s="72"/>
      <c r="F24" s="102"/>
      <c r="G24" s="75"/>
    </row>
    <row r="25" spans="1:7" ht="15.75" thickBot="1">
      <c r="A25" s="94"/>
      <c r="B25" s="118"/>
      <c r="C25" s="95"/>
      <c r="D25" s="94"/>
      <c r="E25" s="94"/>
      <c r="F25" s="103"/>
      <c r="G25" s="97"/>
    </row>
    <row r="26" spans="1:7" ht="15.75" thickBot="1">
      <c r="A26" s="94"/>
      <c r="B26" s="72" t="s">
        <v>166</v>
      </c>
      <c r="C26" s="73"/>
      <c r="D26" s="72"/>
      <c r="E26" s="72"/>
      <c r="F26" s="110"/>
      <c r="G26" s="75"/>
    </row>
    <row r="27" spans="1:7" ht="45">
      <c r="A27" s="94"/>
      <c r="B27" s="131" t="s">
        <v>183</v>
      </c>
      <c r="C27" s="77"/>
      <c r="D27" s="78"/>
      <c r="E27" s="119"/>
      <c r="F27" s="83">
        <f>SUM(F28:F32)</f>
        <v>725000</v>
      </c>
      <c r="G27" s="80"/>
    </row>
    <row r="28" spans="1:7">
      <c r="A28" s="94"/>
      <c r="B28" s="114" t="s">
        <v>167</v>
      </c>
      <c r="C28" s="120">
        <v>30000</v>
      </c>
      <c r="D28" s="114">
        <v>1</v>
      </c>
      <c r="E28" s="114">
        <v>3</v>
      </c>
      <c r="F28" s="121">
        <f>C28*D28*E28</f>
        <v>90000</v>
      </c>
      <c r="G28" s="122"/>
    </row>
    <row r="29" spans="1:7">
      <c r="A29" s="94"/>
      <c r="B29" s="81" t="s">
        <v>168</v>
      </c>
      <c r="C29" s="81">
        <v>200</v>
      </c>
      <c r="D29" s="81">
        <v>400</v>
      </c>
      <c r="E29" s="81">
        <v>3</v>
      </c>
      <c r="F29" s="101">
        <f>C29*D29*E29</f>
        <v>240000</v>
      </c>
      <c r="G29" s="123"/>
    </row>
    <row r="30" spans="1:7">
      <c r="A30" s="94"/>
      <c r="B30" s="122" t="s">
        <v>169</v>
      </c>
      <c r="C30" s="114">
        <v>20</v>
      </c>
      <c r="D30" s="114">
        <v>1000</v>
      </c>
      <c r="E30" s="114"/>
      <c r="F30" s="121">
        <f>C30*D30</f>
        <v>20000</v>
      </c>
      <c r="G30" s="116"/>
    </row>
    <row r="31" spans="1:7" ht="15.75" thickBot="1">
      <c r="A31" s="94"/>
      <c r="B31" s="124" t="s">
        <v>170</v>
      </c>
      <c r="C31" s="81">
        <v>50</v>
      </c>
      <c r="D31" s="81">
        <v>300</v>
      </c>
      <c r="E31" s="81"/>
      <c r="F31" s="101">
        <v>15000</v>
      </c>
      <c r="G31" s="84"/>
    </row>
    <row r="32" spans="1:7" ht="15.75" thickBot="1">
      <c r="A32" s="94"/>
      <c r="B32" s="72" t="s">
        <v>41</v>
      </c>
      <c r="C32" s="73">
        <v>10000</v>
      </c>
      <c r="D32" s="125">
        <v>12</v>
      </c>
      <c r="E32" s="125">
        <v>3</v>
      </c>
      <c r="F32" s="102">
        <f>C32*D32*E32</f>
        <v>360000</v>
      </c>
      <c r="G32" s="75"/>
    </row>
    <row r="33" spans="1:7" ht="15.75" thickBot="1">
      <c r="A33" s="94"/>
      <c r="B33" s="94"/>
      <c r="C33" s="95"/>
      <c r="D33" s="94"/>
      <c r="E33" s="94"/>
      <c r="F33" s="103"/>
      <c r="G33" s="97"/>
    </row>
    <row r="34" spans="1:7" ht="15.75" thickBot="1">
      <c r="A34" s="94"/>
      <c r="B34" s="72" t="s">
        <v>171</v>
      </c>
      <c r="C34" s="73"/>
      <c r="D34" s="72"/>
      <c r="E34" s="72"/>
      <c r="F34" s="74"/>
      <c r="G34" s="75"/>
    </row>
    <row r="35" spans="1:7">
      <c r="A35" s="94"/>
      <c r="B35" s="98" t="s">
        <v>172</v>
      </c>
      <c r="C35" s="82"/>
      <c r="D35" s="81"/>
      <c r="E35" s="119"/>
      <c r="F35" s="126">
        <f>SUM(F36:F37)</f>
        <v>252000</v>
      </c>
      <c r="G35" s="84"/>
    </row>
    <row r="36" spans="1:7">
      <c r="A36" s="94"/>
      <c r="B36" s="81" t="s">
        <v>172</v>
      </c>
      <c r="C36" s="82">
        <v>5000</v>
      </c>
      <c r="D36" s="81">
        <v>12</v>
      </c>
      <c r="E36" s="81">
        <v>3</v>
      </c>
      <c r="F36" s="79">
        <f>C36*D36*E36</f>
        <v>180000</v>
      </c>
      <c r="G36" s="84"/>
    </row>
    <row r="37" spans="1:7">
      <c r="A37" s="94"/>
      <c r="B37" s="127" t="s">
        <v>173</v>
      </c>
      <c r="C37" s="82">
        <v>4000</v>
      </c>
      <c r="D37" s="81">
        <v>6</v>
      </c>
      <c r="E37" s="81">
        <v>3</v>
      </c>
      <c r="F37" s="101">
        <f>C37*D37*E37</f>
        <v>72000</v>
      </c>
      <c r="G37" s="128"/>
    </row>
    <row r="38" spans="1:7">
      <c r="A38" s="94"/>
      <c r="B38" s="94"/>
      <c r="C38" s="95"/>
      <c r="D38" s="94"/>
      <c r="E38" s="94"/>
      <c r="F38" s="103"/>
      <c r="G38" s="97"/>
    </row>
    <row r="39" spans="1:7" ht="16.5" thickBot="1">
      <c r="A39" s="90"/>
      <c r="B39" s="90" t="s">
        <v>174</v>
      </c>
      <c r="C39" s="91"/>
      <c r="D39" s="90"/>
      <c r="E39" s="90"/>
      <c r="F39" s="129"/>
      <c r="G39" s="130"/>
    </row>
    <row r="40" spans="1:7" ht="15.75" thickBot="1">
      <c r="A40" s="94"/>
      <c r="B40" s="72" t="s">
        <v>175</v>
      </c>
      <c r="C40" s="73">
        <v>2000</v>
      </c>
      <c r="D40" s="72">
        <v>12</v>
      </c>
      <c r="E40" s="72">
        <v>3</v>
      </c>
      <c r="F40" s="102">
        <f>SUM(C40*D40*E40)</f>
        <v>72000</v>
      </c>
      <c r="G40" s="75"/>
    </row>
    <row r="41" spans="1:7">
      <c r="B41" s="138" t="s">
        <v>191</v>
      </c>
      <c r="C41" s="138">
        <v>60000</v>
      </c>
      <c r="D41" s="138"/>
      <c r="E41" s="138">
        <v>3</v>
      </c>
      <c r="F41" s="138">
        <f>C41*E41</f>
        <v>180000</v>
      </c>
    </row>
    <row r="43" spans="1:7">
      <c r="B43" s="3" t="s">
        <v>184</v>
      </c>
      <c r="C43" s="3"/>
      <c r="D43" s="3"/>
      <c r="E43" s="3"/>
      <c r="F43" s="132">
        <f>SUM(F40+F35+F27+F18+F15+F8+F7+F41)</f>
        <v>5063100</v>
      </c>
      <c r="G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Budget </vt:lpstr>
      <vt:lpstr>Training and Workshop </vt:lpstr>
      <vt:lpstr>Staff Cost </vt:lpstr>
      <vt:lpstr>Local Administration Cost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2018-02-09T05:52:55Z</dcterms:created>
  <dcterms:modified xsi:type="dcterms:W3CDTF">2018-02-09T10:28:50Z</dcterms:modified>
</cp:coreProperties>
</file>