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Gen_PSM" sheetId="1" r:id="rId4"/>
    <sheet state="visible" name="PSM" sheetId="2" r:id="rId5"/>
  </sheets>
  <definedNames/>
  <calcPr/>
</workbook>
</file>

<file path=xl/sharedStrings.xml><?xml version="1.0" encoding="utf-8"?>
<sst xmlns="http://schemas.openxmlformats.org/spreadsheetml/2006/main" count="205" uniqueCount="22">
  <si>
    <t>Condition</t>
  </si>
  <si>
    <t>Class</t>
  </si>
  <si>
    <t>Attribute</t>
  </si>
  <si>
    <t>Relationship</t>
  </si>
  <si>
    <t>Combination</t>
  </si>
  <si>
    <t>LLM model</t>
  </si>
  <si>
    <t>Shot Example</t>
  </si>
  <si>
    <t>DSL2Gen</t>
  </si>
  <si>
    <t>TaskGenMethod</t>
  </si>
  <si>
    <t>PSM</t>
  </si>
  <si>
    <t>Precision</t>
  </si>
  <si>
    <t>Recall</t>
  </si>
  <si>
    <t>F1</t>
  </si>
  <si>
    <t>gemini-1.5-flash</t>
  </si>
  <si>
    <t>btms</t>
  </si>
  <si>
    <t>hbms</t>
  </si>
  <si>
    <t>None</t>
  </si>
  <si>
    <t>Manual</t>
  </si>
  <si>
    <t>Auto</t>
  </si>
  <si>
    <t>h2s</t>
  </si>
  <si>
    <t>tile-o</t>
  </si>
  <si>
    <t>tss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</si>
</sst>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4.25"/>
    <col customWidth="1" min="3" max="3" width="15.88"/>
    <col customWidth="1" min="10" max="10" width="13.25"/>
  </cols>
  <sheetData>
    <row r="1">
      <c r="A1" s="1"/>
      <c r="B1" s="2" t="s">
        <v>0</v>
      </c>
      <c r="G1" s="2" t="s">
        <v>1</v>
      </c>
      <c r="J1" s="2" t="s">
        <v>2</v>
      </c>
      <c r="M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10</v>
      </c>
      <c r="K2" s="3" t="s">
        <v>11</v>
      </c>
      <c r="L2" s="3" t="s">
        <v>12</v>
      </c>
      <c r="M2" s="3" t="s">
        <v>10</v>
      </c>
      <c r="N2" s="3" t="s">
        <v>11</v>
      </c>
      <c r="O2" s="3" t="s">
        <v>12</v>
      </c>
    </row>
    <row r="3">
      <c r="A3" s="4">
        <v>1.0</v>
      </c>
      <c r="B3" s="4" t="s">
        <v>13</v>
      </c>
      <c r="C3" s="4" t="s">
        <v>14</v>
      </c>
      <c r="D3" s="4" t="s">
        <v>15</v>
      </c>
      <c r="E3" s="4" t="s">
        <v>16</v>
      </c>
      <c r="F3" s="4">
        <v>0.0</v>
      </c>
      <c r="G3" s="5">
        <f>6/6</f>
        <v>1</v>
      </c>
      <c r="H3" s="5">
        <f>6.5/15</f>
        <v>0.4333333333</v>
      </c>
      <c r="I3" s="5">
        <f t="shared" ref="I3:I13" si="1">(2*MULTIPLY(G3,H3)/SUM(G3,H3))</f>
        <v>0.6046511628</v>
      </c>
      <c r="J3" s="4">
        <f>12/21</f>
        <v>0.5714285714</v>
      </c>
      <c r="K3" s="4">
        <f>14/21</f>
        <v>0.6666666667</v>
      </c>
      <c r="L3" s="5">
        <f t="shared" ref="L3:L26" si="2">(2*MULTIPLY(J3,K3)/SUM(J3,K3))</f>
        <v>0.6153846154</v>
      </c>
      <c r="M3" s="4">
        <f>7/11</f>
        <v>0.6363636364</v>
      </c>
      <c r="N3" s="4">
        <f>8.5/18</f>
        <v>0.4722222222</v>
      </c>
      <c r="O3" s="5">
        <f t="shared" ref="O3:O26" si="3">(2*MULTIPLY(M3,N3)/SUM(M3,N3))</f>
        <v>0.5421412301</v>
      </c>
    </row>
    <row r="4">
      <c r="A4" s="4">
        <v>2.0</v>
      </c>
      <c r="B4" s="4" t="s">
        <v>13</v>
      </c>
      <c r="C4" s="4" t="s">
        <v>14</v>
      </c>
      <c r="D4" s="4" t="s">
        <v>15</v>
      </c>
      <c r="E4" s="4" t="s">
        <v>16</v>
      </c>
      <c r="F4" s="6">
        <v>2.0</v>
      </c>
      <c r="G4" s="5">
        <f>10/10</f>
        <v>1</v>
      </c>
      <c r="H4" s="5">
        <f>10/15</f>
        <v>0.6666666667</v>
      </c>
      <c r="I4" s="5">
        <f t="shared" si="1"/>
        <v>0.8</v>
      </c>
      <c r="J4" s="4">
        <f>13/20</f>
        <v>0.65</v>
      </c>
      <c r="K4" s="4">
        <f>10.5/21</f>
        <v>0.5</v>
      </c>
      <c r="L4" s="5">
        <f t="shared" si="2"/>
        <v>0.5652173913</v>
      </c>
      <c r="M4" s="4">
        <f>10/14</f>
        <v>0.7142857143</v>
      </c>
      <c r="N4" s="4">
        <f>10/18</f>
        <v>0.5555555556</v>
      </c>
      <c r="O4" s="5">
        <f t="shared" si="3"/>
        <v>0.625</v>
      </c>
    </row>
    <row r="5">
      <c r="A5" s="4">
        <v>3.0</v>
      </c>
      <c r="B5" s="4" t="s">
        <v>13</v>
      </c>
      <c r="C5" s="4" t="s">
        <v>14</v>
      </c>
      <c r="D5" s="4" t="s">
        <v>15</v>
      </c>
      <c r="E5" s="4" t="s">
        <v>17</v>
      </c>
      <c r="F5" s="4">
        <v>0.0</v>
      </c>
      <c r="G5" s="5">
        <f>6.5/8</f>
        <v>0.8125</v>
      </c>
      <c r="H5" s="5">
        <f>7/15</f>
        <v>0.4666666667</v>
      </c>
      <c r="I5" s="5">
        <f t="shared" si="1"/>
        <v>0.5928338762</v>
      </c>
      <c r="J5" s="5">
        <f>12.5/32</f>
        <v>0.390625</v>
      </c>
      <c r="K5" s="5">
        <f>12/21</f>
        <v>0.5714285714</v>
      </c>
      <c r="L5" s="5">
        <f t="shared" si="2"/>
        <v>0.464037123</v>
      </c>
      <c r="M5" s="5">
        <f>6/15</f>
        <v>0.4</v>
      </c>
      <c r="N5" s="4">
        <f>9.5/18</f>
        <v>0.5277777778</v>
      </c>
      <c r="O5" s="5">
        <f t="shared" si="3"/>
        <v>0.4550898204</v>
      </c>
    </row>
    <row r="6">
      <c r="A6" s="4">
        <v>4.0</v>
      </c>
      <c r="B6" s="4" t="s">
        <v>13</v>
      </c>
      <c r="C6" s="4" t="s">
        <v>14</v>
      </c>
      <c r="D6" s="4" t="s">
        <v>15</v>
      </c>
      <c r="E6" s="4" t="s">
        <v>17</v>
      </c>
      <c r="F6" s="6">
        <v>2.0</v>
      </c>
      <c r="G6" s="5">
        <f>10/11</f>
        <v>0.9090909091</v>
      </c>
      <c r="H6" s="5">
        <f>11/15</f>
        <v>0.7333333333</v>
      </c>
      <c r="I6" s="5">
        <f t="shared" si="1"/>
        <v>0.8118081181</v>
      </c>
      <c r="J6" s="5">
        <f>15/21</f>
        <v>0.7142857143</v>
      </c>
      <c r="K6" s="5">
        <f>17/21</f>
        <v>0.8095238095</v>
      </c>
      <c r="L6" s="5">
        <f t="shared" si="2"/>
        <v>0.7589285714</v>
      </c>
      <c r="M6" s="5">
        <f t="shared" ref="M6:M7" si="4">12/17</f>
        <v>0.7058823529</v>
      </c>
      <c r="N6" s="4">
        <f>12/18</f>
        <v>0.6666666667</v>
      </c>
      <c r="O6" s="5">
        <f t="shared" si="3"/>
        <v>0.6857142857</v>
      </c>
      <c r="P6" s="7"/>
    </row>
    <row r="7">
      <c r="A7" s="4">
        <v>5.0</v>
      </c>
      <c r="B7" s="4" t="s">
        <v>13</v>
      </c>
      <c r="C7" s="8" t="s">
        <v>14</v>
      </c>
      <c r="D7" s="8" t="s">
        <v>15</v>
      </c>
      <c r="E7" s="9" t="s">
        <v>18</v>
      </c>
      <c r="F7" s="4">
        <v>0.0</v>
      </c>
      <c r="G7" s="5">
        <f>7/7</f>
        <v>1</v>
      </c>
      <c r="H7" s="5">
        <f>10.5/15</f>
        <v>0.7</v>
      </c>
      <c r="I7" s="5">
        <f t="shared" si="1"/>
        <v>0.8235294118</v>
      </c>
      <c r="J7" s="5">
        <f>11/26</f>
        <v>0.4230769231</v>
      </c>
      <c r="K7" s="10">
        <f>14.5/21</f>
        <v>0.6904761905</v>
      </c>
      <c r="L7" s="11">
        <f t="shared" si="2"/>
        <v>0.5246710526</v>
      </c>
      <c r="M7" s="10">
        <f t="shared" si="4"/>
        <v>0.7058823529</v>
      </c>
      <c r="N7" s="10">
        <f>9.5/18</f>
        <v>0.5277777778</v>
      </c>
      <c r="O7" s="11">
        <f t="shared" si="3"/>
        <v>0.6039735099</v>
      </c>
    </row>
    <row r="8">
      <c r="A8" s="4">
        <v>6.0</v>
      </c>
      <c r="B8" s="4" t="s">
        <v>13</v>
      </c>
      <c r="C8" s="8" t="s">
        <v>14</v>
      </c>
      <c r="D8" s="8" t="s">
        <v>15</v>
      </c>
      <c r="E8" s="9" t="s">
        <v>18</v>
      </c>
      <c r="F8" s="6">
        <v>2.0</v>
      </c>
      <c r="G8" s="5">
        <f>10/10</f>
        <v>1</v>
      </c>
      <c r="H8" s="5">
        <f>10/15</f>
        <v>0.6666666667</v>
      </c>
      <c r="I8" s="5">
        <f t="shared" si="1"/>
        <v>0.8</v>
      </c>
      <c r="J8" s="5">
        <f>19.5/29</f>
        <v>0.6724137931</v>
      </c>
      <c r="K8" s="5">
        <f>18/21</f>
        <v>0.8571428571</v>
      </c>
      <c r="L8" s="5">
        <f t="shared" si="2"/>
        <v>0.7536231884</v>
      </c>
      <c r="M8" s="5">
        <f>12/15</f>
        <v>0.8</v>
      </c>
      <c r="N8" s="5">
        <f>12.5/18</f>
        <v>0.6944444444</v>
      </c>
      <c r="O8" s="5">
        <f t="shared" si="3"/>
        <v>0.7434944238</v>
      </c>
      <c r="P8" s="12"/>
    </row>
    <row r="9">
      <c r="A9" s="4">
        <v>7.0</v>
      </c>
      <c r="B9" s="4" t="s">
        <v>13</v>
      </c>
      <c r="C9" s="4" t="s">
        <v>14</v>
      </c>
      <c r="D9" s="4" t="s">
        <v>19</v>
      </c>
      <c r="E9" s="4" t="s">
        <v>16</v>
      </c>
      <c r="F9" s="4">
        <v>0.0</v>
      </c>
      <c r="G9" s="5">
        <f>5/7</f>
        <v>0.7142857143</v>
      </c>
      <c r="H9" s="5">
        <f>9/12</f>
        <v>0.75</v>
      </c>
      <c r="I9" s="5">
        <f t="shared" si="1"/>
        <v>0.7317073171</v>
      </c>
      <c r="J9" s="5">
        <f>10/11</f>
        <v>0.9090909091</v>
      </c>
      <c r="K9" s="5">
        <f>9.5/15</f>
        <v>0.6333333333</v>
      </c>
      <c r="L9" s="5">
        <f t="shared" si="2"/>
        <v>0.7465618861</v>
      </c>
      <c r="M9" s="5">
        <f>6/10</f>
        <v>0.6</v>
      </c>
      <c r="N9" s="5">
        <f>13/20</f>
        <v>0.65</v>
      </c>
      <c r="O9" s="5">
        <f t="shared" si="3"/>
        <v>0.624</v>
      </c>
    </row>
    <row r="10">
      <c r="A10" s="4">
        <v>8.0</v>
      </c>
      <c r="B10" s="4" t="s">
        <v>13</v>
      </c>
      <c r="C10" s="4" t="s">
        <v>14</v>
      </c>
      <c r="D10" s="4" t="s">
        <v>19</v>
      </c>
      <c r="E10" s="4" t="s">
        <v>16</v>
      </c>
      <c r="F10" s="6">
        <v>2.0</v>
      </c>
      <c r="G10" s="5">
        <f t="shared" ref="G10:H10" si="5">7.5/12</f>
        <v>0.625</v>
      </c>
      <c r="H10" s="5">
        <f t="shared" si="5"/>
        <v>0.625</v>
      </c>
      <c r="I10" s="5">
        <f t="shared" si="1"/>
        <v>0.625</v>
      </c>
      <c r="J10" s="5">
        <f>10.5/11</f>
        <v>0.9545454545</v>
      </c>
      <c r="K10" s="5">
        <f>10/15</f>
        <v>0.6666666667</v>
      </c>
      <c r="L10" s="5">
        <f t="shared" si="2"/>
        <v>0.785046729</v>
      </c>
      <c r="M10" s="5">
        <f>14/17</f>
        <v>0.8235294118</v>
      </c>
      <c r="N10" s="5">
        <f>15/20</f>
        <v>0.75</v>
      </c>
      <c r="O10" s="5">
        <f t="shared" si="3"/>
        <v>0.785046729</v>
      </c>
    </row>
    <row r="11">
      <c r="A11" s="4">
        <v>9.0</v>
      </c>
      <c r="B11" s="4" t="s">
        <v>13</v>
      </c>
      <c r="C11" s="4" t="s">
        <v>14</v>
      </c>
      <c r="D11" s="4" t="s">
        <v>19</v>
      </c>
      <c r="E11" s="4" t="s">
        <v>17</v>
      </c>
      <c r="F11" s="4">
        <v>0.0</v>
      </c>
      <c r="G11" s="5">
        <f>5/10</f>
        <v>0.5</v>
      </c>
      <c r="H11" s="5">
        <f>8.5/12</f>
        <v>0.7083333333</v>
      </c>
      <c r="I11" s="5">
        <f t="shared" si="1"/>
        <v>0.5862068966</v>
      </c>
      <c r="J11" s="5">
        <f>7/11</f>
        <v>0.6363636364</v>
      </c>
      <c r="K11" s="5">
        <f>6.5/15</f>
        <v>0.4333333333</v>
      </c>
      <c r="L11" s="5">
        <f t="shared" si="2"/>
        <v>0.5155807365</v>
      </c>
      <c r="M11" s="5">
        <f>2.5/12</f>
        <v>0.2083333333</v>
      </c>
      <c r="N11" s="5">
        <f>6/20</f>
        <v>0.3</v>
      </c>
      <c r="O11" s="5">
        <f t="shared" si="3"/>
        <v>0.2459016393</v>
      </c>
    </row>
    <row r="12">
      <c r="A12" s="4">
        <v>10.0</v>
      </c>
      <c r="B12" s="4" t="s">
        <v>13</v>
      </c>
      <c r="C12" s="4" t="s">
        <v>14</v>
      </c>
      <c r="D12" s="4" t="s">
        <v>19</v>
      </c>
      <c r="E12" s="4" t="s">
        <v>17</v>
      </c>
      <c r="F12" s="6">
        <v>2.0</v>
      </c>
      <c r="G12" s="5">
        <f>8/10</f>
        <v>0.8</v>
      </c>
      <c r="H12" s="5">
        <f>8/12</f>
        <v>0.6666666667</v>
      </c>
      <c r="I12" s="5">
        <f t="shared" si="1"/>
        <v>0.7272727273</v>
      </c>
      <c r="J12" s="5">
        <f>11/18</f>
        <v>0.6111111111</v>
      </c>
      <c r="K12" s="5">
        <f>11/15</f>
        <v>0.7333333333</v>
      </c>
      <c r="L12" s="5">
        <f t="shared" si="2"/>
        <v>0.6666666667</v>
      </c>
      <c r="M12" s="5">
        <f>12/21</f>
        <v>0.5714285714</v>
      </c>
      <c r="N12" s="5">
        <f>14.5/20</f>
        <v>0.725</v>
      </c>
      <c r="O12" s="5">
        <f t="shared" si="3"/>
        <v>0.6391184573</v>
      </c>
    </row>
    <row r="13">
      <c r="A13" s="4">
        <v>11.0</v>
      </c>
      <c r="B13" s="4" t="s">
        <v>13</v>
      </c>
      <c r="C13" s="8" t="s">
        <v>14</v>
      </c>
      <c r="D13" s="4" t="s">
        <v>19</v>
      </c>
      <c r="E13" s="9" t="s">
        <v>18</v>
      </c>
      <c r="F13" s="4">
        <v>0.0</v>
      </c>
      <c r="G13" s="4">
        <f>4/5</f>
        <v>0.8</v>
      </c>
      <c r="H13" s="5">
        <f>7.5/12</f>
        <v>0.625</v>
      </c>
      <c r="I13" s="5">
        <f t="shared" si="1"/>
        <v>0.701754386</v>
      </c>
      <c r="J13" s="5">
        <f>10.5/16</f>
        <v>0.65625</v>
      </c>
      <c r="K13" s="5">
        <f>9/15</f>
        <v>0.6</v>
      </c>
      <c r="L13" s="5">
        <f t="shared" si="2"/>
        <v>0.6268656716</v>
      </c>
      <c r="M13" s="5">
        <f>2/6</f>
        <v>0.3333333333</v>
      </c>
      <c r="N13" s="5">
        <f>6/20</f>
        <v>0.3</v>
      </c>
      <c r="O13" s="5">
        <f t="shared" si="3"/>
        <v>0.3157894737</v>
      </c>
    </row>
    <row r="14">
      <c r="A14" s="4">
        <v>12.0</v>
      </c>
      <c r="B14" s="4" t="s">
        <v>13</v>
      </c>
      <c r="C14" s="8" t="s">
        <v>14</v>
      </c>
      <c r="D14" s="4" t="s">
        <v>19</v>
      </c>
      <c r="E14" s="9" t="s">
        <v>18</v>
      </c>
      <c r="F14" s="6">
        <v>2.0</v>
      </c>
      <c r="G14" s="5">
        <f>8/13</f>
        <v>0.6153846154</v>
      </c>
      <c r="H14" s="5">
        <f>10/12</f>
        <v>0.8333333333</v>
      </c>
      <c r="I14" s="5">
        <f>(2*MULTIPLY(G10,H14)/SUM(G10,H14))</f>
        <v>0.7142857143</v>
      </c>
      <c r="J14" s="5">
        <f>16.5/19</f>
        <v>0.8684210526</v>
      </c>
      <c r="K14" s="5">
        <f>11/15</f>
        <v>0.7333333333</v>
      </c>
      <c r="L14" s="5">
        <f t="shared" si="2"/>
        <v>0.7951807229</v>
      </c>
      <c r="M14" s="5">
        <f>11/13</f>
        <v>0.8461538462</v>
      </c>
      <c r="N14" s="5">
        <f>14.5/20</f>
        <v>0.725</v>
      </c>
      <c r="O14" s="5">
        <f t="shared" si="3"/>
        <v>0.7809057528</v>
      </c>
    </row>
    <row r="15">
      <c r="A15" s="4">
        <v>13.0</v>
      </c>
      <c r="B15" s="4" t="s">
        <v>13</v>
      </c>
      <c r="C15" s="4" t="s">
        <v>20</v>
      </c>
      <c r="D15" s="4" t="s">
        <v>15</v>
      </c>
      <c r="E15" s="4" t="s">
        <v>16</v>
      </c>
      <c r="F15" s="4">
        <v>0.0</v>
      </c>
      <c r="G15" s="5">
        <f>7/7</f>
        <v>1</v>
      </c>
      <c r="H15" s="5">
        <f>9/15</f>
        <v>0.6</v>
      </c>
      <c r="I15" s="5">
        <f t="shared" ref="I15:I26" si="6">(2*MULTIPLY(G15,H15)/SUM(G15,H15))</f>
        <v>0.75</v>
      </c>
      <c r="J15" s="5">
        <f>15.5/20</f>
        <v>0.775</v>
      </c>
      <c r="K15" s="5">
        <f t="shared" ref="K15:K16" si="7">13/21</f>
        <v>0.619047619</v>
      </c>
      <c r="L15" s="5">
        <f t="shared" si="2"/>
        <v>0.6883005978</v>
      </c>
      <c r="M15" s="5">
        <f>14/17</f>
        <v>0.8235294118</v>
      </c>
      <c r="N15" s="5">
        <f>13/18</f>
        <v>0.7222222222</v>
      </c>
      <c r="O15" s="5">
        <f t="shared" si="3"/>
        <v>0.7695560254</v>
      </c>
    </row>
    <row r="16">
      <c r="A16" s="4">
        <v>14.0</v>
      </c>
      <c r="B16" s="4" t="s">
        <v>13</v>
      </c>
      <c r="C16" s="4" t="s">
        <v>20</v>
      </c>
      <c r="D16" s="4" t="s">
        <v>15</v>
      </c>
      <c r="E16" s="4" t="s">
        <v>16</v>
      </c>
      <c r="F16" s="6">
        <v>2.0</v>
      </c>
      <c r="G16" s="4">
        <f>10/10</f>
        <v>1</v>
      </c>
      <c r="H16" s="5">
        <f>10/15</f>
        <v>0.6666666667</v>
      </c>
      <c r="I16" s="5">
        <f t="shared" si="6"/>
        <v>0.8</v>
      </c>
      <c r="J16" s="5">
        <f>14.5/21</f>
        <v>0.6904761905</v>
      </c>
      <c r="K16" s="5">
        <f t="shared" si="7"/>
        <v>0.619047619</v>
      </c>
      <c r="L16" s="5">
        <f t="shared" si="2"/>
        <v>0.6528138528</v>
      </c>
      <c r="M16" s="5">
        <f>12/16</f>
        <v>0.75</v>
      </c>
      <c r="N16" s="5">
        <f>12/18</f>
        <v>0.6666666667</v>
      </c>
      <c r="O16" s="5">
        <f t="shared" si="3"/>
        <v>0.7058823529</v>
      </c>
    </row>
    <row r="17">
      <c r="A17" s="4">
        <v>15.0</v>
      </c>
      <c r="B17" s="4" t="s">
        <v>13</v>
      </c>
      <c r="C17" s="4" t="s">
        <v>20</v>
      </c>
      <c r="D17" s="4" t="s">
        <v>15</v>
      </c>
      <c r="E17" s="4" t="s">
        <v>17</v>
      </c>
      <c r="F17" s="4">
        <v>0.0</v>
      </c>
      <c r="G17" s="10">
        <f>4/4</f>
        <v>1</v>
      </c>
      <c r="H17" s="5">
        <f>7/15</f>
        <v>0.4666666667</v>
      </c>
      <c r="I17" s="5">
        <f t="shared" si="6"/>
        <v>0.6363636364</v>
      </c>
      <c r="J17" s="5">
        <f>13/22</f>
        <v>0.5909090909</v>
      </c>
      <c r="K17" s="5">
        <f>13.5/21</f>
        <v>0.6428571429</v>
      </c>
      <c r="L17" s="5">
        <f t="shared" si="2"/>
        <v>0.6157894737</v>
      </c>
      <c r="M17" s="5">
        <f>3.5/8</f>
        <v>0.4375</v>
      </c>
      <c r="N17" s="5">
        <f>5/18</f>
        <v>0.2777777778</v>
      </c>
      <c r="O17" s="5">
        <f t="shared" si="3"/>
        <v>0.3398058252</v>
      </c>
    </row>
    <row r="18">
      <c r="A18" s="4">
        <v>16.0</v>
      </c>
      <c r="B18" s="4" t="s">
        <v>13</v>
      </c>
      <c r="C18" s="4" t="s">
        <v>20</v>
      </c>
      <c r="D18" s="4" t="s">
        <v>15</v>
      </c>
      <c r="E18" s="4" t="s">
        <v>17</v>
      </c>
      <c r="F18" s="6">
        <v>2.0</v>
      </c>
      <c r="G18" s="5">
        <f t="shared" ref="G18:H18" si="8">11.5/15</f>
        <v>0.7666666667</v>
      </c>
      <c r="H18" s="5">
        <f t="shared" si="8"/>
        <v>0.7666666667</v>
      </c>
      <c r="I18" s="5">
        <f t="shared" si="6"/>
        <v>0.7666666667</v>
      </c>
      <c r="J18" s="5">
        <f>17.5/32</f>
        <v>0.546875</v>
      </c>
      <c r="K18" s="10">
        <f>13/21</f>
        <v>0.619047619</v>
      </c>
      <c r="L18" s="10">
        <f t="shared" si="2"/>
        <v>0.5807275048</v>
      </c>
      <c r="M18" s="10">
        <f>11.5/17</f>
        <v>0.6764705882</v>
      </c>
      <c r="N18" s="5">
        <f>9/18</f>
        <v>0.5</v>
      </c>
      <c r="O18" s="5">
        <f t="shared" si="3"/>
        <v>0.575</v>
      </c>
    </row>
    <row r="19">
      <c r="A19" s="4">
        <v>17.0</v>
      </c>
      <c r="B19" s="4" t="s">
        <v>13</v>
      </c>
      <c r="C19" s="4" t="s">
        <v>20</v>
      </c>
      <c r="D19" s="8" t="s">
        <v>15</v>
      </c>
      <c r="E19" s="9" t="s">
        <v>18</v>
      </c>
      <c r="F19" s="4">
        <v>0.0</v>
      </c>
      <c r="G19" s="5">
        <f>4/4</f>
        <v>1</v>
      </c>
      <c r="H19" s="5">
        <f>8/15</f>
        <v>0.5333333333</v>
      </c>
      <c r="I19" s="5">
        <f t="shared" si="6"/>
        <v>0.6956521739</v>
      </c>
      <c r="J19" s="5">
        <f>14/28</f>
        <v>0.5</v>
      </c>
      <c r="K19" s="5">
        <f>13.5/21</f>
        <v>0.6428571429</v>
      </c>
      <c r="L19" s="5">
        <f t="shared" si="2"/>
        <v>0.5625</v>
      </c>
      <c r="M19" s="5">
        <f>2/3</f>
        <v>0.6666666667</v>
      </c>
      <c r="N19" s="5">
        <f>4/18</f>
        <v>0.2222222222</v>
      </c>
      <c r="O19" s="5">
        <f t="shared" si="3"/>
        <v>0.3333333333</v>
      </c>
    </row>
    <row r="20">
      <c r="A20" s="4">
        <v>18.0</v>
      </c>
      <c r="B20" s="4" t="s">
        <v>13</v>
      </c>
      <c r="C20" s="4" t="s">
        <v>20</v>
      </c>
      <c r="D20" s="8" t="s">
        <v>15</v>
      </c>
      <c r="E20" s="9" t="s">
        <v>18</v>
      </c>
      <c r="F20" s="6">
        <v>2.0</v>
      </c>
      <c r="G20" s="5">
        <f>11/13</f>
        <v>0.8461538462</v>
      </c>
      <c r="H20" s="5">
        <f>11/15</f>
        <v>0.7333333333</v>
      </c>
      <c r="I20" s="5">
        <f t="shared" si="6"/>
        <v>0.7857142857</v>
      </c>
      <c r="J20" s="5">
        <f>19/25</f>
        <v>0.76</v>
      </c>
      <c r="K20" s="5">
        <f>17/21</f>
        <v>0.8095238095</v>
      </c>
      <c r="L20" s="5">
        <f t="shared" si="2"/>
        <v>0.7839805825</v>
      </c>
      <c r="M20" s="5">
        <f>11/15</f>
        <v>0.7333333333</v>
      </c>
      <c r="N20" s="5">
        <f>11/18</f>
        <v>0.6111111111</v>
      </c>
      <c r="O20" s="5">
        <f t="shared" si="3"/>
        <v>0.6666666667</v>
      </c>
    </row>
    <row r="21">
      <c r="A21" s="4">
        <v>19.0</v>
      </c>
      <c r="B21" s="4" t="s">
        <v>13</v>
      </c>
      <c r="C21" s="4" t="s">
        <v>20</v>
      </c>
      <c r="D21" s="4" t="s">
        <v>19</v>
      </c>
      <c r="E21" s="4" t="s">
        <v>16</v>
      </c>
      <c r="F21" s="4">
        <v>0.0</v>
      </c>
      <c r="G21" s="5">
        <f>6/11</f>
        <v>0.5454545455</v>
      </c>
      <c r="H21" s="5">
        <f t="shared" ref="H21:H22" si="9">10/12</f>
        <v>0.8333333333</v>
      </c>
      <c r="I21" s="5">
        <f t="shared" si="6"/>
        <v>0.6593406593</v>
      </c>
      <c r="J21" s="5">
        <f>9.5/11</f>
        <v>0.8636363636</v>
      </c>
      <c r="K21" s="5">
        <f>8.5/15</f>
        <v>0.5666666667</v>
      </c>
      <c r="L21" s="5">
        <f t="shared" si="2"/>
        <v>0.6843220339</v>
      </c>
      <c r="M21" s="5">
        <f>5/37</f>
        <v>0.1351351351</v>
      </c>
      <c r="N21" s="5">
        <f>7/20</f>
        <v>0.35</v>
      </c>
      <c r="O21" s="5">
        <f t="shared" si="3"/>
        <v>0.1949860724</v>
      </c>
    </row>
    <row r="22">
      <c r="A22" s="4">
        <v>20.0</v>
      </c>
      <c r="B22" s="4" t="s">
        <v>13</v>
      </c>
      <c r="C22" s="4" t="s">
        <v>20</v>
      </c>
      <c r="D22" s="4" t="s">
        <v>19</v>
      </c>
      <c r="E22" s="4" t="s">
        <v>16</v>
      </c>
      <c r="F22" s="6">
        <v>2.0</v>
      </c>
      <c r="G22" s="5">
        <f>10/14</f>
        <v>0.7142857143</v>
      </c>
      <c r="H22" s="5">
        <f t="shared" si="9"/>
        <v>0.8333333333</v>
      </c>
      <c r="I22" s="5">
        <f t="shared" si="6"/>
        <v>0.7692307692</v>
      </c>
      <c r="J22" s="5">
        <f>10/11</f>
        <v>0.9090909091</v>
      </c>
      <c r="K22" s="5">
        <f>10/15</f>
        <v>0.6666666667</v>
      </c>
      <c r="L22" s="5">
        <f t="shared" si="2"/>
        <v>0.7692307692</v>
      </c>
      <c r="M22" s="5">
        <f>12.5/20</f>
        <v>0.625</v>
      </c>
      <c r="N22" s="5">
        <f>13/20</f>
        <v>0.65</v>
      </c>
      <c r="O22" s="5">
        <f t="shared" si="3"/>
        <v>0.637254902</v>
      </c>
    </row>
    <row r="23">
      <c r="A23" s="4">
        <v>21.0</v>
      </c>
      <c r="B23" s="4" t="s">
        <v>13</v>
      </c>
      <c r="C23" s="4" t="s">
        <v>20</v>
      </c>
      <c r="D23" s="4" t="s">
        <v>19</v>
      </c>
      <c r="E23" s="4" t="s">
        <v>17</v>
      </c>
      <c r="F23" s="4">
        <v>0.0</v>
      </c>
      <c r="G23" s="5">
        <f>5.5/8</f>
        <v>0.6875</v>
      </c>
      <c r="H23" s="5">
        <f>9/12</f>
        <v>0.75</v>
      </c>
      <c r="I23" s="5">
        <f t="shared" si="6"/>
        <v>0.7173913043</v>
      </c>
      <c r="J23" s="5">
        <f>9/11</f>
        <v>0.8181818182</v>
      </c>
      <c r="K23" s="5">
        <f>7/15</f>
        <v>0.4666666667</v>
      </c>
      <c r="L23" s="5">
        <f t="shared" si="2"/>
        <v>0.5943396226</v>
      </c>
      <c r="M23" s="5">
        <f>4/16</f>
        <v>0.25</v>
      </c>
      <c r="N23" s="5">
        <f>8/20</f>
        <v>0.4</v>
      </c>
      <c r="O23" s="5">
        <f t="shared" si="3"/>
        <v>0.3076923077</v>
      </c>
    </row>
    <row r="24">
      <c r="A24" s="4">
        <v>22.0</v>
      </c>
      <c r="B24" s="4" t="s">
        <v>13</v>
      </c>
      <c r="C24" s="4" t="s">
        <v>20</v>
      </c>
      <c r="D24" s="4" t="s">
        <v>19</v>
      </c>
      <c r="E24" s="4" t="s">
        <v>17</v>
      </c>
      <c r="F24" s="6">
        <v>2.0</v>
      </c>
      <c r="G24" s="5">
        <f>10/13</f>
        <v>0.7692307692</v>
      </c>
      <c r="H24" s="5">
        <f>10/12</f>
        <v>0.8333333333</v>
      </c>
      <c r="I24" s="5">
        <f t="shared" si="6"/>
        <v>0.8</v>
      </c>
      <c r="J24" s="5">
        <f>12/20</f>
        <v>0.6</v>
      </c>
      <c r="K24" s="5">
        <f>12/15</f>
        <v>0.8</v>
      </c>
      <c r="L24" s="5">
        <f t="shared" si="2"/>
        <v>0.6857142857</v>
      </c>
      <c r="M24" s="5">
        <f>12/18</f>
        <v>0.6666666667</v>
      </c>
      <c r="N24" s="5">
        <f>13/20</f>
        <v>0.65</v>
      </c>
      <c r="O24" s="5">
        <f t="shared" si="3"/>
        <v>0.6582278481</v>
      </c>
    </row>
    <row r="25">
      <c r="A25" s="4">
        <v>23.0</v>
      </c>
      <c r="B25" s="4" t="s">
        <v>13</v>
      </c>
      <c r="C25" s="4" t="s">
        <v>20</v>
      </c>
      <c r="D25" s="4" t="s">
        <v>19</v>
      </c>
      <c r="E25" s="9" t="s">
        <v>18</v>
      </c>
      <c r="F25" s="4">
        <v>0.0</v>
      </c>
      <c r="G25" s="5">
        <f>4/6</f>
        <v>0.6666666667</v>
      </c>
      <c r="H25" s="5">
        <f>10.5/12</f>
        <v>0.875</v>
      </c>
      <c r="I25" s="5">
        <f t="shared" si="6"/>
        <v>0.7567567568</v>
      </c>
      <c r="J25" s="5">
        <f>8/18</f>
        <v>0.4444444444</v>
      </c>
      <c r="K25" s="5">
        <f>9/15</f>
        <v>0.6</v>
      </c>
      <c r="L25" s="5">
        <f t="shared" si="2"/>
        <v>0.5106382979</v>
      </c>
      <c r="M25" s="5">
        <f>1.5/2</f>
        <v>0.75</v>
      </c>
      <c r="N25" s="5">
        <f>4/20</f>
        <v>0.2</v>
      </c>
      <c r="O25" s="5">
        <f t="shared" si="3"/>
        <v>0.3157894737</v>
      </c>
    </row>
    <row r="26">
      <c r="A26" s="4">
        <v>24.0</v>
      </c>
      <c r="B26" s="4" t="s">
        <v>13</v>
      </c>
      <c r="C26" s="4" t="s">
        <v>20</v>
      </c>
      <c r="D26" s="4" t="s">
        <v>19</v>
      </c>
      <c r="E26" s="9" t="s">
        <v>18</v>
      </c>
      <c r="F26" s="6">
        <v>2.0</v>
      </c>
      <c r="G26" s="5">
        <f>10/11</f>
        <v>0.9090909091</v>
      </c>
      <c r="H26" s="5">
        <f>10/12</f>
        <v>0.8333333333</v>
      </c>
      <c r="I26" s="5">
        <f t="shared" si="6"/>
        <v>0.8695652174</v>
      </c>
      <c r="J26" s="5">
        <f>15.5/22</f>
        <v>0.7045454545</v>
      </c>
      <c r="K26" s="5">
        <f>12/15</f>
        <v>0.8</v>
      </c>
      <c r="L26" s="5">
        <f t="shared" si="2"/>
        <v>0.749244713</v>
      </c>
      <c r="M26" s="5">
        <f>11.5/12</f>
        <v>0.9583333333</v>
      </c>
      <c r="N26" s="5">
        <f>14.5/20</f>
        <v>0.725</v>
      </c>
      <c r="O26" s="5">
        <f t="shared" si="3"/>
        <v>0.8254950495</v>
      </c>
    </row>
  </sheetData>
  <mergeCells count="4">
    <mergeCell ref="B1:F1"/>
    <mergeCell ref="G1:I1"/>
    <mergeCell ref="J1:L1"/>
    <mergeCell ref="M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F1" s="2" t="s">
        <v>1</v>
      </c>
      <c r="I1" s="2" t="s">
        <v>2</v>
      </c>
      <c r="L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10</v>
      </c>
      <c r="J2" s="3" t="s">
        <v>11</v>
      </c>
      <c r="K2" s="3" t="s">
        <v>12</v>
      </c>
      <c r="L2" s="3" t="s">
        <v>10</v>
      </c>
      <c r="M2" s="3" t="s">
        <v>11</v>
      </c>
      <c r="N2" s="3" t="s">
        <v>12</v>
      </c>
    </row>
    <row r="3">
      <c r="A3" s="4">
        <v>1.0</v>
      </c>
      <c r="B3" s="4" t="s">
        <v>13</v>
      </c>
      <c r="C3" s="4" t="s">
        <v>14</v>
      </c>
      <c r="D3" s="4" t="s">
        <v>15</v>
      </c>
      <c r="E3" s="4">
        <v>0.0</v>
      </c>
      <c r="F3" s="5">
        <f>6/6</f>
        <v>1</v>
      </c>
      <c r="G3" s="5">
        <f>6.5/15</f>
        <v>0.4333333333</v>
      </c>
      <c r="H3" s="5">
        <f t="shared" ref="H3:H26" si="1">(2*MULTIPLY(F3,G3)/SUM(F3,G3))</f>
        <v>0.6046511628</v>
      </c>
      <c r="I3" s="4">
        <f>12/21</f>
        <v>0.5714285714</v>
      </c>
      <c r="J3" s="4">
        <f>14/21</f>
        <v>0.6666666667</v>
      </c>
      <c r="K3" s="5">
        <f t="shared" ref="K3:K26" si="2">(2*MULTIPLY(I3,J3)/SUM(I3,J3))</f>
        <v>0.6153846154</v>
      </c>
      <c r="L3" s="4">
        <f>7/11</f>
        <v>0.6363636364</v>
      </c>
      <c r="M3" s="4">
        <f>8.5/18</f>
        <v>0.4722222222</v>
      </c>
      <c r="N3" s="5">
        <f t="shared" ref="N3:N26" si="3">(2*MULTIPLY(L3,M3)/SUM(L3,M3))</f>
        <v>0.5421412301</v>
      </c>
    </row>
    <row r="4">
      <c r="A4" s="4">
        <v>2.0</v>
      </c>
      <c r="B4" s="4" t="s">
        <v>13</v>
      </c>
      <c r="C4" s="4" t="s">
        <v>14</v>
      </c>
      <c r="D4" s="4" t="s">
        <v>15</v>
      </c>
      <c r="E4" s="4">
        <v>1.0</v>
      </c>
      <c r="F4" s="5">
        <f>8/8</f>
        <v>1</v>
      </c>
      <c r="G4" s="5">
        <f>8/15</f>
        <v>0.5333333333</v>
      </c>
      <c r="H4" s="5">
        <f t="shared" si="1"/>
        <v>0.6956521739</v>
      </c>
      <c r="I4" s="5">
        <f>12/14</f>
        <v>0.8571428571</v>
      </c>
      <c r="J4" s="5">
        <f>12/21</f>
        <v>0.5714285714</v>
      </c>
      <c r="K4" s="5">
        <f t="shared" si="2"/>
        <v>0.6857142857</v>
      </c>
      <c r="L4" s="4">
        <f>10.5/14</f>
        <v>0.75</v>
      </c>
      <c r="M4" s="5">
        <f>9/18</f>
        <v>0.5</v>
      </c>
      <c r="N4" s="5">
        <f t="shared" si="3"/>
        <v>0.6</v>
      </c>
    </row>
    <row r="5">
      <c r="A5" s="4">
        <v>3.0</v>
      </c>
      <c r="B5" s="4" t="s">
        <v>13</v>
      </c>
      <c r="C5" s="4" t="s">
        <v>14</v>
      </c>
      <c r="D5" s="4" t="s">
        <v>15</v>
      </c>
      <c r="E5" s="6">
        <v>2.0</v>
      </c>
      <c r="F5" s="5">
        <f>10/10</f>
        <v>1</v>
      </c>
      <c r="G5" s="5">
        <f>10/15</f>
        <v>0.6666666667</v>
      </c>
      <c r="H5" s="5">
        <f t="shared" si="1"/>
        <v>0.8</v>
      </c>
      <c r="I5" s="4">
        <f>13/20</f>
        <v>0.65</v>
      </c>
      <c r="J5" s="4">
        <f>10.5/21</f>
        <v>0.5</v>
      </c>
      <c r="K5" s="5">
        <f t="shared" si="2"/>
        <v>0.5652173913</v>
      </c>
      <c r="L5" s="4">
        <f>10/14</f>
        <v>0.7142857143</v>
      </c>
      <c r="M5" s="4">
        <f>10/18</f>
        <v>0.5555555556</v>
      </c>
      <c r="N5" s="5">
        <f t="shared" si="3"/>
        <v>0.625</v>
      </c>
    </row>
    <row r="6">
      <c r="A6" s="4">
        <v>4.0</v>
      </c>
      <c r="B6" s="4" t="s">
        <v>13</v>
      </c>
      <c r="C6" s="4" t="s">
        <v>14</v>
      </c>
      <c r="D6" s="4" t="s">
        <v>15</v>
      </c>
      <c r="E6" s="6">
        <v>3.0</v>
      </c>
      <c r="F6" s="5">
        <f>12/12</f>
        <v>1</v>
      </c>
      <c r="G6" s="5">
        <f>12/15</f>
        <v>0.8</v>
      </c>
      <c r="H6" s="5">
        <f t="shared" si="1"/>
        <v>0.8888888889</v>
      </c>
      <c r="I6" s="4">
        <f>17/22</f>
        <v>0.7727272727</v>
      </c>
      <c r="J6" s="4">
        <f>17/21</f>
        <v>0.8095238095</v>
      </c>
      <c r="K6" s="5">
        <f t="shared" si="2"/>
        <v>0.7906976744</v>
      </c>
      <c r="L6" s="4">
        <f t="shared" ref="L6:M6" si="4">14.5/18</f>
        <v>0.8055555556</v>
      </c>
      <c r="M6" s="4">
        <f t="shared" si="4"/>
        <v>0.8055555556</v>
      </c>
      <c r="N6" s="5">
        <f t="shared" si="3"/>
        <v>0.8055555556</v>
      </c>
    </row>
    <row r="7">
      <c r="A7" s="4">
        <v>5.0</v>
      </c>
      <c r="B7" s="4" t="s">
        <v>13</v>
      </c>
      <c r="C7" s="4" t="s">
        <v>14</v>
      </c>
      <c r="D7" s="4" t="s">
        <v>19</v>
      </c>
      <c r="E7" s="4">
        <v>0.0</v>
      </c>
      <c r="F7" s="5">
        <f>5/7</f>
        <v>0.7142857143</v>
      </c>
      <c r="G7" s="5">
        <f>9/12</f>
        <v>0.75</v>
      </c>
      <c r="H7" s="5">
        <f t="shared" si="1"/>
        <v>0.7317073171</v>
      </c>
      <c r="I7" s="5">
        <f>10/11</f>
        <v>0.9090909091</v>
      </c>
      <c r="J7" s="5">
        <f>11.5/15</f>
        <v>0.7666666667</v>
      </c>
      <c r="K7" s="5">
        <f t="shared" si="2"/>
        <v>0.8318264014</v>
      </c>
      <c r="L7" s="5">
        <f>6/10</f>
        <v>0.6</v>
      </c>
      <c r="M7" s="5">
        <f t="shared" ref="M7:M8" si="5">13/20</f>
        <v>0.65</v>
      </c>
      <c r="N7" s="5">
        <f t="shared" si="3"/>
        <v>0.624</v>
      </c>
    </row>
    <row r="8">
      <c r="A8" s="4">
        <v>6.0</v>
      </c>
      <c r="B8" s="4" t="s">
        <v>13</v>
      </c>
      <c r="C8" s="4" t="s">
        <v>14</v>
      </c>
      <c r="D8" s="4" t="s">
        <v>19</v>
      </c>
      <c r="E8" s="4">
        <v>1.0</v>
      </c>
      <c r="F8" s="5">
        <f>10/13</f>
        <v>0.7692307692</v>
      </c>
      <c r="G8" s="5">
        <f>10/12</f>
        <v>0.8333333333</v>
      </c>
      <c r="H8" s="5">
        <f t="shared" si="1"/>
        <v>0.8</v>
      </c>
      <c r="I8" s="5">
        <f>10/12</f>
        <v>0.8333333333</v>
      </c>
      <c r="J8" s="5">
        <f>7/15</f>
        <v>0.4666666667</v>
      </c>
      <c r="K8" s="5">
        <f t="shared" si="2"/>
        <v>0.5982905983</v>
      </c>
      <c r="L8" s="5">
        <f>12/14</f>
        <v>0.8571428571</v>
      </c>
      <c r="M8" s="5">
        <f t="shared" si="5"/>
        <v>0.65</v>
      </c>
      <c r="N8" s="5">
        <f t="shared" si="3"/>
        <v>0.7393364929</v>
      </c>
    </row>
    <row r="9">
      <c r="A9" s="4">
        <v>7.0</v>
      </c>
      <c r="B9" s="4" t="s">
        <v>13</v>
      </c>
      <c r="C9" s="4" t="s">
        <v>14</v>
      </c>
      <c r="D9" s="4" t="s">
        <v>19</v>
      </c>
      <c r="E9" s="6">
        <v>2.0</v>
      </c>
      <c r="F9" s="5">
        <f t="shared" ref="F9:G9" si="6">7.5/12</f>
        <v>0.625</v>
      </c>
      <c r="G9" s="5">
        <f t="shared" si="6"/>
        <v>0.625</v>
      </c>
      <c r="H9" s="5">
        <f t="shared" si="1"/>
        <v>0.625</v>
      </c>
      <c r="I9" s="5">
        <f>10.5/11</f>
        <v>0.9545454545</v>
      </c>
      <c r="J9" s="5">
        <f>10/15</f>
        <v>0.6666666667</v>
      </c>
      <c r="K9" s="5">
        <f t="shared" si="2"/>
        <v>0.785046729</v>
      </c>
      <c r="L9" s="5">
        <f>14/17</f>
        <v>0.8235294118</v>
      </c>
      <c r="M9" s="5">
        <f>15/20</f>
        <v>0.75</v>
      </c>
      <c r="N9" s="5">
        <f t="shared" si="3"/>
        <v>0.785046729</v>
      </c>
    </row>
    <row r="10">
      <c r="A10" s="4">
        <v>8.0</v>
      </c>
      <c r="B10" s="4" t="s">
        <v>13</v>
      </c>
      <c r="C10" s="4" t="s">
        <v>14</v>
      </c>
      <c r="D10" s="4" t="s">
        <v>19</v>
      </c>
      <c r="E10" s="6">
        <v>3.0</v>
      </c>
      <c r="F10" s="5">
        <f t="shared" ref="F10:G10" si="7">11/12</f>
        <v>0.9166666667</v>
      </c>
      <c r="G10" s="5">
        <f t="shared" si="7"/>
        <v>0.9166666667</v>
      </c>
      <c r="H10" s="5">
        <f t="shared" si="1"/>
        <v>0.9166666667</v>
      </c>
      <c r="I10" s="5">
        <f>14/15</f>
        <v>0.9333333333</v>
      </c>
      <c r="J10" s="5">
        <f>13/15</f>
        <v>0.8666666667</v>
      </c>
      <c r="K10" s="5">
        <f t="shared" si="2"/>
        <v>0.8987654321</v>
      </c>
      <c r="L10" s="5">
        <f>16/18</f>
        <v>0.8888888889</v>
      </c>
      <c r="M10" s="5">
        <f>17.5/20</f>
        <v>0.875</v>
      </c>
      <c r="N10" s="5">
        <f t="shared" si="3"/>
        <v>0.8818897638</v>
      </c>
    </row>
    <row r="11">
      <c r="A11" s="4">
        <v>9.0</v>
      </c>
      <c r="B11" s="4" t="s">
        <v>13</v>
      </c>
      <c r="C11" s="4" t="s">
        <v>14</v>
      </c>
      <c r="D11" s="4" t="s">
        <v>21</v>
      </c>
      <c r="E11" s="4">
        <v>0.0</v>
      </c>
      <c r="F11" s="5">
        <f>7/9</f>
        <v>0.7777777778</v>
      </c>
      <c r="G11" s="5">
        <f>7/11</f>
        <v>0.6363636364</v>
      </c>
      <c r="H11" s="5">
        <f t="shared" si="1"/>
        <v>0.7</v>
      </c>
      <c r="I11" s="5">
        <f>5.5/6</f>
        <v>0.9166666667</v>
      </c>
      <c r="J11" s="5">
        <f>5/11</f>
        <v>0.4545454545</v>
      </c>
      <c r="K11" s="5">
        <f t="shared" si="2"/>
        <v>0.6077348066</v>
      </c>
      <c r="L11" s="5">
        <f>6/18</f>
        <v>0.3333333333</v>
      </c>
      <c r="M11" s="5">
        <f>7/16</f>
        <v>0.4375</v>
      </c>
      <c r="N11" s="5">
        <f t="shared" si="3"/>
        <v>0.3783783784</v>
      </c>
    </row>
    <row r="12">
      <c r="A12" s="4">
        <v>10.0</v>
      </c>
      <c r="B12" s="4" t="s">
        <v>13</v>
      </c>
      <c r="C12" s="4" t="s">
        <v>14</v>
      </c>
      <c r="D12" s="4" t="s">
        <v>21</v>
      </c>
      <c r="E12" s="4">
        <v>1.0</v>
      </c>
      <c r="F12" s="5">
        <f>9/9</f>
        <v>1</v>
      </c>
      <c r="G12" s="5">
        <f>9/11</f>
        <v>0.8181818182</v>
      </c>
      <c r="H12" s="5">
        <f t="shared" si="1"/>
        <v>0.9</v>
      </c>
      <c r="I12" s="5">
        <f>8/8</f>
        <v>1</v>
      </c>
      <c r="J12" s="5">
        <f>7.5/11</f>
        <v>0.6818181818</v>
      </c>
      <c r="K12" s="5">
        <f t="shared" si="2"/>
        <v>0.8108108108</v>
      </c>
      <c r="L12" s="5">
        <f>10.5/13</f>
        <v>0.8076923077</v>
      </c>
      <c r="M12" s="5">
        <f>11/16</f>
        <v>0.6875</v>
      </c>
      <c r="N12" s="5">
        <f t="shared" si="3"/>
        <v>0.7427652733</v>
      </c>
    </row>
    <row r="13">
      <c r="A13" s="4">
        <v>11.0</v>
      </c>
      <c r="B13" s="4" t="s">
        <v>13</v>
      </c>
      <c r="C13" s="4" t="s">
        <v>14</v>
      </c>
      <c r="D13" s="4" t="s">
        <v>21</v>
      </c>
      <c r="E13" s="6">
        <v>2.0</v>
      </c>
      <c r="F13" s="5">
        <f>10/10</f>
        <v>1</v>
      </c>
      <c r="G13" s="5">
        <f>10/11</f>
        <v>0.9090909091</v>
      </c>
      <c r="H13" s="5">
        <f t="shared" si="1"/>
        <v>0.9523809524</v>
      </c>
      <c r="I13" s="5">
        <f>10/10</f>
        <v>1</v>
      </c>
      <c r="J13" s="5">
        <f>8/11</f>
        <v>0.7272727273</v>
      </c>
      <c r="K13" s="5">
        <f t="shared" si="2"/>
        <v>0.8421052632</v>
      </c>
      <c r="L13" s="5">
        <f>12.5/16</f>
        <v>0.78125</v>
      </c>
      <c r="M13" s="5">
        <f>13/16</f>
        <v>0.8125</v>
      </c>
      <c r="N13" s="5">
        <f t="shared" si="3"/>
        <v>0.7965686275</v>
      </c>
    </row>
    <row r="14">
      <c r="A14" s="4">
        <v>12.0</v>
      </c>
      <c r="B14" s="4" t="s">
        <v>13</v>
      </c>
      <c r="C14" s="4" t="s">
        <v>14</v>
      </c>
      <c r="D14" s="4" t="s">
        <v>21</v>
      </c>
      <c r="E14" s="6">
        <v>3.0</v>
      </c>
      <c r="F14" s="5">
        <f t="shared" ref="F14:G14" si="8">1/1</f>
        <v>1</v>
      </c>
      <c r="G14" s="5">
        <f t="shared" si="8"/>
        <v>1</v>
      </c>
      <c r="H14" s="5">
        <f t="shared" si="1"/>
        <v>1</v>
      </c>
      <c r="I14" s="5">
        <f t="shared" ref="I14:J14" si="9">10/11</f>
        <v>0.9090909091</v>
      </c>
      <c r="J14" s="5">
        <f t="shared" si="9"/>
        <v>0.9090909091</v>
      </c>
      <c r="K14" s="5">
        <f t="shared" si="2"/>
        <v>0.9090909091</v>
      </c>
      <c r="L14" s="5">
        <f>10.5/13</f>
        <v>0.8076923077</v>
      </c>
      <c r="M14" s="5">
        <f>10.5/16</f>
        <v>0.65625</v>
      </c>
      <c r="N14" s="5">
        <f t="shared" si="3"/>
        <v>0.724137931</v>
      </c>
    </row>
    <row r="15">
      <c r="A15" s="4">
        <v>13.0</v>
      </c>
      <c r="B15" s="4" t="s">
        <v>13</v>
      </c>
      <c r="C15" s="4" t="s">
        <v>20</v>
      </c>
      <c r="D15" s="4" t="s">
        <v>15</v>
      </c>
      <c r="E15" s="4">
        <v>0.0</v>
      </c>
      <c r="F15" s="5">
        <f>7/7</f>
        <v>1</v>
      </c>
      <c r="G15" s="5">
        <f>9/15</f>
        <v>0.6</v>
      </c>
      <c r="H15" s="5">
        <f t="shared" si="1"/>
        <v>0.75</v>
      </c>
      <c r="I15" s="5">
        <f>15.5/20</f>
        <v>0.775</v>
      </c>
      <c r="J15" s="5">
        <f>13/21</f>
        <v>0.619047619</v>
      </c>
      <c r="K15" s="5">
        <f t="shared" si="2"/>
        <v>0.6883005978</v>
      </c>
      <c r="L15" s="5">
        <f>14/17</f>
        <v>0.8235294118</v>
      </c>
      <c r="M15" s="5">
        <f>13/18</f>
        <v>0.7222222222</v>
      </c>
      <c r="N15" s="5">
        <f t="shared" si="3"/>
        <v>0.7695560254</v>
      </c>
    </row>
    <row r="16">
      <c r="A16" s="4">
        <v>14.0</v>
      </c>
      <c r="B16" s="4" t="s">
        <v>13</v>
      </c>
      <c r="C16" s="4" t="s">
        <v>20</v>
      </c>
      <c r="D16" s="4" t="s">
        <v>15</v>
      </c>
      <c r="E16" s="4">
        <v>1.0</v>
      </c>
      <c r="F16" s="5">
        <f>8/10</f>
        <v>0.8</v>
      </c>
      <c r="G16" s="5">
        <f>8/15</f>
        <v>0.5333333333</v>
      </c>
      <c r="H16" s="5">
        <f t="shared" si="1"/>
        <v>0.64</v>
      </c>
      <c r="I16" s="5">
        <f>15/18</f>
        <v>0.8333333333</v>
      </c>
      <c r="J16" s="5">
        <f>12/21</f>
        <v>0.5714285714</v>
      </c>
      <c r="K16" s="5">
        <f t="shared" si="2"/>
        <v>0.6779661017</v>
      </c>
      <c r="L16" s="5">
        <f>9/12</f>
        <v>0.75</v>
      </c>
      <c r="M16" s="5">
        <f>10/18</f>
        <v>0.5555555556</v>
      </c>
      <c r="N16" s="5">
        <f t="shared" si="3"/>
        <v>0.6382978723</v>
      </c>
    </row>
    <row r="17">
      <c r="A17" s="4">
        <v>15.0</v>
      </c>
      <c r="B17" s="4" t="s">
        <v>13</v>
      </c>
      <c r="C17" s="4" t="s">
        <v>20</v>
      </c>
      <c r="D17" s="4" t="s">
        <v>15</v>
      </c>
      <c r="E17" s="6">
        <v>2.0</v>
      </c>
      <c r="F17" s="4">
        <f>10/10</f>
        <v>1</v>
      </c>
      <c r="G17" s="5">
        <f>10/15</f>
        <v>0.6666666667</v>
      </c>
      <c r="H17" s="5">
        <f t="shared" si="1"/>
        <v>0.8</v>
      </c>
      <c r="I17" s="5">
        <f>14.5/21</f>
        <v>0.6904761905</v>
      </c>
      <c r="J17" s="5">
        <f>13/21</f>
        <v>0.619047619</v>
      </c>
      <c r="K17" s="5">
        <f t="shared" si="2"/>
        <v>0.6528138528</v>
      </c>
      <c r="L17" s="5">
        <f>12/16</f>
        <v>0.75</v>
      </c>
      <c r="M17" s="5">
        <f>12/18</f>
        <v>0.6666666667</v>
      </c>
      <c r="N17" s="5">
        <f t="shared" si="3"/>
        <v>0.7058823529</v>
      </c>
    </row>
    <row r="18">
      <c r="A18" s="4">
        <v>16.0</v>
      </c>
      <c r="B18" s="4" t="s">
        <v>13</v>
      </c>
      <c r="C18" s="4" t="s">
        <v>20</v>
      </c>
      <c r="D18" s="4" t="s">
        <v>15</v>
      </c>
      <c r="E18" s="6">
        <v>3.0</v>
      </c>
      <c r="F18" s="4">
        <f>9/10</f>
        <v>0.9</v>
      </c>
      <c r="G18" s="5">
        <f>11/15</f>
        <v>0.7333333333</v>
      </c>
      <c r="H18" s="5">
        <f t="shared" si="1"/>
        <v>0.8081632653</v>
      </c>
      <c r="I18" s="5">
        <f>15/24</f>
        <v>0.625</v>
      </c>
      <c r="J18" s="5">
        <f>12/21</f>
        <v>0.5714285714</v>
      </c>
      <c r="K18" s="5">
        <f t="shared" si="2"/>
        <v>0.5970149254</v>
      </c>
      <c r="L18" s="5">
        <f>15.5/19</f>
        <v>0.8157894737</v>
      </c>
      <c r="M18" s="5">
        <f>13/18</f>
        <v>0.7222222222</v>
      </c>
      <c r="N18" s="5">
        <f t="shared" si="3"/>
        <v>0.7661596958</v>
      </c>
    </row>
    <row r="19">
      <c r="A19" s="4">
        <v>17.0</v>
      </c>
      <c r="B19" s="4" t="s">
        <v>13</v>
      </c>
      <c r="C19" s="4" t="s">
        <v>20</v>
      </c>
      <c r="D19" s="4" t="s">
        <v>19</v>
      </c>
      <c r="E19" s="4">
        <v>0.0</v>
      </c>
      <c r="F19" s="5">
        <f>6/11</f>
        <v>0.5454545455</v>
      </c>
      <c r="G19" s="5">
        <f t="shared" ref="G19:G21" si="10">10/12</f>
        <v>0.8333333333</v>
      </c>
      <c r="H19" s="5">
        <f t="shared" si="1"/>
        <v>0.6593406593</v>
      </c>
      <c r="I19" s="5">
        <f>9.5/11</f>
        <v>0.8636363636</v>
      </c>
      <c r="J19" s="5">
        <f>10/15</f>
        <v>0.6666666667</v>
      </c>
      <c r="K19" s="5">
        <f t="shared" si="2"/>
        <v>0.7524752475</v>
      </c>
      <c r="L19" s="5">
        <f>5/37</f>
        <v>0.1351351351</v>
      </c>
      <c r="M19" s="5">
        <f>7/20</f>
        <v>0.35</v>
      </c>
      <c r="N19" s="5">
        <f t="shared" si="3"/>
        <v>0.1949860724</v>
      </c>
    </row>
    <row r="20">
      <c r="A20" s="4">
        <v>18.0</v>
      </c>
      <c r="B20" s="4" t="s">
        <v>13</v>
      </c>
      <c r="C20" s="4" t="s">
        <v>20</v>
      </c>
      <c r="D20" s="4" t="s">
        <v>19</v>
      </c>
      <c r="E20" s="4">
        <v>1.0</v>
      </c>
      <c r="F20" s="5">
        <f>10/13</f>
        <v>0.7692307692</v>
      </c>
      <c r="G20" s="5">
        <f t="shared" si="10"/>
        <v>0.8333333333</v>
      </c>
      <c r="H20" s="5">
        <f t="shared" si="1"/>
        <v>0.8</v>
      </c>
      <c r="I20" s="5">
        <f>8/10</f>
        <v>0.8</v>
      </c>
      <c r="J20" s="5">
        <f>6/15</f>
        <v>0.4</v>
      </c>
      <c r="K20" s="5">
        <f t="shared" si="2"/>
        <v>0.5333333333</v>
      </c>
      <c r="L20" s="5">
        <f>13/17</f>
        <v>0.7647058824</v>
      </c>
      <c r="M20" s="5">
        <f>13.5/20</f>
        <v>0.675</v>
      </c>
      <c r="N20" s="5">
        <f t="shared" si="3"/>
        <v>0.7170582227</v>
      </c>
    </row>
    <row r="21">
      <c r="A21" s="4">
        <v>19.0</v>
      </c>
      <c r="B21" s="4" t="s">
        <v>13</v>
      </c>
      <c r="C21" s="4" t="s">
        <v>20</v>
      </c>
      <c r="D21" s="4" t="s">
        <v>19</v>
      </c>
      <c r="E21" s="6">
        <v>2.0</v>
      </c>
      <c r="F21" s="5">
        <f>10/14</f>
        <v>0.7142857143</v>
      </c>
      <c r="G21" s="5">
        <f t="shared" si="10"/>
        <v>0.8333333333</v>
      </c>
      <c r="H21" s="5">
        <f t="shared" si="1"/>
        <v>0.7692307692</v>
      </c>
      <c r="I21" s="5">
        <f>10/11</f>
        <v>0.9090909091</v>
      </c>
      <c r="J21" s="5">
        <f>10/15</f>
        <v>0.6666666667</v>
      </c>
      <c r="K21" s="5">
        <f t="shared" si="2"/>
        <v>0.7692307692</v>
      </c>
      <c r="L21" s="5">
        <f>12.5/20</f>
        <v>0.625</v>
      </c>
      <c r="M21" s="5">
        <f>13/20</f>
        <v>0.65</v>
      </c>
      <c r="N21" s="5">
        <f t="shared" si="3"/>
        <v>0.637254902</v>
      </c>
    </row>
    <row r="22">
      <c r="A22" s="4">
        <v>20.0</v>
      </c>
      <c r="B22" s="4" t="s">
        <v>13</v>
      </c>
      <c r="C22" s="4" t="s">
        <v>20</v>
      </c>
      <c r="D22" s="4" t="s">
        <v>19</v>
      </c>
      <c r="E22" s="6">
        <v>3.0</v>
      </c>
      <c r="F22" s="5">
        <f t="shared" ref="F22:G22" si="11">11/12</f>
        <v>0.9166666667</v>
      </c>
      <c r="G22" s="5">
        <f t="shared" si="11"/>
        <v>0.9166666667</v>
      </c>
      <c r="H22" s="5">
        <f t="shared" si="1"/>
        <v>0.9166666667</v>
      </c>
      <c r="I22" s="5">
        <f>13/13</f>
        <v>1</v>
      </c>
      <c r="J22" s="5">
        <f>12/15</f>
        <v>0.8</v>
      </c>
      <c r="K22" s="5">
        <f t="shared" si="2"/>
        <v>0.8888888889</v>
      </c>
      <c r="L22" s="5">
        <f>15/17</f>
        <v>0.8823529412</v>
      </c>
      <c r="M22" s="5">
        <f>16.5/20</f>
        <v>0.825</v>
      </c>
      <c r="N22" s="5">
        <f t="shared" si="3"/>
        <v>0.8527131783</v>
      </c>
    </row>
    <row r="23">
      <c r="A23" s="4">
        <v>21.0</v>
      </c>
      <c r="B23" s="4" t="s">
        <v>13</v>
      </c>
      <c r="C23" s="4" t="s">
        <v>20</v>
      </c>
      <c r="D23" s="4" t="s">
        <v>21</v>
      </c>
      <c r="E23" s="4">
        <v>0.0</v>
      </c>
      <c r="F23" s="5">
        <f>8.5/10</f>
        <v>0.85</v>
      </c>
      <c r="G23" s="5">
        <f>9.5/11</f>
        <v>0.8636363636</v>
      </c>
      <c r="H23" s="5">
        <f t="shared" si="1"/>
        <v>0.8567639257</v>
      </c>
      <c r="I23" s="5">
        <f>5.5/7</f>
        <v>0.7857142857</v>
      </c>
      <c r="J23" s="5">
        <f>4/11</f>
        <v>0.3636363636</v>
      </c>
      <c r="K23" s="5">
        <f t="shared" si="2"/>
        <v>0.4971751412</v>
      </c>
      <c r="L23" s="5">
        <f>7.5/14</f>
        <v>0.5357142857</v>
      </c>
      <c r="M23" s="5">
        <f>6/16</f>
        <v>0.375</v>
      </c>
      <c r="N23" s="5">
        <f t="shared" si="3"/>
        <v>0.4411764706</v>
      </c>
    </row>
    <row r="24">
      <c r="A24" s="4">
        <v>22.0</v>
      </c>
      <c r="B24" s="4" t="s">
        <v>13</v>
      </c>
      <c r="C24" s="4" t="s">
        <v>20</v>
      </c>
      <c r="D24" s="4" t="s">
        <v>21</v>
      </c>
      <c r="E24" s="4">
        <v>1.0</v>
      </c>
      <c r="F24" s="5">
        <f>9/9</f>
        <v>1</v>
      </c>
      <c r="G24" s="5">
        <f>9/11</f>
        <v>0.8181818182</v>
      </c>
      <c r="H24" s="5">
        <f t="shared" si="1"/>
        <v>0.9</v>
      </c>
      <c r="I24" s="5">
        <f>9/11</f>
        <v>0.8181818182</v>
      </c>
      <c r="J24" s="5">
        <f>7/11</f>
        <v>0.6363636364</v>
      </c>
      <c r="K24" s="5">
        <f t="shared" si="2"/>
        <v>0.7159090909</v>
      </c>
      <c r="L24" s="5">
        <f>9/11</f>
        <v>0.8181818182</v>
      </c>
      <c r="M24" s="5">
        <f>10/16</f>
        <v>0.625</v>
      </c>
      <c r="N24" s="5">
        <f t="shared" si="3"/>
        <v>0.7086614173</v>
      </c>
    </row>
    <row r="25">
      <c r="A25" s="4">
        <v>23.0</v>
      </c>
      <c r="B25" s="4" t="s">
        <v>13</v>
      </c>
      <c r="C25" s="4" t="s">
        <v>20</v>
      </c>
      <c r="D25" s="4" t="s">
        <v>21</v>
      </c>
      <c r="E25" s="6">
        <v>2.0</v>
      </c>
      <c r="F25" s="5">
        <f>10/10</f>
        <v>1</v>
      </c>
      <c r="G25" s="5">
        <f t="shared" ref="G25:G26" si="12">10/11</f>
        <v>0.9090909091</v>
      </c>
      <c r="H25" s="5">
        <f t="shared" si="1"/>
        <v>0.9523809524</v>
      </c>
      <c r="I25" s="5">
        <f>10/10</f>
        <v>1</v>
      </c>
      <c r="J25" s="5">
        <f>8/11</f>
        <v>0.7272727273</v>
      </c>
      <c r="K25" s="5">
        <f t="shared" si="2"/>
        <v>0.8421052632</v>
      </c>
      <c r="L25" s="5">
        <f>10.5/14</f>
        <v>0.75</v>
      </c>
      <c r="M25" s="5">
        <f>12/18</f>
        <v>0.6666666667</v>
      </c>
      <c r="N25" s="5">
        <f t="shared" si="3"/>
        <v>0.7058823529</v>
      </c>
    </row>
    <row r="26">
      <c r="A26" s="4">
        <v>24.0</v>
      </c>
      <c r="B26" s="4" t="s">
        <v>13</v>
      </c>
      <c r="C26" s="4" t="s">
        <v>20</v>
      </c>
      <c r="D26" s="4" t="s">
        <v>21</v>
      </c>
      <c r="E26" s="6">
        <v>3.0</v>
      </c>
      <c r="F26" s="5">
        <f>10/12</f>
        <v>0.8333333333</v>
      </c>
      <c r="G26" s="5">
        <f t="shared" si="12"/>
        <v>0.9090909091</v>
      </c>
      <c r="H26" s="5">
        <f t="shared" si="1"/>
        <v>0.8695652174</v>
      </c>
      <c r="I26" s="5">
        <f>7/9</f>
        <v>0.7777777778</v>
      </c>
      <c r="J26" s="5">
        <f>10/11</f>
        <v>0.9090909091</v>
      </c>
      <c r="K26" s="5">
        <f t="shared" si="2"/>
        <v>0.8383233533</v>
      </c>
      <c r="L26" s="5">
        <f>11.5/14</f>
        <v>0.8214285714</v>
      </c>
      <c r="M26" s="5">
        <f>11/18</f>
        <v>0.6111111111</v>
      </c>
      <c r="N26" s="5">
        <f t="shared" si="3"/>
        <v>0.7008310249</v>
      </c>
    </row>
  </sheetData>
  <mergeCells count="4">
    <mergeCell ref="B1:E1"/>
    <mergeCell ref="F1:H1"/>
    <mergeCell ref="I1:K1"/>
    <mergeCell ref="L1:N1"/>
  </mergeCells>
  <drawing r:id="rId1"/>
</worksheet>
</file>