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96" windowWidth="19212" windowHeight="8640" activeTab="3"/>
  </bookViews>
  <sheets>
    <sheet name="Protocol" sheetId="3" r:id="rId1"/>
    <sheet name="Raw Data" sheetId="1" r:id="rId2"/>
    <sheet name="Example Results" sheetId="2" r:id="rId3"/>
    <sheet name="Sample Dilution Guide" sheetId="4" r:id="rId4"/>
  </sheets>
  <calcPr calcId="145621" iterate="1"/>
</workbook>
</file>

<file path=xl/calcChain.xml><?xml version="1.0" encoding="utf-8"?>
<calcChain xmlns="http://schemas.openxmlformats.org/spreadsheetml/2006/main">
  <c r="D30" i="4" l="1"/>
  <c r="E30" i="4"/>
  <c r="F30" i="4"/>
  <c r="G30" i="4"/>
  <c r="H30" i="4"/>
  <c r="I30" i="4"/>
  <c r="J30" i="4"/>
  <c r="K30" i="4"/>
  <c r="L30" i="4"/>
  <c r="M30" i="4"/>
  <c r="N30" i="4"/>
  <c r="D31" i="4"/>
  <c r="E31" i="4"/>
  <c r="F31" i="4"/>
  <c r="G31" i="4"/>
  <c r="H31" i="4"/>
  <c r="I31" i="4"/>
  <c r="J31" i="4"/>
  <c r="K31" i="4"/>
  <c r="L31" i="4"/>
  <c r="M31" i="4"/>
  <c r="N31" i="4"/>
  <c r="D32" i="4"/>
  <c r="E32" i="4"/>
  <c r="F32" i="4"/>
  <c r="G32" i="4"/>
  <c r="H32" i="4"/>
  <c r="I32" i="4"/>
  <c r="J32" i="4"/>
  <c r="K32" i="4"/>
  <c r="L32" i="4"/>
  <c r="M32" i="4"/>
  <c r="N32" i="4"/>
  <c r="D33" i="4"/>
  <c r="E33" i="4"/>
  <c r="F33" i="4"/>
  <c r="G33" i="4"/>
  <c r="H33" i="4"/>
  <c r="I33" i="4"/>
  <c r="J33" i="4"/>
  <c r="K33" i="4"/>
  <c r="L33" i="4"/>
  <c r="M33" i="4"/>
  <c r="N33" i="4"/>
  <c r="D34" i="4"/>
  <c r="E34" i="4"/>
  <c r="F34" i="4"/>
  <c r="G34" i="4"/>
  <c r="H34" i="4"/>
  <c r="I34" i="4"/>
  <c r="J34" i="4"/>
  <c r="K34" i="4"/>
  <c r="L34" i="4"/>
  <c r="M34" i="4"/>
  <c r="N34" i="4"/>
  <c r="D35" i="4"/>
  <c r="E35" i="4"/>
  <c r="F35" i="4"/>
  <c r="G35" i="4"/>
  <c r="H35" i="4"/>
  <c r="I35" i="4"/>
  <c r="J35" i="4"/>
  <c r="K35" i="4"/>
  <c r="L35" i="4"/>
  <c r="M35" i="4"/>
  <c r="N35" i="4"/>
  <c r="D36" i="4"/>
  <c r="E36" i="4"/>
  <c r="F36" i="4"/>
  <c r="G36" i="4"/>
  <c r="H36" i="4"/>
  <c r="I36" i="4"/>
  <c r="J36" i="4"/>
  <c r="K36" i="4"/>
  <c r="L36" i="4"/>
  <c r="M36" i="4"/>
  <c r="N36" i="4"/>
  <c r="D37" i="4"/>
  <c r="E37" i="4"/>
  <c r="F37" i="4"/>
  <c r="G37" i="4"/>
  <c r="H37" i="4"/>
  <c r="I37" i="4"/>
  <c r="J37" i="4"/>
  <c r="K37" i="4"/>
  <c r="L37" i="4"/>
  <c r="M37" i="4"/>
  <c r="N37" i="4"/>
  <c r="C31" i="4"/>
  <c r="C32" i="4"/>
  <c r="C33" i="4"/>
  <c r="C34" i="4"/>
  <c r="C35" i="4"/>
  <c r="C36" i="4"/>
  <c r="C37" i="4"/>
  <c r="C30" i="4"/>
  <c r="D42" i="4"/>
  <c r="E42" i="4"/>
  <c r="F42" i="4"/>
  <c r="G42" i="4"/>
  <c r="H42" i="4"/>
  <c r="I42" i="4"/>
  <c r="J42" i="4"/>
  <c r="K42" i="4"/>
  <c r="L42" i="4"/>
  <c r="M42" i="4"/>
  <c r="N42" i="4"/>
  <c r="D43" i="4"/>
  <c r="E43" i="4"/>
  <c r="F43" i="4"/>
  <c r="G43" i="4"/>
  <c r="H43" i="4"/>
  <c r="I43" i="4"/>
  <c r="J43" i="4"/>
  <c r="K43" i="4"/>
  <c r="L43" i="4"/>
  <c r="M43" i="4"/>
  <c r="N43" i="4"/>
  <c r="D44" i="4"/>
  <c r="E44" i="4"/>
  <c r="F44" i="4"/>
  <c r="G44" i="4"/>
  <c r="H44" i="4"/>
  <c r="I44" i="4"/>
  <c r="J44" i="4"/>
  <c r="K44" i="4"/>
  <c r="L44" i="4"/>
  <c r="M44" i="4"/>
  <c r="N44" i="4"/>
  <c r="D45" i="4"/>
  <c r="E45" i="4"/>
  <c r="F45" i="4"/>
  <c r="G45" i="4"/>
  <c r="H45" i="4"/>
  <c r="I45" i="4"/>
  <c r="J45" i="4"/>
  <c r="K45" i="4"/>
  <c r="L45" i="4"/>
  <c r="M45" i="4"/>
  <c r="N45" i="4"/>
  <c r="D46" i="4"/>
  <c r="E46" i="4"/>
  <c r="F46" i="4"/>
  <c r="G46" i="4"/>
  <c r="H46" i="4"/>
  <c r="I46" i="4"/>
  <c r="J46" i="4"/>
  <c r="K46" i="4"/>
  <c r="L46" i="4"/>
  <c r="M46" i="4"/>
  <c r="N46" i="4"/>
  <c r="D47" i="4"/>
  <c r="E47" i="4"/>
  <c r="F47" i="4"/>
  <c r="G47" i="4"/>
  <c r="H47" i="4"/>
  <c r="I47" i="4"/>
  <c r="J47" i="4"/>
  <c r="K47" i="4"/>
  <c r="L47" i="4"/>
  <c r="M47" i="4"/>
  <c r="N47" i="4"/>
  <c r="D48" i="4"/>
  <c r="E48" i="4"/>
  <c r="F48" i="4"/>
  <c r="G48" i="4"/>
  <c r="H48" i="4"/>
  <c r="I48" i="4"/>
  <c r="J48" i="4"/>
  <c r="K48" i="4"/>
  <c r="L48" i="4"/>
  <c r="M48" i="4"/>
  <c r="N48" i="4"/>
  <c r="D49" i="4"/>
  <c r="E49" i="4"/>
  <c r="F49" i="4"/>
  <c r="G49" i="4"/>
  <c r="H49" i="4"/>
  <c r="I49" i="4"/>
  <c r="J49" i="4"/>
  <c r="K49" i="4"/>
  <c r="L49" i="4"/>
  <c r="M49" i="4"/>
  <c r="N49" i="4"/>
  <c r="C43" i="4"/>
  <c r="C44" i="4"/>
  <c r="C45" i="4"/>
  <c r="C46" i="4"/>
  <c r="C47" i="4"/>
  <c r="C48" i="4"/>
  <c r="C49" i="4"/>
  <c r="C42" i="4"/>
  <c r="D18" i="4"/>
  <c r="E18" i="4"/>
  <c r="F18" i="4"/>
  <c r="G18" i="4"/>
  <c r="H18" i="4"/>
  <c r="I18" i="4"/>
  <c r="J18" i="4"/>
  <c r="K18" i="4"/>
  <c r="L18" i="4"/>
  <c r="M18" i="4"/>
  <c r="N18" i="4"/>
  <c r="D19" i="4"/>
  <c r="E19" i="4"/>
  <c r="F19" i="4"/>
  <c r="G19" i="4"/>
  <c r="H19" i="4"/>
  <c r="I19" i="4"/>
  <c r="J19" i="4"/>
  <c r="K19" i="4"/>
  <c r="L19" i="4"/>
  <c r="M19" i="4"/>
  <c r="N19" i="4"/>
  <c r="D20" i="4"/>
  <c r="E20" i="4"/>
  <c r="F20" i="4"/>
  <c r="G20" i="4"/>
  <c r="H20" i="4"/>
  <c r="I20" i="4"/>
  <c r="J20" i="4"/>
  <c r="K20" i="4"/>
  <c r="L20" i="4"/>
  <c r="M20" i="4"/>
  <c r="N20" i="4"/>
  <c r="D21" i="4"/>
  <c r="E21" i="4"/>
  <c r="F21" i="4"/>
  <c r="G21" i="4"/>
  <c r="H21" i="4"/>
  <c r="I21" i="4"/>
  <c r="J21" i="4"/>
  <c r="K21" i="4"/>
  <c r="L21" i="4"/>
  <c r="M21" i="4"/>
  <c r="N21" i="4"/>
  <c r="D22" i="4"/>
  <c r="E22" i="4"/>
  <c r="F22" i="4"/>
  <c r="G22" i="4"/>
  <c r="H22" i="4"/>
  <c r="I22" i="4"/>
  <c r="J22" i="4"/>
  <c r="K22" i="4"/>
  <c r="L22" i="4"/>
  <c r="M22" i="4"/>
  <c r="N22" i="4"/>
  <c r="D23" i="4"/>
  <c r="E23" i="4"/>
  <c r="F23" i="4"/>
  <c r="G23" i="4"/>
  <c r="H23" i="4"/>
  <c r="I23" i="4"/>
  <c r="J23" i="4"/>
  <c r="K23" i="4"/>
  <c r="L23" i="4"/>
  <c r="M23" i="4"/>
  <c r="N23" i="4"/>
  <c r="D24" i="4"/>
  <c r="E24" i="4"/>
  <c r="F24" i="4"/>
  <c r="G24" i="4"/>
  <c r="H24" i="4"/>
  <c r="I24" i="4"/>
  <c r="J24" i="4"/>
  <c r="K24" i="4"/>
  <c r="L24" i="4"/>
  <c r="M24" i="4"/>
  <c r="N24" i="4"/>
  <c r="D25" i="4"/>
  <c r="E25" i="4"/>
  <c r="F25" i="4"/>
  <c r="G25" i="4"/>
  <c r="H25" i="4"/>
  <c r="I25" i="4"/>
  <c r="J25" i="4"/>
  <c r="K25" i="4"/>
  <c r="L25" i="4"/>
  <c r="M25" i="4"/>
  <c r="N25" i="4"/>
  <c r="C19" i="4"/>
  <c r="C20" i="4"/>
  <c r="C21" i="4"/>
  <c r="C22" i="4"/>
  <c r="C23" i="4"/>
  <c r="C24" i="4"/>
  <c r="C25" i="4"/>
  <c r="C18" i="4"/>
  <c r="D6" i="4"/>
  <c r="E6" i="4"/>
  <c r="F6" i="4"/>
  <c r="G6" i="4"/>
  <c r="H6" i="4"/>
  <c r="I6" i="4"/>
  <c r="J6" i="4"/>
  <c r="K6" i="4"/>
  <c r="L6" i="4"/>
  <c r="M6" i="4"/>
  <c r="N6" i="4"/>
  <c r="D7" i="4"/>
  <c r="E7" i="4"/>
  <c r="F7" i="4"/>
  <c r="G7" i="4"/>
  <c r="H7" i="4"/>
  <c r="I7" i="4"/>
  <c r="J7" i="4"/>
  <c r="K7" i="4"/>
  <c r="L7" i="4"/>
  <c r="M7" i="4"/>
  <c r="N7" i="4"/>
  <c r="D8" i="4"/>
  <c r="E8" i="4"/>
  <c r="F8" i="4"/>
  <c r="G8" i="4"/>
  <c r="H8" i="4"/>
  <c r="I8" i="4"/>
  <c r="J8" i="4"/>
  <c r="K8" i="4"/>
  <c r="L8" i="4"/>
  <c r="M8" i="4"/>
  <c r="N8" i="4"/>
  <c r="D9" i="4"/>
  <c r="E9" i="4"/>
  <c r="F9" i="4"/>
  <c r="G9" i="4"/>
  <c r="H9" i="4"/>
  <c r="I9" i="4"/>
  <c r="J9" i="4"/>
  <c r="K9" i="4"/>
  <c r="L9" i="4"/>
  <c r="M9" i="4"/>
  <c r="N9" i="4"/>
  <c r="D10" i="4"/>
  <c r="E10" i="4"/>
  <c r="F10" i="4"/>
  <c r="G10" i="4"/>
  <c r="H10" i="4"/>
  <c r="I10" i="4"/>
  <c r="J10" i="4"/>
  <c r="K10" i="4"/>
  <c r="L10" i="4"/>
  <c r="M10" i="4"/>
  <c r="N10" i="4"/>
  <c r="D11" i="4"/>
  <c r="E11" i="4"/>
  <c r="F11" i="4"/>
  <c r="G11" i="4"/>
  <c r="H11" i="4"/>
  <c r="I11" i="4"/>
  <c r="J11" i="4"/>
  <c r="K11" i="4"/>
  <c r="L11" i="4"/>
  <c r="M11" i="4"/>
  <c r="N11" i="4"/>
  <c r="D12" i="4"/>
  <c r="E12" i="4"/>
  <c r="F12" i="4"/>
  <c r="G12" i="4"/>
  <c r="H12" i="4"/>
  <c r="I12" i="4"/>
  <c r="J12" i="4"/>
  <c r="K12" i="4"/>
  <c r="L12" i="4"/>
  <c r="M12" i="4"/>
  <c r="N12" i="4"/>
  <c r="D13" i="4"/>
  <c r="E13" i="4"/>
  <c r="F13" i="4"/>
  <c r="G13" i="4"/>
  <c r="H13" i="4"/>
  <c r="I13" i="4"/>
  <c r="J13" i="4"/>
  <c r="K13" i="4"/>
  <c r="L13" i="4"/>
  <c r="M13" i="4"/>
  <c r="N13" i="4"/>
  <c r="C7" i="4"/>
  <c r="C8" i="4"/>
  <c r="C9" i="4"/>
  <c r="C10" i="4"/>
  <c r="C11" i="4"/>
  <c r="C12" i="4"/>
  <c r="C13" i="4"/>
  <c r="C6" i="4"/>
  <c r="A69" i="3" l="1"/>
  <c r="A72" i="3"/>
  <c r="D39" i="3"/>
  <c r="F20" i="3"/>
  <c r="F19" i="3" s="1"/>
  <c r="E55" i="3"/>
  <c r="E56" i="3"/>
  <c r="E57" i="3"/>
  <c r="E58" i="3"/>
  <c r="E59" i="3"/>
  <c r="E60" i="3"/>
  <c r="E61" i="3"/>
  <c r="E54" i="3"/>
  <c r="B34" i="3" s="1"/>
  <c r="C49" i="3"/>
  <c r="C50" i="3"/>
  <c r="C51" i="3"/>
  <c r="C52" i="3"/>
  <c r="C53" i="3"/>
  <c r="C56" i="3" s="1"/>
  <c r="C48" i="3"/>
  <c r="D38" i="3"/>
  <c r="F26" i="3"/>
  <c r="F24" i="3" s="1"/>
  <c r="F25" i="3" s="1"/>
  <c r="C39" i="3"/>
  <c r="D40" i="3"/>
  <c r="C40" i="3" s="1"/>
  <c r="D41" i="3"/>
  <c r="C41" i="3" s="1"/>
  <c r="D42" i="3"/>
  <c r="C42" i="3"/>
  <c r="D43" i="3"/>
  <c r="C43" i="3" s="1"/>
  <c r="D44" i="3"/>
  <c r="C44" i="3"/>
  <c r="D45" i="3"/>
  <c r="C45" i="3" s="1"/>
  <c r="D46" i="3"/>
  <c r="C46" i="3" s="1"/>
  <c r="D47" i="3"/>
  <c r="C47" i="3" s="1"/>
  <c r="C3" i="2"/>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K38" i="2" s="1"/>
  <c r="U27" i="2"/>
  <c r="V27" i="2"/>
  <c r="W27" i="2"/>
  <c r="X27" i="2"/>
  <c r="Y27" i="2"/>
  <c r="B27" i="2"/>
  <c r="B26" i="2"/>
  <c r="B25" i="2"/>
  <c r="B24" i="2"/>
  <c r="B23" i="2"/>
  <c r="B22" i="2"/>
  <c r="B21" i="2"/>
  <c r="B20" i="2"/>
  <c r="K3" i="2"/>
  <c r="K4" i="2"/>
  <c r="K5" i="2"/>
  <c r="K6" i="2"/>
  <c r="K7" i="2"/>
  <c r="K8" i="2"/>
  <c r="K9" i="2"/>
  <c r="K10" i="2"/>
  <c r="J10" i="2"/>
  <c r="J9" i="2"/>
  <c r="J8" i="2"/>
  <c r="J7" i="2"/>
  <c r="J6" i="2"/>
  <c r="J5" i="2"/>
  <c r="J4" i="2"/>
  <c r="J3" i="2"/>
  <c r="D3" i="2"/>
  <c r="D4" i="2"/>
  <c r="D5" i="2"/>
  <c r="D6" i="2"/>
  <c r="D7" i="2"/>
  <c r="D8" i="2"/>
  <c r="D9" i="2"/>
  <c r="D10" i="2"/>
  <c r="D11" i="2"/>
  <c r="D12" i="2"/>
  <c r="D13" i="2"/>
  <c r="D14" i="2"/>
  <c r="D15" i="2"/>
  <c r="D16" i="2"/>
  <c r="C16" i="2"/>
  <c r="C15" i="2"/>
  <c r="C14" i="2"/>
  <c r="C13" i="2"/>
  <c r="C12" i="2"/>
  <c r="C11" i="2"/>
  <c r="C10" i="2"/>
  <c r="C9" i="2"/>
  <c r="C8" i="2"/>
  <c r="C7" i="2"/>
  <c r="C6" i="2"/>
  <c r="C5" i="2"/>
  <c r="C4" i="2"/>
  <c r="B4" i="2"/>
  <c r="B5" i="2" s="1"/>
  <c r="B6" i="2" s="1"/>
  <c r="B7" i="2" s="1"/>
  <c r="B8" i="2" s="1"/>
  <c r="B9" i="2" s="1"/>
  <c r="B10" i="2" s="1"/>
  <c r="B11" i="2" s="1"/>
  <c r="B12" i="2" s="1"/>
  <c r="C34" i="2"/>
  <c r="J38" i="2"/>
  <c r="C57" i="3"/>
  <c r="F13" i="2" l="1"/>
  <c r="E35" i="2"/>
  <c r="M37" i="2"/>
  <c r="L32" i="2"/>
  <c r="J32" i="2"/>
  <c r="L36" i="2"/>
  <c r="G36" i="2"/>
  <c r="C54" i="3"/>
  <c r="E7" i="2"/>
  <c r="C55" i="3"/>
  <c r="C58" i="3"/>
  <c r="C61" i="3"/>
  <c r="B65" i="3" s="1"/>
  <c r="C59" i="3"/>
  <c r="C60" i="3"/>
  <c r="E4" i="2"/>
  <c r="F32" i="2"/>
  <c r="E37" i="2"/>
  <c r="I36" i="2"/>
  <c r="F34" i="2"/>
  <c r="M32" i="2"/>
  <c r="I32" i="2"/>
  <c r="B37" i="2"/>
  <c r="C36" i="2"/>
  <c r="I35" i="2"/>
  <c r="C35" i="2"/>
  <c r="D34" i="2"/>
  <c r="D33" i="2"/>
  <c r="K31" i="2"/>
  <c r="E31" i="2"/>
  <c r="I37" i="2"/>
  <c r="B36" i="2"/>
  <c r="I38" i="2"/>
  <c r="F18" i="3"/>
  <c r="F14" i="3" s="1"/>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l="1"/>
  <c r="F13" i="3" s="1"/>
  <c r="H5" i="2"/>
  <c r="H3" i="2"/>
  <c r="H4" i="2"/>
  <c r="M45" i="2" l="1"/>
  <c r="N58" i="4" s="1"/>
  <c r="G48" i="2"/>
  <c r="H97" i="4" s="1"/>
  <c r="L48" i="2"/>
  <c r="M61" i="4" s="1"/>
  <c r="B43" i="2"/>
  <c r="F49" i="2"/>
  <c r="G110" i="4" s="1"/>
  <c r="G49" i="2"/>
  <c r="J48" i="2"/>
  <c r="K85" i="4" s="1"/>
  <c r="M47" i="2"/>
  <c r="H42" i="2"/>
  <c r="I91" i="4" s="1"/>
  <c r="N106" i="4"/>
  <c r="N82" i="4"/>
  <c r="N94" i="4"/>
  <c r="C44" i="2"/>
  <c r="H44" i="2"/>
  <c r="F48" i="2"/>
  <c r="D48" i="2"/>
  <c r="E47" i="2"/>
  <c r="G46" i="2"/>
  <c r="L42" i="2"/>
  <c r="J44" i="2"/>
  <c r="F44" i="2"/>
  <c r="G43" i="2"/>
  <c r="F47" i="2"/>
  <c r="H43" i="2"/>
  <c r="E49" i="2"/>
  <c r="H109" i="4"/>
  <c r="M97" i="4"/>
  <c r="H49" i="2"/>
  <c r="E46" i="2"/>
  <c r="D44" i="2"/>
  <c r="C47" i="2"/>
  <c r="L43" i="2"/>
  <c r="M48" i="2"/>
  <c r="E48" i="2"/>
  <c r="H45" i="2"/>
  <c r="I47" i="2"/>
  <c r="L46" i="2"/>
  <c r="I49" i="2"/>
  <c r="B49" i="2"/>
  <c r="F43" i="2"/>
  <c r="D43" i="2"/>
  <c r="G44" i="2"/>
  <c r="J43" i="2"/>
  <c r="K48" i="2"/>
  <c r="D45" i="2"/>
  <c r="C48" i="2"/>
  <c r="I43" i="2"/>
  <c r="C45" i="2"/>
  <c r="B45" i="2"/>
  <c r="I46" i="2"/>
  <c r="L47" i="2"/>
  <c r="M43" i="2"/>
  <c r="C42" i="2"/>
  <c r="K49" i="2"/>
  <c r="D46" i="2"/>
  <c r="G47" i="2"/>
  <c r="J49" i="2"/>
  <c r="K42" i="2"/>
  <c r="E42" i="2"/>
  <c r="B48" i="2"/>
  <c r="B42" i="2"/>
  <c r="I48" i="2"/>
  <c r="C46" i="2"/>
  <c r="F45" i="2"/>
  <c r="B47" i="2"/>
  <c r="H47" i="2"/>
  <c r="K44" i="2"/>
  <c r="M44" i="2"/>
  <c r="B46" i="2"/>
  <c r="E45" i="2"/>
  <c r="M49" i="2"/>
  <c r="H46" i="2"/>
  <c r="C80" i="4"/>
  <c r="C92" i="4"/>
  <c r="C56" i="4"/>
  <c r="C68" i="4"/>
  <c r="C104" i="4"/>
  <c r="N72" i="4"/>
  <c r="N84" i="4"/>
  <c r="N96" i="4"/>
  <c r="N60" i="4"/>
  <c r="N108" i="4"/>
  <c r="G86" i="4"/>
  <c r="I67" i="4"/>
  <c r="H48" i="2"/>
  <c r="J47" i="2"/>
  <c r="C43" i="2"/>
  <c r="I44" i="2"/>
  <c r="L44" i="2"/>
  <c r="M42" i="2"/>
  <c r="L49" i="2"/>
  <c r="J46" i="2"/>
  <c r="K43" i="2"/>
  <c r="K46" i="2"/>
  <c r="G45" i="2"/>
  <c r="M46" i="2"/>
  <c r="I45" i="2"/>
  <c r="F46" i="2"/>
  <c r="F42" i="2"/>
  <c r="D47" i="2"/>
  <c r="I42" i="2"/>
  <c r="D49" i="2"/>
  <c r="L45" i="2"/>
  <c r="E44" i="2"/>
  <c r="E43" i="2"/>
  <c r="K47" i="2"/>
  <c r="J45" i="2"/>
  <c r="K45" i="2"/>
  <c r="C49" i="2"/>
  <c r="B44" i="2"/>
  <c r="D42" i="2"/>
  <c r="J42" i="2"/>
  <c r="G42" i="2"/>
  <c r="I55" i="4" l="1"/>
  <c r="G98" i="4"/>
  <c r="H74" i="4"/>
  <c r="N70" i="4"/>
  <c r="M73" i="4"/>
  <c r="K73" i="4"/>
  <c r="M109" i="4"/>
  <c r="K61" i="4"/>
  <c r="K97" i="4"/>
  <c r="K109" i="4"/>
  <c r="M85" i="4"/>
  <c r="H98" i="4"/>
  <c r="H110" i="4"/>
  <c r="I103" i="4"/>
  <c r="I79" i="4"/>
  <c r="G62" i="4"/>
  <c r="G74" i="4"/>
  <c r="H86" i="4"/>
  <c r="H62" i="4"/>
  <c r="H73" i="4"/>
  <c r="H85" i="4"/>
  <c r="H61" i="4"/>
  <c r="K94" i="4"/>
  <c r="K58" i="4"/>
  <c r="K70" i="4"/>
  <c r="K106" i="4"/>
  <c r="K82" i="4"/>
  <c r="H70" i="4"/>
  <c r="H58" i="4"/>
  <c r="H94" i="4"/>
  <c r="H106" i="4"/>
  <c r="H82" i="4"/>
  <c r="N62" i="4"/>
  <c r="N86" i="4"/>
  <c r="N74" i="4"/>
  <c r="N98" i="4"/>
  <c r="N110" i="4"/>
  <c r="F79" i="4"/>
  <c r="F91" i="4"/>
  <c r="F67" i="4"/>
  <c r="F103" i="4"/>
  <c r="F55" i="4"/>
  <c r="M96" i="4"/>
  <c r="M84" i="4"/>
  <c r="M108" i="4"/>
  <c r="M60" i="4"/>
  <c r="M72" i="4"/>
  <c r="I94" i="4"/>
  <c r="I82" i="4"/>
  <c r="I70" i="4"/>
  <c r="I58" i="4"/>
  <c r="I106" i="4"/>
  <c r="G57" i="4"/>
  <c r="G69" i="4"/>
  <c r="G81" i="4"/>
  <c r="G93" i="4"/>
  <c r="G105" i="4"/>
  <c r="D81" i="4"/>
  <c r="D69" i="4"/>
  <c r="D105" i="4"/>
  <c r="D93" i="4"/>
  <c r="D57" i="4"/>
  <c r="H79" i="4"/>
  <c r="H103" i="4"/>
  <c r="H55" i="4"/>
  <c r="H67" i="4"/>
  <c r="H91" i="4"/>
  <c r="D98" i="4"/>
  <c r="D110" i="4"/>
  <c r="D62" i="4"/>
  <c r="D74" i="4"/>
  <c r="D86" i="4"/>
  <c r="J55" i="4"/>
  <c r="J79" i="4"/>
  <c r="J91" i="4"/>
  <c r="J67" i="4"/>
  <c r="J103" i="4"/>
  <c r="C69" i="4"/>
  <c r="C81" i="4"/>
  <c r="C105" i="4"/>
  <c r="C57" i="4"/>
  <c r="C93" i="4"/>
  <c r="L72" i="4"/>
  <c r="L108" i="4"/>
  <c r="L60" i="4"/>
  <c r="L84" i="4"/>
  <c r="L96" i="4"/>
  <c r="E62" i="4"/>
  <c r="E110" i="4"/>
  <c r="E74" i="4"/>
  <c r="E98" i="4"/>
  <c r="E86" i="4"/>
  <c r="G107" i="4"/>
  <c r="G59" i="4"/>
  <c r="G71" i="4"/>
  <c r="G95" i="4"/>
  <c r="G83" i="4"/>
  <c r="L107" i="4"/>
  <c r="L71" i="4"/>
  <c r="L95" i="4"/>
  <c r="L59" i="4"/>
  <c r="L83" i="4"/>
  <c r="N67" i="4"/>
  <c r="N79" i="4"/>
  <c r="N55" i="4"/>
  <c r="N103" i="4"/>
  <c r="N91" i="4"/>
  <c r="K84" i="4"/>
  <c r="K96" i="4"/>
  <c r="K60" i="4"/>
  <c r="K108" i="4"/>
  <c r="K72" i="4"/>
  <c r="F58" i="4"/>
  <c r="F70" i="4"/>
  <c r="F106" i="4"/>
  <c r="F94" i="4"/>
  <c r="F82" i="4"/>
  <c r="I108" i="4"/>
  <c r="I84" i="4"/>
  <c r="I96" i="4"/>
  <c r="I60" i="4"/>
  <c r="I72" i="4"/>
  <c r="J109" i="4"/>
  <c r="J97" i="4"/>
  <c r="J85" i="4"/>
  <c r="J73" i="4"/>
  <c r="J61" i="4"/>
  <c r="L67" i="4"/>
  <c r="L55" i="4"/>
  <c r="L79" i="4"/>
  <c r="L91" i="4"/>
  <c r="L103" i="4"/>
  <c r="L74" i="4"/>
  <c r="L110" i="4"/>
  <c r="L86" i="4"/>
  <c r="L98" i="4"/>
  <c r="L62" i="4"/>
  <c r="J71" i="4"/>
  <c r="J83" i="4"/>
  <c r="J95" i="4"/>
  <c r="J107" i="4"/>
  <c r="J59" i="4"/>
  <c r="D85" i="4"/>
  <c r="D97" i="4"/>
  <c r="D109" i="4"/>
  <c r="D73" i="4"/>
  <c r="D61" i="4"/>
  <c r="H57" i="4"/>
  <c r="H81" i="4"/>
  <c r="H105" i="4"/>
  <c r="H93" i="4"/>
  <c r="H69" i="4"/>
  <c r="J74" i="4"/>
  <c r="J98" i="4"/>
  <c r="J86" i="4"/>
  <c r="J110" i="4"/>
  <c r="J62" i="4"/>
  <c r="F109" i="4"/>
  <c r="F97" i="4"/>
  <c r="F85" i="4"/>
  <c r="F61" i="4"/>
  <c r="F73" i="4"/>
  <c r="E105" i="4"/>
  <c r="E81" i="4"/>
  <c r="E93" i="4"/>
  <c r="E57" i="4"/>
  <c r="E69" i="4"/>
  <c r="I92" i="4"/>
  <c r="I104" i="4"/>
  <c r="I80" i="4"/>
  <c r="I56" i="4"/>
  <c r="I68" i="4"/>
  <c r="K69" i="4"/>
  <c r="K81" i="4"/>
  <c r="K105" i="4"/>
  <c r="K57" i="4"/>
  <c r="K93" i="4"/>
  <c r="E97" i="4"/>
  <c r="E85" i="4"/>
  <c r="E61" i="4"/>
  <c r="E109" i="4"/>
  <c r="E73" i="4"/>
  <c r="E103" i="4"/>
  <c r="E91" i="4"/>
  <c r="E79" i="4"/>
  <c r="E67" i="4"/>
  <c r="E55" i="4"/>
  <c r="G79" i="4"/>
  <c r="G91" i="4"/>
  <c r="G67" i="4"/>
  <c r="G55" i="4"/>
  <c r="G103" i="4"/>
  <c r="D68" i="4"/>
  <c r="D92" i="4"/>
  <c r="D104" i="4"/>
  <c r="D80" i="4"/>
  <c r="D56" i="4"/>
  <c r="D107" i="4"/>
  <c r="D59" i="4"/>
  <c r="D71" i="4"/>
  <c r="D95" i="4"/>
  <c r="D83" i="4"/>
  <c r="J104" i="4"/>
  <c r="J56" i="4"/>
  <c r="J68" i="4"/>
  <c r="J92" i="4"/>
  <c r="J80" i="4"/>
  <c r="D108" i="4"/>
  <c r="D60" i="4"/>
  <c r="D96" i="4"/>
  <c r="D84" i="4"/>
  <c r="D72" i="4"/>
  <c r="F108" i="4"/>
  <c r="F60" i="4"/>
  <c r="F72" i="4"/>
  <c r="F96" i="4"/>
  <c r="F84" i="4"/>
  <c r="K79" i="4"/>
  <c r="K67" i="4"/>
  <c r="K91" i="4"/>
  <c r="K55" i="4"/>
  <c r="K103" i="4"/>
  <c r="L94" i="4"/>
  <c r="L106" i="4"/>
  <c r="L58" i="4"/>
  <c r="L70" i="4"/>
  <c r="L82" i="4"/>
  <c r="F69" i="4"/>
  <c r="F105" i="4"/>
  <c r="F93" i="4"/>
  <c r="F81" i="4"/>
  <c r="F57" i="4"/>
  <c r="E84" i="4"/>
  <c r="E72" i="4"/>
  <c r="E108" i="4"/>
  <c r="E96" i="4"/>
  <c r="E60" i="4"/>
  <c r="N83" i="4"/>
  <c r="N59" i="4"/>
  <c r="N107" i="4"/>
  <c r="N71" i="4"/>
  <c r="N95" i="4"/>
  <c r="K83" i="4"/>
  <c r="K71" i="4"/>
  <c r="K95" i="4"/>
  <c r="K59" i="4"/>
  <c r="K107" i="4"/>
  <c r="J93" i="4"/>
  <c r="J57" i="4"/>
  <c r="J105" i="4"/>
  <c r="J81" i="4"/>
  <c r="J69" i="4"/>
  <c r="I95" i="4"/>
  <c r="I59" i="4"/>
  <c r="I107" i="4"/>
  <c r="I71" i="4"/>
  <c r="I83" i="4"/>
  <c r="N93" i="4"/>
  <c r="N69" i="4"/>
  <c r="N105" i="4"/>
  <c r="N81" i="4"/>
  <c r="N57" i="4"/>
  <c r="G82" i="4"/>
  <c r="G94" i="4"/>
  <c r="G70" i="4"/>
  <c r="G58" i="4"/>
  <c r="G106" i="4"/>
  <c r="C85" i="4"/>
  <c r="C73" i="4"/>
  <c r="C109" i="4"/>
  <c r="C61" i="4"/>
  <c r="C97" i="4"/>
  <c r="H96" i="4"/>
  <c r="H72" i="4"/>
  <c r="H60" i="4"/>
  <c r="H108" i="4"/>
  <c r="H84" i="4"/>
  <c r="N68" i="4"/>
  <c r="N80" i="4"/>
  <c r="N92" i="4"/>
  <c r="N56" i="4"/>
  <c r="N104" i="4"/>
  <c r="D82" i="4"/>
  <c r="D70" i="4"/>
  <c r="D106" i="4"/>
  <c r="D58" i="4"/>
  <c r="D94" i="4"/>
  <c r="L61" i="4"/>
  <c r="L85" i="4"/>
  <c r="L97" i="4"/>
  <c r="L109" i="4"/>
  <c r="L73" i="4"/>
  <c r="G56" i="4"/>
  <c r="G92" i="4"/>
  <c r="G68" i="4"/>
  <c r="G104" i="4"/>
  <c r="G80" i="4"/>
  <c r="J108" i="4"/>
  <c r="J96" i="4"/>
  <c r="J72" i="4"/>
  <c r="J60" i="4"/>
  <c r="J84" i="4"/>
  <c r="M92" i="4"/>
  <c r="M80" i="4"/>
  <c r="M56" i="4"/>
  <c r="M104" i="4"/>
  <c r="M68" i="4"/>
  <c r="I74" i="4"/>
  <c r="I110" i="4"/>
  <c r="I62" i="4"/>
  <c r="I98" i="4"/>
  <c r="I86" i="4"/>
  <c r="H56" i="4"/>
  <c r="H104" i="4"/>
  <c r="H68" i="4"/>
  <c r="H80" i="4"/>
  <c r="H92" i="4"/>
  <c r="H59" i="4"/>
  <c r="H95" i="4"/>
  <c r="H83" i="4"/>
  <c r="H71" i="4"/>
  <c r="H107" i="4"/>
  <c r="I93" i="4"/>
  <c r="I81" i="4"/>
  <c r="I57" i="4"/>
  <c r="I105" i="4"/>
  <c r="I69" i="4"/>
  <c r="M58" i="4"/>
  <c r="M106" i="4"/>
  <c r="M70" i="4"/>
  <c r="M82" i="4"/>
  <c r="M94" i="4"/>
  <c r="M86" i="4"/>
  <c r="M98" i="4"/>
  <c r="M74" i="4"/>
  <c r="M62" i="4"/>
  <c r="M110" i="4"/>
  <c r="L81" i="4"/>
  <c r="L57" i="4"/>
  <c r="L105" i="4"/>
  <c r="L93" i="4"/>
  <c r="L69" i="4"/>
  <c r="E95" i="4"/>
  <c r="E107" i="4"/>
  <c r="E71" i="4"/>
  <c r="E59" i="4"/>
  <c r="E83" i="4"/>
  <c r="K80" i="4"/>
  <c r="K104" i="4"/>
  <c r="K56" i="4"/>
  <c r="K92" i="4"/>
  <c r="K68" i="4"/>
  <c r="C62" i="4"/>
  <c r="C110" i="4"/>
  <c r="C74" i="4"/>
  <c r="C98" i="4"/>
  <c r="C86" i="4"/>
  <c r="F98" i="4"/>
  <c r="F74" i="4"/>
  <c r="F62" i="4"/>
  <c r="F110" i="4"/>
  <c r="F86" i="4"/>
  <c r="F92" i="4"/>
  <c r="F104" i="4"/>
  <c r="F80" i="4"/>
  <c r="F68" i="4"/>
  <c r="F56" i="4"/>
  <c r="J70" i="4"/>
  <c r="J106" i="4"/>
  <c r="J82" i="4"/>
  <c r="J58" i="4"/>
  <c r="J94" i="4"/>
  <c r="L56" i="4"/>
  <c r="L80" i="4"/>
  <c r="L92" i="4"/>
  <c r="L104" i="4"/>
  <c r="L68" i="4"/>
  <c r="M69" i="4"/>
  <c r="M105" i="4"/>
  <c r="M57" i="4"/>
  <c r="M93" i="4"/>
  <c r="M81" i="4"/>
  <c r="I109" i="4"/>
  <c r="I85" i="4"/>
  <c r="I61" i="4"/>
  <c r="I97" i="4"/>
  <c r="I73" i="4"/>
  <c r="C95" i="4"/>
  <c r="C107" i="4"/>
  <c r="C71" i="4"/>
  <c r="C83" i="4"/>
  <c r="C59" i="4"/>
  <c r="C72" i="4"/>
  <c r="C108" i="4"/>
  <c r="C96" i="4"/>
  <c r="C84" i="4"/>
  <c r="C60" i="4"/>
  <c r="C79" i="4"/>
  <c r="C55" i="4"/>
  <c r="C91" i="4"/>
  <c r="C103" i="4"/>
  <c r="C67" i="4"/>
  <c r="K74" i="4"/>
  <c r="K110" i="4"/>
  <c r="K86" i="4"/>
  <c r="K62" i="4"/>
  <c r="K98" i="4"/>
  <c r="D103" i="4"/>
  <c r="D67" i="4"/>
  <c r="D91" i="4"/>
  <c r="D55" i="4"/>
  <c r="D79" i="4"/>
  <c r="C70" i="4"/>
  <c r="C58" i="4"/>
  <c r="C94" i="4"/>
  <c r="C106" i="4"/>
  <c r="C82" i="4"/>
  <c r="E70" i="4"/>
  <c r="E106" i="4"/>
  <c r="E94" i="4"/>
  <c r="E82" i="4"/>
  <c r="E58" i="4"/>
  <c r="E68" i="4"/>
  <c r="E104" i="4"/>
  <c r="E56" i="4"/>
  <c r="E92" i="4"/>
  <c r="E80" i="4"/>
  <c r="M71" i="4"/>
  <c r="M59" i="4"/>
  <c r="M83" i="4"/>
  <c r="M107" i="4"/>
  <c r="M95" i="4"/>
  <c r="N73" i="4"/>
  <c r="N85" i="4"/>
  <c r="N97" i="4"/>
  <c r="N109" i="4"/>
  <c r="N61" i="4"/>
  <c r="F59" i="4"/>
  <c r="F107" i="4"/>
  <c r="F95" i="4"/>
  <c r="F71" i="4"/>
  <c r="F83" i="4"/>
  <c r="G108" i="4"/>
  <c r="G96" i="4"/>
  <c r="G72" i="4"/>
  <c r="G84" i="4"/>
  <c r="G60" i="4"/>
  <c r="M79" i="4"/>
  <c r="M91" i="4"/>
  <c r="M67" i="4"/>
  <c r="M103" i="4"/>
  <c r="M55" i="4"/>
  <c r="G85" i="4"/>
  <c r="G61" i="4"/>
  <c r="G97" i="4"/>
  <c r="G73" i="4"/>
  <c r="G109" i="4"/>
  <c r="P42" i="4" l="1"/>
  <c r="P91" i="4"/>
  <c r="P67" i="4"/>
  <c r="P103" i="4"/>
  <c r="P79" i="4"/>
  <c r="P6" i="4"/>
  <c r="P55" i="4"/>
  <c r="P30" i="4"/>
  <c r="P18" i="4"/>
</calcChain>
</file>

<file path=xl/sharedStrings.xml><?xml version="1.0" encoding="utf-8"?>
<sst xmlns="http://schemas.openxmlformats.org/spreadsheetml/2006/main" count="530" uniqueCount="222">
  <si>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</si>
  <si>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</si>
  <si>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</si>
  <si>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</si>
  <si>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</si>
  <si>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</si>
  <si>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</si>
  <si>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</si>
  <si>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</si>
  <si>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</si>
  <si>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</si>
  <si>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</si>
  <si>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</si>
  <si>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</si>
  <si>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</si>
  <si>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</si>
  <si>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</si>
  <si>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</si>
  <si>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</si>
  <si>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</si>
  <si>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</si>
  <si>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</si>
  <si>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</si>
  <si>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</si>
  <si>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</si>
  <si>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</si>
  <si>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</si>
  <si>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</si>
  <si>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</si>
  <si>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</si>
  <si>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</si>
  <si>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</si>
  <si>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</si>
  <si>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</si>
  <si>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</si>
  <si>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</si>
  <si>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</si>
  <si>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</si>
  <si>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</si>
  <si>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</si>
  <si>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</si>
  <si>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</si>
  <si>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</si>
  <si>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</si>
  <si>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</si>
  <si>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</si>
  <si>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</si>
  <si>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</si>
  <si>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</si>
  <si>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</si>
  <si>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</si>
  <si>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</si>
  <si>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</si>
  <si>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</si>
  <si>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</si>
  <si>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</si>
  <si>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</si>
  <si>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</si>
  <si>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</si>
  <si>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</si>
  <si>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</si>
  <si>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</si>
  <si>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</si>
  <si>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</si>
  <si>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</si>
  <si>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</si>
  <si>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</si>
  <si>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</si>
  <si>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</si>
  <si>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</si>
  <si>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</si>
  <si>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</si>
  <si>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</si>
  <si>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</si>
  <si>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</si>
  <si>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</si>
  <si>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</si>
  <si>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</si>
  <si>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</si>
  <si>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</si>
  <si>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</si>
  <si>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</si>
  <si>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</si>
  <si>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</si>
  <si>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</si>
  <si>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</si>
  <si>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</si>
  <si>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</si>
  <si>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</si>
  <si>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</si>
  <si>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</si>
  <si>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</si>
  <si>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</si>
  <si>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</si>
  <si>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</si>
  <si>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</si>
  <si>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</si>
  <si>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</si>
  <si>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</si>
  <si>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</si>
  <si>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</si>
  <si>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</si>
  <si>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</si>
  <si>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</si>
  <si>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</si>
  <si>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</si>
  <si>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</si>
  <si>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</si>
  <si>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</si>
  <si>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</si>
  <si>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</si>
  <si>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</si>
  <si>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</si>
  <si>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</si>
  <si>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</si>
  <si>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</si>
  <si>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</si>
  <si>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</si>
  <si>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</si>
  <si>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</si>
  <si>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</si>
  <si>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</si>
  <si>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</si>
  <si>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</si>
  <si>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</si>
  <si>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</si>
  <si>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</si>
  <si>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</si>
  <si>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</si>
  <si>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</si>
  <si>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</si>
  <si>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</si>
  <si>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</si>
  <si>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</si>
  <si>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</si>
  <si>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</si>
  <si>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</si>
  <si>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</si>
  <si>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</si>
  <si>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</si>
  <si>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</si>
  <si>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</si>
  <si>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</si>
  <si>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</si>
  <si>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</si>
  <si>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</si>
  <si>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</si>
  <si>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</si>
  <si>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</si>
  <si>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</si>
  <si>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</si>
  <si>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</si>
  <si>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</si>
  <si>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</si>
  <si>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</si>
  <si>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</si>
  <si>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</si>
  <si>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</si>
  <si>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</si>
  <si>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</si>
  <si>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</si>
  <si>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</si>
  <si>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</si>
  <si>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</si>
  <si>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</si>
  <si>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</si>
  <si>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</si>
  <si>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</si>
  <si>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</si>
  <si>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</si>
  <si>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ＭＳ Ｐゴシック"/>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</si>
  <si>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</si>
  <si>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</si>
  <si>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</si>
  <si>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</si>
  <si>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</si>
  <si>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</si>
  <si>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</si>
  <si>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</si>
  <si>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</si>
  <si>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</si>
  <si>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</si>
  <si>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</si>
  <si>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</si>
  <si>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</si>
  <si>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</si>
  <si>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</si>
  <si>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</si>
  <si>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</si>
  <si>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</si>
  <si>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</si>
  <si>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</si>
  <si>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</si>
  <si>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</si>
  <si>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</si>
  <si>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</si>
  <si>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</si>
  <si>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</si>
  <si>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</si>
  <si>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</si>
  <si>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</si>
  <si>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</si>
  <si>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</si>
  <si>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</si>
  <si>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</si>
  <si>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</si>
  <si>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</si>
  <si>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</si>
  <si>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</si>
  <si>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</si>
  <si>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</si>
  <si>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</si>
  <si>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</si>
  <si>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</si>
  <si>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</si>
  <si>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</si>
  <si>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</si>
  <si>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</si>
  <si>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1:15 Dilution</t>
    <phoneticPr fontId="21"/>
  </si>
  <si>
    <t>1:14 Dilution</t>
    <phoneticPr fontId="21"/>
  </si>
  <si>
    <t>1:17 Dilution</t>
    <phoneticPr fontId="21"/>
  </si>
  <si>
    <t>1:16 dilution</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</si>
</sst>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0"/>
    <numFmt numFmtId="177" formatCode="0.000"/>
    <numFmt numFmtId="178" formatCode="0.0\ &quot;ul&quot;"/>
    <numFmt numFmtId="179" formatCode="0.0"/>
    <numFmt numFmtId="180" formatCode="#0"/>
  </numFmts>
  <fonts count="22" x14ac:knownFonts="1">
    <font>
      <sz val="11"/>
      <color theme="1"/>
      <name val="ＭＳ Ｐゴシック"/>
      <family val="2"/>
      <scheme val="minor"/>
    </font>
    <font>
      <b/>
      <sz val="11"/>
      <color indexed="8"/>
      <name val="Calibri"/>
      <family val="2"/>
    </font>
    <font>
      <sz val="11"/>
      <color theme="1"/>
      <name val="ＭＳ Ｐゴシック"/>
      <family val="2"/>
      <scheme val="minor"/>
    </font>
    <font>
      <sz val="11"/>
      <color theme="0"/>
      <name val="ＭＳ Ｐゴシック"/>
      <family val="2"/>
      <scheme val="minor"/>
    </font>
    <font>
      <sz val="11"/>
      <color rgb="FF9C0006"/>
      <name val="ＭＳ Ｐゴシック"/>
      <family val="2"/>
      <scheme val="minor"/>
    </font>
    <font>
      <b/>
      <sz val="11"/>
      <color rgb="FFFA7D00"/>
      <name val="ＭＳ Ｐゴシック"/>
      <family val="2"/>
      <scheme val="minor"/>
    </font>
    <font>
      <b/>
      <sz val="11"/>
      <color theme="0"/>
      <name val="ＭＳ Ｐゴシック"/>
      <family val="2"/>
      <scheme val="minor"/>
    </font>
    <font>
      <i/>
      <sz val="11"/>
      <color rgb="FF7F7F7F"/>
      <name val="ＭＳ Ｐゴシック"/>
      <family val="2"/>
      <scheme val="minor"/>
    </font>
    <font>
      <sz val="11"/>
      <color rgb="FF006100"/>
      <name val="ＭＳ Ｐゴシック"/>
      <family val="2"/>
      <scheme val="min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3F3F76"/>
      <name val="ＭＳ Ｐゴシック"/>
      <family val="2"/>
      <scheme val="minor"/>
    </font>
    <font>
      <sz val="11"/>
      <color rgb="FFFA7D00"/>
      <name val="ＭＳ Ｐゴシック"/>
      <family val="2"/>
      <scheme val="minor"/>
    </font>
    <font>
      <sz val="11"/>
      <color rgb="FF9C6500"/>
      <name val="ＭＳ Ｐゴシック"/>
      <family val="2"/>
      <scheme val="minor"/>
    </font>
    <font>
      <b/>
      <sz val="11"/>
      <color rgb="FF3F3F3F"/>
      <name val="ＭＳ Ｐゴシック"/>
      <family val="2"/>
      <scheme val="minor"/>
    </font>
    <font>
      <b/>
      <sz val="18"/>
      <color theme="3"/>
      <name val="ＭＳ Ｐゴシック"/>
      <family val="2"/>
      <scheme val="major"/>
    </font>
    <font>
      <b/>
      <sz val="11"/>
      <color theme="1"/>
      <name val="ＭＳ Ｐゴシック"/>
      <family val="2"/>
      <scheme val="minor"/>
    </font>
    <font>
      <sz val="11"/>
      <color rgb="FFFF0000"/>
      <name val="ＭＳ Ｐゴシック"/>
      <family val="2"/>
      <scheme val="minor"/>
    </font>
    <font>
      <b/>
      <i/>
      <sz val="14"/>
      <color theme="1"/>
      <name val="ＭＳ Ｐゴシック"/>
      <family val="2"/>
      <scheme val="minor"/>
    </font>
    <font>
      <sz val="9"/>
      <color theme="1"/>
      <name val="ＭＳ Ｐゴシック"/>
      <family val="2"/>
      <scheme val="minor"/>
    </font>
    <font>
      <sz val="6"/>
      <name val="ＭＳ Ｐゴシック"/>
      <family val="3"/>
      <charset val="128"/>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cellStyleXfs>
  <cellXfs count="73">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76"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77"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78" fontId="0" fillId="0" borderId="1" xfId="0" applyNumberFormat="1" applyBorder="1" applyAlignment="1">
      <alignment horizontal="center"/>
    </xf>
    <xf numFmtId="178" fontId="0" fillId="0" borderId="0" xfId="0" applyNumberFormat="1" applyBorder="1" applyAlignment="1">
      <alignment horizontal="center"/>
    </xf>
    <xf numFmtId="0" fontId="0" fillId="0" borderId="1" xfId="0" applyFont="1" applyBorder="1" applyAlignment="1">
      <alignment horizontal="center"/>
    </xf>
    <xf numFmtId="177" fontId="0" fillId="0" borderId="1" xfId="0" applyNumberFormat="1" applyFont="1" applyBorder="1" applyAlignment="1">
      <alignment horizontal="center"/>
    </xf>
    <xf numFmtId="179" fontId="0" fillId="0" borderId="0" xfId="0" applyNumberFormat="1" applyBorder="1" applyAlignment="1">
      <alignment horizontal="center"/>
    </xf>
    <xf numFmtId="179" fontId="0" fillId="0" borderId="0" xfId="0" applyNumberFormat="1"/>
    <xf numFmtId="179"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78"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78"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78" fontId="0" fillId="0" borderId="4" xfId="0" applyNumberFormat="1" applyFill="1" applyBorder="1" applyAlignment="1">
      <alignment horizontal="center"/>
    </xf>
    <xf numFmtId="2" fontId="0" fillId="0" borderId="1" xfId="0" applyNumberFormat="1" applyBorder="1" applyAlignment="1">
      <alignment horizontal="center"/>
    </xf>
    <xf numFmtId="179" fontId="0" fillId="0" borderId="1" xfId="0" applyNumberFormat="1" applyBorder="1" applyAlignment="1">
      <alignment horizontal="center"/>
    </xf>
    <xf numFmtId="179"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xf numFmtId="180" fontId="0" fillId="0" borderId="1" xfId="0" applyNumberFormat="1" applyBorder="1"/>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39" builtinId="15" customBuiltin="1"/>
    <cellStyle name="チェック セル" xfId="27" builtinId="23" customBuiltin="1"/>
    <cellStyle name="どちらでもない" xfId="36" builtinId="28" customBuiltin="1"/>
    <cellStyle name="メモ" xfId="37" builtinId="10" customBuiltin="1"/>
    <cellStyle name="リンク セル" xfId="35" builtinId="24" customBuiltin="1"/>
    <cellStyle name="悪い" xfId="25" builtinId="27" customBuiltin="1"/>
    <cellStyle name="計算" xfId="26" builtinId="22" customBuiltin="1"/>
    <cellStyle name="警告文" xfId="41" builtinId="11" customBuiltin="1"/>
    <cellStyle name="見出し 1" xfId="30" builtinId="16" customBuiltin="1"/>
    <cellStyle name="見出し 2" xfId="31" builtinId="17" customBuiltin="1"/>
    <cellStyle name="見出し 3" xfId="32" builtinId="18" customBuiltin="1"/>
    <cellStyle name="見出し 4" xfId="33" builtinId="19" customBuiltin="1"/>
    <cellStyle name="集計" xfId="40" builtinId="25" customBuiltin="1"/>
    <cellStyle name="出力" xfId="38" builtinId="21" customBuiltin="1"/>
    <cellStyle name="説明文" xfId="28" builtinId="53" customBuiltin="1"/>
    <cellStyle name="入力" xfId="34" builtinId="20" customBuiltin="1"/>
    <cellStyle name="標準" xfId="0" builtinId="0"/>
    <cellStyle name="良い" xfId="29" builtinId="26" customBuiltin="1"/>
  </cellStyles>
  <dxfs count="208">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view="pageLayout" topLeftCell="A19" zoomScaleNormal="100" workbookViewId="0">
      <selection activeCell="F24" sqref="F24"/>
    </sheetView>
  </sheetViews>
  <sheetFormatPr defaultRowHeight="13.2" x14ac:dyDescent="0.2"/>
  <cols>
    <col min="1" max="1" width="8.88671875" customWidth="1"/>
    <col min="2" max="2" width="19.5546875" customWidth="1"/>
    <col min="3" max="3" width="18.5546875" customWidth="1"/>
    <col min="4" max="4" width="17.88671875" customWidth="1"/>
    <col min="5" max="5" width="19.44140625" bestFit="1" customWidth="1"/>
    <col min="6" max="6" width="18.6640625" customWidth="1"/>
    <col min="7" max="7" width="14.33203125" customWidth="1"/>
    <col min="8" max="8" width="8.44140625" bestFit="1" customWidth="1"/>
    <col min="9" max="25" width="4" bestFit="1" customWidth="1"/>
  </cols>
  <sheetData>
    <row r="1" spans="1:7" ht="36" customHeight="1" x14ac:dyDescent="0.2">
      <c r="A1" s="16" t="s">
        <v>142</v>
      </c>
    </row>
    <row r="3" spans="1:7" ht="13.8" thickBot="1" x14ac:dyDescent="0.25">
      <c r="A3" s="11" t="s">
        <v>185</v>
      </c>
      <c r="D3" s="11" t="s">
        <v>189</v>
      </c>
    </row>
    <row r="4" spans="1:7" ht="13.8" thickBot="1" x14ac:dyDescent="0.25">
      <c r="B4" s="17">
        <v>96</v>
      </c>
      <c r="D4" s="17">
        <v>2</v>
      </c>
    </row>
    <row r="5" spans="1:7" ht="13.8" thickBot="1" x14ac:dyDescent="0.25">
      <c r="A5" s="11" t="s">
        <v>184</v>
      </c>
    </row>
    <row r="6" spans="1:7" ht="13.8" thickBot="1" x14ac:dyDescent="0.25">
      <c r="B6" s="17">
        <v>500</v>
      </c>
      <c r="C6" t="s">
        <v>155</v>
      </c>
    </row>
    <row r="7" spans="1:7" ht="13.8" thickBot="1" x14ac:dyDescent="0.25">
      <c r="A7" s="11" t="s">
        <v>183</v>
      </c>
      <c r="B7" s="37"/>
    </row>
    <row r="8" spans="1:7" ht="13.8" thickBot="1" x14ac:dyDescent="0.25">
      <c r="B8" s="17">
        <v>25</v>
      </c>
    </row>
    <row r="10" spans="1:7" x14ac:dyDescent="0.2">
      <c r="A10" s="11" t="s">
        <v>190</v>
      </c>
    </row>
    <row r="11" spans="1:7" ht="13.8" thickBot="1" x14ac:dyDescent="0.25">
      <c r="B11" s="54" t="s">
        <v>28</v>
      </c>
      <c r="C11" s="54" t="s">
        <v>29</v>
      </c>
      <c r="D11" s="54" t="s">
        <v>30</v>
      </c>
      <c r="E11" s="54" t="s">
        <v>31</v>
      </c>
      <c r="F11" s="54" t="s">
        <v>196</v>
      </c>
    </row>
    <row r="12" spans="1:7" x14ac:dyDescent="0.2">
      <c r="B12" s="44" t="s">
        <v>36</v>
      </c>
      <c r="C12" s="44" t="s">
        <v>33</v>
      </c>
      <c r="D12" s="44" t="s">
        <v>168</v>
      </c>
      <c r="E12" s="45"/>
      <c r="F12" s="46">
        <f>F14/20</f>
        <v>501.024</v>
      </c>
    </row>
    <row r="13" spans="1:7" ht="13.8" thickBot="1" x14ac:dyDescent="0.25">
      <c r="B13" s="41" t="s">
        <v>37</v>
      </c>
      <c r="C13" s="41" t="s">
        <v>33</v>
      </c>
      <c r="D13" s="41" t="s">
        <v>38</v>
      </c>
      <c r="E13" s="42"/>
      <c r="F13" s="43">
        <f>F14-F12</f>
        <v>9519.4560000000001</v>
      </c>
    </row>
    <row r="14" spans="1:7" x14ac:dyDescent="0.2">
      <c r="B14" s="40" t="s">
        <v>169</v>
      </c>
      <c r="C14" s="29"/>
      <c r="D14" s="29"/>
      <c r="F14" s="21">
        <f>(SUM(F25, B4*B8/2*D4*1.2, SUM(C38:C61), F18,))*1.2</f>
        <v>10020.48</v>
      </c>
      <c r="G14" s="53"/>
    </row>
    <row r="16" spans="1:7" x14ac:dyDescent="0.2">
      <c r="A16" s="11" t="s">
        <v>186</v>
      </c>
    </row>
    <row r="17" spans="1:11" ht="13.8" thickBot="1" x14ac:dyDescent="0.25">
      <c r="B17" s="54" t="s">
        <v>28</v>
      </c>
      <c r="C17" s="54" t="s">
        <v>29</v>
      </c>
      <c r="D17" s="54" t="s">
        <v>30</v>
      </c>
      <c r="E17" s="54" t="s">
        <v>31</v>
      </c>
      <c r="F17" s="54" t="s">
        <v>196</v>
      </c>
      <c r="G17" s="18"/>
    </row>
    <row r="18" spans="1:11" x14ac:dyDescent="0.2">
      <c r="B18" s="44" t="s">
        <v>166</v>
      </c>
      <c r="C18" s="44"/>
      <c r="D18" s="44"/>
      <c r="E18" s="45"/>
      <c r="F18" s="46">
        <f>F20-F19</f>
        <v>4298.3999999999996</v>
      </c>
      <c r="G18" s="21"/>
      <c r="H18" s="25"/>
    </row>
    <row r="19" spans="1:11" ht="13.8" thickBot="1" x14ac:dyDescent="0.25">
      <c r="B19" s="41" t="s">
        <v>32</v>
      </c>
      <c r="C19" s="41" t="s">
        <v>33</v>
      </c>
      <c r="D19" s="41" t="s">
        <v>168</v>
      </c>
      <c r="E19" s="42"/>
      <c r="F19" s="43">
        <f>0.005*F20</f>
        <v>21.6</v>
      </c>
      <c r="G19" s="21"/>
    </row>
    <row r="20" spans="1:11" x14ac:dyDescent="0.2">
      <c r="B20" s="40" t="s">
        <v>169</v>
      </c>
      <c r="C20" s="29"/>
      <c r="D20" s="29"/>
      <c r="F20" s="21">
        <f>(SUM((B4*B8/2*D4*1.2), COUNTA(A38:A61)*B8/2*D4*1.2))*1.2</f>
        <v>4320</v>
      </c>
      <c r="G20" s="21"/>
    </row>
    <row r="22" spans="1:11" x14ac:dyDescent="0.2">
      <c r="A22" s="11" t="s">
        <v>194</v>
      </c>
    </row>
    <row r="23" spans="1:11" ht="13.8" thickBot="1" x14ac:dyDescent="0.25">
      <c r="B23" s="54" t="s">
        <v>28</v>
      </c>
      <c r="C23" s="54" t="s">
        <v>29</v>
      </c>
      <c r="D23" s="54" t="s">
        <v>30</v>
      </c>
      <c r="E23" s="55" t="s">
        <v>31</v>
      </c>
      <c r="F23" s="55" t="s">
        <v>196</v>
      </c>
    </row>
    <row r="24" spans="1:11" x14ac:dyDescent="0.2">
      <c r="B24" s="44" t="s">
        <v>34</v>
      </c>
      <c r="C24" s="44" t="s">
        <v>33</v>
      </c>
      <c r="D24" s="44" t="s">
        <v>168</v>
      </c>
      <c r="E24" s="45"/>
      <c r="F24" s="56">
        <f>F26*2/B6</f>
        <v>2</v>
      </c>
    </row>
    <row r="25" spans="1:11" ht="13.8" thickBot="1" x14ac:dyDescent="0.25">
      <c r="B25" s="41" t="s">
        <v>166</v>
      </c>
      <c r="C25" s="41"/>
      <c r="D25" s="41"/>
      <c r="E25" s="42"/>
      <c r="F25" s="43">
        <f>F26-F24</f>
        <v>498</v>
      </c>
    </row>
    <row r="26" spans="1:11" x14ac:dyDescent="0.2">
      <c r="B26" s="29" t="s">
        <v>169</v>
      </c>
      <c r="C26" s="29"/>
      <c r="D26" s="29"/>
      <c r="F26" s="21">
        <f>IF((B6)&gt;(B8*D4*1.2*1.2),(B6),(B8*D4*1.2*1.2))</f>
        <v>500</v>
      </c>
    </row>
    <row r="28" spans="1:11" x14ac:dyDescent="0.2">
      <c r="A28" s="11" t="s">
        <v>187</v>
      </c>
    </row>
    <row r="29" spans="1:11" ht="14.4" x14ac:dyDescent="0.3">
      <c r="B29" s="31" t="s">
        <v>156</v>
      </c>
    </row>
    <row r="30" spans="1:11" x14ac:dyDescent="0.2">
      <c r="B30" t="s">
        <v>181</v>
      </c>
    </row>
    <row r="31" spans="1:11" ht="14.4" x14ac:dyDescent="0.3">
      <c r="B31" t="s">
        <v>170</v>
      </c>
    </row>
    <row r="32" spans="1:11" ht="57.75" customHeight="1" x14ac:dyDescent="0.2">
      <c r="B32" s="69" t="s">
        <v>217</v>
      </c>
      <c r="C32" s="69"/>
      <c r="D32" s="69"/>
      <c r="E32" s="69"/>
      <c r="F32" s="69"/>
      <c r="G32" s="47"/>
      <c r="H32" s="47"/>
      <c r="I32" s="47"/>
      <c r="J32" s="47"/>
      <c r="K32" s="47"/>
    </row>
    <row r="33" spans="1:12" ht="15" customHeight="1" x14ac:dyDescent="0.2">
      <c r="B33" s="69"/>
      <c r="C33" s="69"/>
      <c r="D33" s="69"/>
      <c r="E33" s="69"/>
      <c r="F33" s="69"/>
      <c r="G33" s="47"/>
      <c r="H33" s="47"/>
      <c r="I33" s="47"/>
      <c r="J33" s="47"/>
      <c r="K33" s="47"/>
    </row>
    <row r="34" spans="1:12" ht="15.75" customHeight="1" x14ac:dyDescent="0.2">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x14ac:dyDescent="0.2">
      <c r="B35" t="s">
        <v>165</v>
      </c>
    </row>
    <row r="36" spans="1:12" x14ac:dyDescent="0.2">
      <c r="A36" s="11" t="s">
        <v>140</v>
      </c>
    </row>
    <row r="37" spans="1:12" ht="14.4" x14ac:dyDescent="0.3">
      <c r="A37" s="36" t="s">
        <v>171</v>
      </c>
      <c r="B37" s="36" t="s">
        <v>193</v>
      </c>
      <c r="C37" s="39" t="s">
        <v>197</v>
      </c>
      <c r="D37" s="5" t="s">
        <v>195</v>
      </c>
      <c r="E37" s="5" t="s">
        <v>179</v>
      </c>
    </row>
    <row r="38" spans="1:12" x14ac:dyDescent="0.2">
      <c r="A38" s="22" t="s">
        <v>17</v>
      </c>
      <c r="B38" s="23">
        <v>2000</v>
      </c>
      <c r="C38" s="59">
        <v>0</v>
      </c>
      <c r="D38" s="58">
        <f>($B$8/2)*$D$4*1.2</f>
        <v>30</v>
      </c>
      <c r="E38" s="4" t="s">
        <v>180</v>
      </c>
      <c r="F38" s="24"/>
    </row>
    <row r="39" spans="1:12" x14ac:dyDescent="0.2">
      <c r="A39" s="22" t="s">
        <v>173</v>
      </c>
      <c r="B39" s="23">
        <v>1000</v>
      </c>
      <c r="C39" s="58">
        <f>D39</f>
        <v>30</v>
      </c>
      <c r="D39" s="58">
        <f>($B$8/2)*$D$4*1.2</f>
        <v>30</v>
      </c>
      <c r="E39" s="4" t="s">
        <v>180</v>
      </c>
      <c r="F39" s="24"/>
    </row>
    <row r="40" spans="1:12" x14ac:dyDescent="0.2">
      <c r="A40" s="22" t="s">
        <v>176</v>
      </c>
      <c r="B40" s="23">
        <v>500</v>
      </c>
      <c r="C40" s="58">
        <f t="shared" ref="C40:C47" si="0">D40</f>
        <v>30</v>
      </c>
      <c r="D40" s="58">
        <f t="shared" ref="C40:D53" si="1">($B$8/2)*$D$4*1.2</f>
        <v>30</v>
      </c>
      <c r="E40" s="4" t="s">
        <v>180</v>
      </c>
      <c r="F40" s="24"/>
    </row>
    <row r="41" spans="1:12" x14ac:dyDescent="0.2">
      <c r="A41" s="22" t="s">
        <v>199</v>
      </c>
      <c r="B41" s="23">
        <v>250</v>
      </c>
      <c r="C41" s="58">
        <f t="shared" si="0"/>
        <v>30</v>
      </c>
      <c r="D41" s="58">
        <f t="shared" si="1"/>
        <v>30</v>
      </c>
      <c r="E41" s="4" t="s">
        <v>180</v>
      </c>
      <c r="F41" s="24"/>
    </row>
    <row r="42" spans="1:12" x14ac:dyDescent="0.2">
      <c r="A42" s="22" t="s">
        <v>200</v>
      </c>
      <c r="B42" s="23">
        <v>125</v>
      </c>
      <c r="C42" s="58">
        <f t="shared" si="0"/>
        <v>30</v>
      </c>
      <c r="D42" s="58">
        <f t="shared" si="1"/>
        <v>30</v>
      </c>
      <c r="E42" s="4" t="s">
        <v>180</v>
      </c>
      <c r="F42" s="24"/>
    </row>
    <row r="43" spans="1:12" x14ac:dyDescent="0.2">
      <c r="A43" s="22" t="s">
        <v>201</v>
      </c>
      <c r="B43" s="23">
        <v>62.5</v>
      </c>
      <c r="C43" s="58">
        <f t="shared" si="0"/>
        <v>30</v>
      </c>
      <c r="D43" s="58">
        <f t="shared" si="1"/>
        <v>30</v>
      </c>
      <c r="E43" s="4" t="s">
        <v>180</v>
      </c>
      <c r="F43" s="24"/>
    </row>
    <row r="44" spans="1:12" x14ac:dyDescent="0.2">
      <c r="A44" s="22" t="s">
        <v>202</v>
      </c>
      <c r="B44" s="23">
        <v>31.25</v>
      </c>
      <c r="C44" s="58">
        <f t="shared" si="0"/>
        <v>30</v>
      </c>
      <c r="D44" s="58">
        <f t="shared" si="1"/>
        <v>30</v>
      </c>
      <c r="E44" s="4" t="s">
        <v>180</v>
      </c>
      <c r="F44" s="24"/>
    </row>
    <row r="45" spans="1:12" x14ac:dyDescent="0.2">
      <c r="A45" s="22" t="s">
        <v>203</v>
      </c>
      <c r="B45" s="23">
        <v>15.625</v>
      </c>
      <c r="C45" s="58">
        <f t="shared" si="0"/>
        <v>30</v>
      </c>
      <c r="D45" s="58">
        <f t="shared" si="1"/>
        <v>30</v>
      </c>
      <c r="E45" s="4" t="s">
        <v>180</v>
      </c>
      <c r="F45" s="24"/>
    </row>
    <row r="46" spans="1:12" x14ac:dyDescent="0.2">
      <c r="A46" s="22" t="s">
        <v>17</v>
      </c>
      <c r="B46" s="23">
        <v>7.8125</v>
      </c>
      <c r="C46" s="58">
        <f t="shared" si="0"/>
        <v>30</v>
      </c>
      <c r="D46" s="58">
        <f t="shared" si="1"/>
        <v>30</v>
      </c>
      <c r="E46" s="4" t="s">
        <v>180</v>
      </c>
      <c r="F46" s="24"/>
    </row>
    <row r="47" spans="1:12" x14ac:dyDescent="0.2">
      <c r="A47" s="22" t="s">
        <v>174</v>
      </c>
      <c r="B47" s="23">
        <v>3.90625</v>
      </c>
      <c r="C47" s="58">
        <f t="shared" si="0"/>
        <v>30</v>
      </c>
      <c r="D47" s="58">
        <f t="shared" si="1"/>
        <v>30</v>
      </c>
      <c r="E47" s="4" t="s">
        <v>180</v>
      </c>
      <c r="F47" t="s">
        <v>192</v>
      </c>
    </row>
    <row r="48" spans="1:12" x14ac:dyDescent="0.2">
      <c r="A48" s="22" t="s">
        <v>177</v>
      </c>
      <c r="B48" s="4" t="s">
        <v>167</v>
      </c>
      <c r="C48" s="58">
        <f t="shared" si="1"/>
        <v>30</v>
      </c>
      <c r="D48" s="57" t="s">
        <v>180</v>
      </c>
      <c r="E48" s="4" t="s">
        <v>180</v>
      </c>
      <c r="F48" s="52"/>
    </row>
    <row r="49" spans="1:12" x14ac:dyDescent="0.2">
      <c r="A49" s="22" t="s">
        <v>204</v>
      </c>
      <c r="B49" s="4" t="s">
        <v>167</v>
      </c>
      <c r="C49" s="58">
        <f t="shared" si="1"/>
        <v>30</v>
      </c>
      <c r="D49" s="20" t="s">
        <v>180</v>
      </c>
      <c r="E49" s="4" t="s">
        <v>180</v>
      </c>
    </row>
    <row r="50" spans="1:12" x14ac:dyDescent="0.2">
      <c r="A50" s="50" t="s">
        <v>205</v>
      </c>
      <c r="B50" s="51" t="s">
        <v>167</v>
      </c>
      <c r="C50" s="58">
        <f t="shared" si="1"/>
        <v>30</v>
      </c>
      <c r="D50" s="20" t="s">
        <v>180</v>
      </c>
      <c r="E50" s="4" t="s">
        <v>180</v>
      </c>
    </row>
    <row r="51" spans="1:12" x14ac:dyDescent="0.2">
      <c r="A51" s="22" t="s">
        <v>206</v>
      </c>
      <c r="B51" s="4" t="s">
        <v>167</v>
      </c>
      <c r="C51" s="58">
        <f t="shared" si="1"/>
        <v>30</v>
      </c>
      <c r="D51" s="20" t="s">
        <v>180</v>
      </c>
      <c r="E51" s="4" t="s">
        <v>180</v>
      </c>
    </row>
    <row r="52" spans="1:12" x14ac:dyDescent="0.2">
      <c r="A52" s="22" t="s">
        <v>207</v>
      </c>
      <c r="B52" s="4" t="s">
        <v>167</v>
      </c>
      <c r="C52" s="58">
        <f t="shared" si="1"/>
        <v>30</v>
      </c>
      <c r="D52" s="20" t="s">
        <v>180</v>
      </c>
      <c r="E52" s="4" t="s">
        <v>180</v>
      </c>
    </row>
    <row r="53" spans="1:12" x14ac:dyDescent="0.2">
      <c r="A53" s="22" t="s">
        <v>208</v>
      </c>
      <c r="B53" s="4" t="s">
        <v>167</v>
      </c>
      <c r="C53" s="58">
        <f t="shared" si="1"/>
        <v>30</v>
      </c>
      <c r="D53" s="20" t="s">
        <v>180</v>
      </c>
      <c r="E53" s="4" t="s">
        <v>180</v>
      </c>
    </row>
    <row r="54" spans="1:12" x14ac:dyDescent="0.2">
      <c r="A54" s="22" t="s">
        <v>172</v>
      </c>
      <c r="B54" s="4" t="s">
        <v>153</v>
      </c>
      <c r="C54" s="58">
        <f>$C$53-E54</f>
        <v>28</v>
      </c>
      <c r="D54" s="20" t="s">
        <v>180</v>
      </c>
      <c r="E54" s="58">
        <f>((2/30)*$B$8/2*$D$4*1.2)</f>
        <v>2</v>
      </c>
    </row>
    <row r="55" spans="1:12" x14ac:dyDescent="0.2">
      <c r="A55" s="22" t="s">
        <v>175</v>
      </c>
      <c r="B55" s="4" t="s">
        <v>153</v>
      </c>
      <c r="C55" s="58">
        <f t="shared" ref="C55:C61" si="2">$C$53-E55</f>
        <v>28</v>
      </c>
      <c r="D55" s="20" t="s">
        <v>180</v>
      </c>
      <c r="E55" s="58">
        <f t="shared" ref="E55:E61" si="3">((2/30)*$B$8/2*$D$4*1.2)</f>
        <v>2</v>
      </c>
    </row>
    <row r="56" spans="1:12" x14ac:dyDescent="0.2">
      <c r="A56" s="22" t="s">
        <v>178</v>
      </c>
      <c r="B56" s="4" t="s">
        <v>153</v>
      </c>
      <c r="C56" s="58">
        <f t="shared" si="2"/>
        <v>28</v>
      </c>
      <c r="D56" s="20" t="s">
        <v>180</v>
      </c>
      <c r="E56" s="58">
        <f t="shared" si="3"/>
        <v>2</v>
      </c>
    </row>
    <row r="57" spans="1:12" x14ac:dyDescent="0.2">
      <c r="A57" s="22" t="s">
        <v>209</v>
      </c>
      <c r="B57" s="4" t="s">
        <v>153</v>
      </c>
      <c r="C57" s="58">
        <f t="shared" si="2"/>
        <v>28</v>
      </c>
      <c r="D57" s="20" t="s">
        <v>180</v>
      </c>
      <c r="E57" s="58">
        <f t="shared" si="3"/>
        <v>2</v>
      </c>
    </row>
    <row r="58" spans="1:12" x14ac:dyDescent="0.2">
      <c r="A58" s="22" t="s">
        <v>210</v>
      </c>
      <c r="B58" s="4" t="s">
        <v>153</v>
      </c>
      <c r="C58" s="58">
        <f t="shared" si="2"/>
        <v>28</v>
      </c>
      <c r="D58" s="20" t="s">
        <v>180</v>
      </c>
      <c r="E58" s="58">
        <f t="shared" si="3"/>
        <v>2</v>
      </c>
      <c r="G58" s="24"/>
      <c r="H58" s="24"/>
    </row>
    <row r="59" spans="1:12" x14ac:dyDescent="0.2">
      <c r="A59" s="22" t="s">
        <v>211</v>
      </c>
      <c r="B59" s="4" t="s">
        <v>153</v>
      </c>
      <c r="C59" s="58">
        <f t="shared" si="2"/>
        <v>28</v>
      </c>
      <c r="D59" s="20" t="s">
        <v>180</v>
      </c>
      <c r="E59" s="58">
        <f t="shared" si="3"/>
        <v>2</v>
      </c>
      <c r="G59" s="24"/>
      <c r="H59" s="24"/>
    </row>
    <row r="60" spans="1:12" x14ac:dyDescent="0.2">
      <c r="A60" s="22" t="s">
        <v>212</v>
      </c>
      <c r="B60" s="4" t="s">
        <v>153</v>
      </c>
      <c r="C60" s="58">
        <f t="shared" si="2"/>
        <v>28</v>
      </c>
      <c r="D60" s="20" t="s">
        <v>180</v>
      </c>
      <c r="E60" s="58">
        <f t="shared" si="3"/>
        <v>2</v>
      </c>
      <c r="G60" s="24"/>
      <c r="H60" s="24"/>
    </row>
    <row r="61" spans="1:12" x14ac:dyDescent="0.2">
      <c r="A61" s="22" t="s">
        <v>213</v>
      </c>
      <c r="B61" s="4" t="s">
        <v>153</v>
      </c>
      <c r="C61" s="58">
        <f t="shared" si="2"/>
        <v>28</v>
      </c>
      <c r="D61" s="20" t="s">
        <v>180</v>
      </c>
      <c r="E61" s="58">
        <f t="shared" si="3"/>
        <v>2</v>
      </c>
      <c r="G61" s="24"/>
      <c r="H61" s="24"/>
    </row>
    <row r="62" spans="1:12" x14ac:dyDescent="0.2">
      <c r="A62" s="49"/>
      <c r="G62" s="24"/>
      <c r="H62" s="24"/>
    </row>
    <row r="63" spans="1:12" x14ac:dyDescent="0.2">
      <c r="A63" s="11" t="s">
        <v>188</v>
      </c>
      <c r="G63" s="24"/>
      <c r="H63" s="24"/>
      <c r="L63" s="25"/>
    </row>
    <row r="64" spans="1:12" ht="14.4" x14ac:dyDescent="0.3">
      <c r="B64" t="s">
        <v>157</v>
      </c>
      <c r="G64" s="24"/>
      <c r="H64" s="24"/>
      <c r="L64" s="25"/>
    </row>
    <row r="65" spans="1:25" x14ac:dyDescent="0.2">
      <c r="B65" t="str">
        <f>"b) To each well of  the Sample Plate, pipette "&amp;C61&amp;" µl of 1XTE and "&amp;E61&amp;" µl of Harvested C1 sample"</f>
        <v>b) To each well of  the Sample Plate, pipette 28 µl of 1XTE and 2 µl of Harvested C1 sample</v>
      </c>
      <c r="G65" s="24"/>
      <c r="H65" s="24"/>
      <c r="L65" s="25"/>
    </row>
    <row r="66" spans="1:25" x14ac:dyDescent="0.2">
      <c r="B66" t="s">
        <v>158</v>
      </c>
      <c r="G66" s="26"/>
      <c r="H66" s="26"/>
    </row>
    <row r="67" spans="1:25" x14ac:dyDescent="0.2">
      <c r="B67" t="s">
        <v>159</v>
      </c>
      <c r="G67" s="26"/>
      <c r="H67" s="26"/>
    </row>
    <row r="68" spans="1:25" x14ac:dyDescent="0.2">
      <c r="G68" s="26"/>
      <c r="H68" s="26"/>
    </row>
    <row r="69" spans="1:25" x14ac:dyDescent="0.2">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x14ac:dyDescent="0.2">
      <c r="B70" s="48" t="s">
        <v>191</v>
      </c>
      <c r="C70" s="47"/>
      <c r="D70" s="47"/>
      <c r="E70" s="47"/>
      <c r="F70" s="47"/>
      <c r="G70" s="47"/>
      <c r="H70" s="47"/>
      <c r="I70" s="47"/>
      <c r="J70" s="47"/>
      <c r="K70" s="47"/>
      <c r="L70" s="47"/>
      <c r="M70" s="47"/>
      <c r="N70" s="47"/>
      <c r="O70" s="47"/>
      <c r="P70" s="47"/>
      <c r="Q70" s="47"/>
      <c r="R70" s="47"/>
    </row>
    <row r="71" spans="1:25" ht="15" customHeight="1" x14ac:dyDescent="0.2">
      <c r="B71" s="48"/>
      <c r="C71" s="47"/>
      <c r="D71" s="47"/>
      <c r="E71" s="47"/>
      <c r="F71" s="47"/>
      <c r="G71" s="47"/>
      <c r="H71" s="47"/>
      <c r="I71" s="47"/>
      <c r="J71" s="47"/>
      <c r="K71" s="47"/>
      <c r="L71" s="47"/>
      <c r="M71" s="47"/>
      <c r="N71" s="47"/>
      <c r="O71" s="47"/>
      <c r="P71" s="47"/>
      <c r="Q71" s="47"/>
      <c r="R71" s="47"/>
    </row>
    <row r="72" spans="1:25" x14ac:dyDescent="0.2">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x14ac:dyDescent="0.2">
      <c r="A74" s="11" t="s">
        <v>154</v>
      </c>
    </row>
    <row r="75" spans="1:25" x14ac:dyDescent="0.2">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x14ac:dyDescent="0.2">
      <c r="A76" s="19" t="s">
        <v>1</v>
      </c>
      <c r="B76" s="33" t="s">
        <v>143</v>
      </c>
      <c r="C76" s="33" t="s">
        <v>143</v>
      </c>
      <c r="D76" s="34" t="s">
        <v>151</v>
      </c>
      <c r="E76" s="34" t="s">
        <v>151</v>
      </c>
      <c r="F76" s="35" t="s">
        <v>153</v>
      </c>
      <c r="G76" s="35" t="s">
        <v>153</v>
      </c>
      <c r="H76" s="4"/>
      <c r="I76" s="4"/>
      <c r="J76" s="4"/>
      <c r="K76" s="4"/>
      <c r="L76" s="4"/>
      <c r="M76" s="4"/>
      <c r="N76" s="4"/>
      <c r="O76" s="4"/>
      <c r="P76" s="4"/>
      <c r="Q76" s="4"/>
      <c r="R76" s="4"/>
      <c r="S76" s="4"/>
      <c r="T76" s="4"/>
      <c r="U76" s="4"/>
      <c r="V76" s="4"/>
      <c r="W76" s="4"/>
      <c r="X76" s="4"/>
      <c r="Y76" s="4"/>
    </row>
    <row r="77" spans="1:25" x14ac:dyDescent="0.2">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x14ac:dyDescent="0.2">
      <c r="A78" s="19" t="s">
        <v>0</v>
      </c>
      <c r="B78" s="33" t="s">
        <v>144</v>
      </c>
      <c r="C78" s="33" t="s">
        <v>144</v>
      </c>
      <c r="D78" s="34" t="s">
        <v>152</v>
      </c>
      <c r="E78" s="34" t="s">
        <v>152</v>
      </c>
      <c r="F78" s="35" t="s">
        <v>153</v>
      </c>
      <c r="G78" s="35" t="s">
        <v>153</v>
      </c>
      <c r="H78" s="4"/>
      <c r="I78" s="4"/>
      <c r="J78" s="4"/>
      <c r="K78" s="4"/>
      <c r="L78" s="4"/>
      <c r="M78" s="4"/>
      <c r="N78" s="4"/>
      <c r="O78" s="4"/>
      <c r="P78" s="4"/>
      <c r="Q78" s="4"/>
      <c r="R78" s="4"/>
      <c r="S78" s="4"/>
      <c r="T78" s="4"/>
      <c r="U78" s="4"/>
      <c r="V78" s="4"/>
      <c r="W78" s="4"/>
      <c r="X78" s="4"/>
      <c r="Y78" s="4"/>
    </row>
    <row r="79" spans="1:25" x14ac:dyDescent="0.2">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x14ac:dyDescent="0.2">
      <c r="A80" s="19" t="s">
        <v>4</v>
      </c>
      <c r="B80" s="33" t="s">
        <v>145</v>
      </c>
      <c r="C80" s="33" t="s">
        <v>145</v>
      </c>
      <c r="D80" s="28" t="s">
        <v>182</v>
      </c>
      <c r="E80" s="28" t="s">
        <v>182</v>
      </c>
      <c r="F80" s="35" t="s">
        <v>153</v>
      </c>
      <c r="G80" s="35" t="s">
        <v>153</v>
      </c>
      <c r="H80" s="4"/>
      <c r="I80" s="4"/>
      <c r="J80" s="4"/>
      <c r="K80" s="4"/>
      <c r="L80" s="4"/>
      <c r="M80" s="4"/>
      <c r="N80" s="4"/>
      <c r="O80" s="4"/>
      <c r="P80" s="4"/>
      <c r="Q80" s="4"/>
      <c r="R80" s="4"/>
      <c r="S80" s="4"/>
      <c r="T80" s="4"/>
      <c r="U80" s="4"/>
      <c r="V80" s="4"/>
      <c r="W80" s="4"/>
      <c r="X80" s="4"/>
      <c r="Y80" s="4"/>
    </row>
    <row r="81" spans="1:25" x14ac:dyDescent="0.2">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x14ac:dyDescent="0.2">
      <c r="A82" s="19" t="s">
        <v>6</v>
      </c>
      <c r="B82" s="33" t="s">
        <v>146</v>
      </c>
      <c r="C82" s="33" t="s">
        <v>146</v>
      </c>
      <c r="D82" s="28" t="s">
        <v>182</v>
      </c>
      <c r="E82" s="28" t="s">
        <v>182</v>
      </c>
      <c r="F82" s="35" t="s">
        <v>153</v>
      </c>
      <c r="G82" s="35" t="s">
        <v>153</v>
      </c>
      <c r="H82" s="4"/>
      <c r="I82" s="4"/>
      <c r="J82" s="4"/>
      <c r="K82" s="4"/>
      <c r="L82" s="4"/>
      <c r="M82" s="4"/>
      <c r="N82" s="4"/>
      <c r="O82" s="4"/>
      <c r="P82" s="4"/>
      <c r="Q82" s="4"/>
      <c r="R82" s="4"/>
      <c r="S82" s="4"/>
      <c r="T82" s="4"/>
      <c r="U82" s="4"/>
      <c r="V82" s="4"/>
      <c r="W82" s="4"/>
      <c r="X82" s="4"/>
      <c r="Y82" s="4"/>
    </row>
    <row r="83" spans="1:25" x14ac:dyDescent="0.2">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x14ac:dyDescent="0.2">
      <c r="A84" s="19" t="s">
        <v>8</v>
      </c>
      <c r="B84" s="33" t="s">
        <v>147</v>
      </c>
      <c r="C84" s="33" t="s">
        <v>147</v>
      </c>
      <c r="D84" s="28" t="s">
        <v>182</v>
      </c>
      <c r="E84" s="28" t="s">
        <v>182</v>
      </c>
      <c r="F84" s="35" t="s">
        <v>153</v>
      </c>
      <c r="G84" s="35" t="s">
        <v>153</v>
      </c>
      <c r="H84" s="4"/>
      <c r="I84" s="4"/>
      <c r="J84" s="4"/>
      <c r="K84" s="4"/>
      <c r="L84" s="4"/>
      <c r="M84" s="4"/>
      <c r="N84" s="4"/>
      <c r="O84" s="4"/>
      <c r="P84" s="4"/>
      <c r="Q84" s="4"/>
      <c r="R84" s="4"/>
      <c r="S84" s="4"/>
      <c r="T84" s="4"/>
      <c r="U84" s="4"/>
      <c r="V84" s="4"/>
      <c r="W84" s="4"/>
      <c r="X84" s="4"/>
      <c r="Y84" s="4"/>
    </row>
    <row r="85" spans="1:25" x14ac:dyDescent="0.2">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x14ac:dyDescent="0.2">
      <c r="A86" s="19" t="s">
        <v>10</v>
      </c>
      <c r="B86" s="33" t="s">
        <v>148</v>
      </c>
      <c r="C86" s="33" t="s">
        <v>148</v>
      </c>
      <c r="D86" s="28" t="s">
        <v>182</v>
      </c>
      <c r="E86" s="28" t="s">
        <v>182</v>
      </c>
      <c r="F86" s="35" t="s">
        <v>153</v>
      </c>
      <c r="G86" s="35" t="s">
        <v>153</v>
      </c>
      <c r="H86" s="4"/>
      <c r="I86" s="4"/>
      <c r="J86" s="4"/>
      <c r="K86" s="4"/>
      <c r="L86" s="4"/>
      <c r="M86" s="4"/>
      <c r="N86" s="4"/>
      <c r="O86" s="4"/>
      <c r="P86" s="4"/>
      <c r="Q86" s="4"/>
      <c r="R86" s="4"/>
      <c r="S86" s="4"/>
      <c r="T86" s="4"/>
      <c r="U86" s="4"/>
      <c r="V86" s="4"/>
      <c r="W86" s="4"/>
      <c r="X86" s="4"/>
      <c r="Y86" s="4"/>
    </row>
    <row r="87" spans="1:25" x14ac:dyDescent="0.2">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x14ac:dyDescent="0.2">
      <c r="A88" s="19" t="s">
        <v>12</v>
      </c>
      <c r="B88" s="33" t="s">
        <v>149</v>
      </c>
      <c r="C88" s="33" t="s">
        <v>149</v>
      </c>
      <c r="D88" s="28" t="s">
        <v>182</v>
      </c>
      <c r="E88" s="28" t="s">
        <v>182</v>
      </c>
      <c r="F88" s="35" t="s">
        <v>153</v>
      </c>
      <c r="G88" s="35" t="s">
        <v>153</v>
      </c>
      <c r="H88" s="4"/>
      <c r="I88" s="4"/>
      <c r="J88" s="4"/>
      <c r="K88" s="4"/>
      <c r="L88" s="4"/>
      <c r="M88" s="4"/>
      <c r="N88" s="4"/>
      <c r="O88" s="4"/>
      <c r="P88" s="4"/>
      <c r="Q88" s="4"/>
      <c r="R88" s="4"/>
      <c r="S88" s="4"/>
      <c r="T88" s="4"/>
      <c r="U88" s="4"/>
      <c r="V88" s="4"/>
      <c r="W88" s="4"/>
      <c r="X88" s="4"/>
      <c r="Y88" s="4"/>
    </row>
    <row r="89" spans="1:25" x14ac:dyDescent="0.2">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x14ac:dyDescent="0.2">
      <c r="A90" s="19" t="s">
        <v>14</v>
      </c>
      <c r="B90" s="33" t="s">
        <v>150</v>
      </c>
      <c r="C90" s="33" t="s">
        <v>150</v>
      </c>
      <c r="D90" s="28" t="s">
        <v>182</v>
      </c>
      <c r="E90" s="28" t="s">
        <v>182</v>
      </c>
      <c r="F90" s="35" t="s">
        <v>153</v>
      </c>
      <c r="G90" s="35" t="s">
        <v>153</v>
      </c>
      <c r="H90" s="4"/>
      <c r="I90" s="4"/>
      <c r="J90" s="4"/>
      <c r="K90" s="4"/>
      <c r="L90" s="4"/>
      <c r="M90" s="4"/>
      <c r="N90" s="4"/>
      <c r="O90" s="4"/>
      <c r="P90" s="4"/>
      <c r="Q90" s="4"/>
      <c r="R90" s="4"/>
      <c r="S90" s="4"/>
      <c r="T90" s="4"/>
      <c r="U90" s="4"/>
      <c r="V90" s="4"/>
      <c r="W90" s="4"/>
      <c r="X90" s="4"/>
      <c r="Y90" s="4"/>
    </row>
    <row r="91" spans="1:25" x14ac:dyDescent="0.2">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x14ac:dyDescent="0.2">
      <c r="A92" s="27" t="s">
        <v>160</v>
      </c>
    </row>
    <row r="93" spans="1:25" x14ac:dyDescent="0.2">
      <c r="A93" s="30" t="s">
        <v>161</v>
      </c>
    </row>
    <row r="94" spans="1:25" x14ac:dyDescent="0.2">
      <c r="A94" t="s">
        <v>162</v>
      </c>
    </row>
    <row r="95" spans="1:25" x14ac:dyDescent="0.2">
      <c r="A95" t="s">
        <v>163</v>
      </c>
    </row>
    <row r="96" spans="1:25" s="32" customFormat="1" ht="34.5" customHeight="1" x14ac:dyDescent="0.2">
      <c r="A96" s="68" t="s">
        <v>198</v>
      </c>
      <c r="B96" s="68"/>
      <c r="C96" s="68"/>
      <c r="D96" s="68"/>
      <c r="E96" s="68"/>
      <c r="F96" s="68"/>
      <c r="G96" s="68"/>
      <c r="H96" s="68"/>
      <c r="I96" s="68"/>
      <c r="J96" s="68"/>
      <c r="K96" s="68"/>
      <c r="L96" s="68"/>
      <c r="M96" s="68"/>
      <c r="N96" s="68"/>
      <c r="O96" s="68"/>
      <c r="P96" s="68"/>
      <c r="Q96" s="68"/>
      <c r="R96" s="68"/>
      <c r="S96" s="68"/>
      <c r="T96" s="68"/>
      <c r="U96" s="68"/>
      <c r="V96" s="68"/>
      <c r="W96" s="68"/>
      <c r="X96" s="68"/>
      <c r="Y96" s="68"/>
    </row>
  </sheetData>
  <mergeCells count="2">
    <mergeCell ref="A96:Y96"/>
    <mergeCell ref="B32:F33"/>
  </mergeCells>
  <phoneticPr fontId="21"/>
  <pageMargins left="0.45" right="0.45" top="0.75" bottom="0.75" header="0.3" footer="0.3"/>
  <pageSetup scale="65" orientation="landscape" r:id="rId1"/>
  <headerFooter differentOddEven="1">
    <oddHeader>&amp;C100-6260_B2</oddHeader>
    <oddFooter>&amp;RProtocol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zoomScaleNormal="100" workbookViewId="0">
      <selection activeCell="B3" sqref="B3:Y18"/>
    </sheetView>
  </sheetViews>
  <sheetFormatPr defaultRowHeight="13.2" x14ac:dyDescent="0.2"/>
  <cols>
    <col min="1" max="1" width="3.33203125" customWidth="1"/>
    <col min="2" max="2" width="15.5546875" customWidth="1"/>
  </cols>
  <sheetData>
    <row r="1" spans="1:25" x14ac:dyDescent="0.2">
      <c r="B1" s="38" t="s">
        <v>164</v>
      </c>
    </row>
    <row r="2" spans="1:25" x14ac:dyDescent="0.2">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x14ac:dyDescent="0.2">
      <c r="A3" t="s">
        <v>1</v>
      </c>
      <c r="B3" s="72">
        <v>545697</v>
      </c>
      <c r="C3" s="72">
        <v>576729</v>
      </c>
      <c r="D3" s="72">
        <v>3244</v>
      </c>
      <c r="E3" s="72">
        <v>3226</v>
      </c>
      <c r="F3" s="72">
        <v>388</v>
      </c>
      <c r="G3" s="72">
        <v>367</v>
      </c>
      <c r="H3" s="72">
        <v>41</v>
      </c>
      <c r="I3" s="72">
        <v>41</v>
      </c>
      <c r="J3" s="72">
        <v>27</v>
      </c>
      <c r="K3" s="72">
        <v>33</v>
      </c>
      <c r="L3" s="72">
        <v>31</v>
      </c>
      <c r="M3" s="72">
        <v>35</v>
      </c>
      <c r="N3" s="72">
        <v>35</v>
      </c>
      <c r="O3" s="72">
        <v>42</v>
      </c>
      <c r="P3" s="72">
        <v>38</v>
      </c>
      <c r="Q3" s="72">
        <v>39</v>
      </c>
      <c r="R3" s="72">
        <v>36</v>
      </c>
      <c r="S3" s="72">
        <v>32</v>
      </c>
      <c r="T3" s="72">
        <v>29</v>
      </c>
      <c r="U3" s="72">
        <v>29</v>
      </c>
      <c r="V3" s="72">
        <v>25</v>
      </c>
      <c r="W3" s="72">
        <v>37</v>
      </c>
      <c r="X3" s="72">
        <v>31</v>
      </c>
      <c r="Y3" s="72">
        <v>42</v>
      </c>
    </row>
    <row r="4" spans="1:25" x14ac:dyDescent="0.2">
      <c r="A4" t="s">
        <v>2</v>
      </c>
      <c r="B4" s="72">
        <v>69600</v>
      </c>
      <c r="C4" s="72">
        <v>80071</v>
      </c>
      <c r="D4" s="72">
        <v>4681</v>
      </c>
      <c r="E4" s="72">
        <v>4912</v>
      </c>
      <c r="F4" s="72">
        <v>57810</v>
      </c>
      <c r="G4" s="72">
        <v>56129</v>
      </c>
      <c r="H4" s="72">
        <v>73282</v>
      </c>
      <c r="I4" s="72">
        <v>76260</v>
      </c>
      <c r="J4" s="72">
        <v>84725</v>
      </c>
      <c r="K4" s="72">
        <v>82891</v>
      </c>
      <c r="L4" s="72">
        <v>88665</v>
      </c>
      <c r="M4" s="72">
        <v>90131</v>
      </c>
      <c r="N4" s="72">
        <v>49354</v>
      </c>
      <c r="O4" s="72">
        <v>49347</v>
      </c>
      <c r="P4" s="72">
        <v>3190</v>
      </c>
      <c r="Q4" s="72">
        <v>3214</v>
      </c>
      <c r="R4" s="72">
        <v>89874</v>
      </c>
      <c r="S4" s="72">
        <v>85738</v>
      </c>
      <c r="T4" s="72">
        <v>2357</v>
      </c>
      <c r="U4" s="72">
        <v>2276</v>
      </c>
      <c r="V4" s="72">
        <v>33513</v>
      </c>
      <c r="W4" s="72">
        <v>34901</v>
      </c>
      <c r="X4" s="72">
        <v>96946</v>
      </c>
      <c r="Y4" s="72">
        <v>93448</v>
      </c>
    </row>
    <row r="5" spans="1:25" x14ac:dyDescent="0.2">
      <c r="A5" t="s">
        <v>0</v>
      </c>
      <c r="B5" s="72">
        <v>308292</v>
      </c>
      <c r="C5" s="72">
        <v>357522</v>
      </c>
      <c r="D5" s="72">
        <v>2074</v>
      </c>
      <c r="E5" s="72">
        <v>1930</v>
      </c>
      <c r="F5" s="72">
        <v>421</v>
      </c>
      <c r="G5" s="72">
        <v>413</v>
      </c>
      <c r="H5" s="72">
        <v>34</v>
      </c>
      <c r="I5" s="72">
        <v>46</v>
      </c>
      <c r="J5" s="72">
        <v>41</v>
      </c>
      <c r="K5" s="72">
        <v>46</v>
      </c>
      <c r="L5" s="72">
        <v>40</v>
      </c>
      <c r="M5" s="72">
        <v>34</v>
      </c>
      <c r="N5" s="72">
        <v>44</v>
      </c>
      <c r="O5" s="72">
        <v>26</v>
      </c>
      <c r="P5" s="72">
        <v>33</v>
      </c>
      <c r="Q5" s="72">
        <v>42</v>
      </c>
      <c r="R5" s="72">
        <v>39</v>
      </c>
      <c r="S5" s="72">
        <v>38</v>
      </c>
      <c r="T5" s="72">
        <v>38</v>
      </c>
      <c r="U5" s="72">
        <v>41</v>
      </c>
      <c r="V5" s="72">
        <v>25</v>
      </c>
      <c r="W5" s="72">
        <v>34</v>
      </c>
      <c r="X5" s="72">
        <v>33</v>
      </c>
      <c r="Y5" s="72">
        <v>35</v>
      </c>
    </row>
    <row r="6" spans="1:25" x14ac:dyDescent="0.2">
      <c r="A6" t="s">
        <v>3</v>
      </c>
      <c r="B6" s="72">
        <v>65591</v>
      </c>
      <c r="C6" s="72">
        <v>58812</v>
      </c>
      <c r="D6" s="72">
        <v>77270</v>
      </c>
      <c r="E6" s="72">
        <v>79953</v>
      </c>
      <c r="F6" s="72">
        <v>81708</v>
      </c>
      <c r="G6" s="72">
        <v>75184</v>
      </c>
      <c r="H6" s="72">
        <v>44841</v>
      </c>
      <c r="I6" s="72">
        <v>43989</v>
      </c>
      <c r="J6" s="72">
        <v>81239</v>
      </c>
      <c r="K6" s="72">
        <v>76881</v>
      </c>
      <c r="L6" s="72">
        <v>3356</v>
      </c>
      <c r="M6" s="72">
        <v>3421</v>
      </c>
      <c r="N6" s="72">
        <v>6354</v>
      </c>
      <c r="O6" s="72">
        <v>5981</v>
      </c>
      <c r="P6" s="72">
        <v>45119</v>
      </c>
      <c r="Q6" s="72">
        <v>45159</v>
      </c>
      <c r="R6" s="72">
        <v>3460</v>
      </c>
      <c r="S6" s="72">
        <v>3263</v>
      </c>
      <c r="T6" s="72">
        <v>90532</v>
      </c>
      <c r="U6" s="72">
        <v>91079</v>
      </c>
      <c r="V6" s="72">
        <v>65634</v>
      </c>
      <c r="W6" s="72">
        <v>66151</v>
      </c>
      <c r="X6" s="72">
        <v>82101</v>
      </c>
      <c r="Y6" s="72">
        <v>78750</v>
      </c>
    </row>
    <row r="7" spans="1:25" x14ac:dyDescent="0.2">
      <c r="A7" t="s">
        <v>4</v>
      </c>
      <c r="B7" s="72">
        <v>122551</v>
      </c>
      <c r="C7" s="72">
        <v>168791</v>
      </c>
      <c r="D7" s="72">
        <v>736</v>
      </c>
      <c r="E7" s="72">
        <v>595</v>
      </c>
      <c r="F7" s="72">
        <v>409</v>
      </c>
      <c r="G7" s="72">
        <v>368</v>
      </c>
      <c r="H7" s="72">
        <v>41</v>
      </c>
      <c r="I7" s="72">
        <v>49</v>
      </c>
      <c r="J7" s="72">
        <v>34</v>
      </c>
      <c r="K7" s="72">
        <v>36</v>
      </c>
      <c r="L7" s="72">
        <v>37</v>
      </c>
      <c r="M7" s="72">
        <v>43</v>
      </c>
      <c r="N7" s="72">
        <v>39</v>
      </c>
      <c r="O7" s="72">
        <v>38</v>
      </c>
      <c r="P7" s="72">
        <v>34</v>
      </c>
      <c r="Q7" s="72">
        <v>33</v>
      </c>
      <c r="R7" s="72">
        <v>31</v>
      </c>
      <c r="S7" s="72">
        <v>41</v>
      </c>
      <c r="T7" s="72">
        <v>42</v>
      </c>
      <c r="U7" s="72">
        <v>31</v>
      </c>
      <c r="V7" s="72">
        <v>40</v>
      </c>
      <c r="W7" s="72">
        <v>43</v>
      </c>
      <c r="X7" s="72">
        <v>55</v>
      </c>
      <c r="Y7" s="72">
        <v>12</v>
      </c>
    </row>
    <row r="8" spans="1:25" x14ac:dyDescent="0.2">
      <c r="A8" t="s">
        <v>5</v>
      </c>
      <c r="B8" s="72">
        <v>79302</v>
      </c>
      <c r="C8" s="72">
        <v>87913</v>
      </c>
      <c r="D8" s="72">
        <v>3052</v>
      </c>
      <c r="E8" s="72">
        <v>3479</v>
      </c>
      <c r="F8" s="72">
        <v>55651</v>
      </c>
      <c r="G8" s="72">
        <v>47013</v>
      </c>
      <c r="H8" s="72">
        <v>83139</v>
      </c>
      <c r="I8" s="72">
        <v>76976</v>
      </c>
      <c r="J8" s="72">
        <v>79526</v>
      </c>
      <c r="K8" s="72">
        <v>70671</v>
      </c>
      <c r="L8" s="72">
        <v>61517</v>
      </c>
      <c r="M8" s="72">
        <v>61533</v>
      </c>
      <c r="N8" s="72">
        <v>64068</v>
      </c>
      <c r="O8" s="72">
        <v>62544</v>
      </c>
      <c r="P8" s="72">
        <v>3776</v>
      </c>
      <c r="Q8" s="72">
        <v>3613</v>
      </c>
      <c r="R8" s="72">
        <v>83441</v>
      </c>
      <c r="S8" s="72">
        <v>84853</v>
      </c>
      <c r="T8" s="72">
        <v>54644</v>
      </c>
      <c r="U8" s="72">
        <v>46459</v>
      </c>
      <c r="V8" s="72">
        <v>3869</v>
      </c>
      <c r="W8" s="72">
        <v>4357</v>
      </c>
      <c r="X8" s="72">
        <v>77642</v>
      </c>
      <c r="Y8" s="72">
        <v>76119</v>
      </c>
    </row>
    <row r="9" spans="1:25" x14ac:dyDescent="0.2">
      <c r="A9" t="s">
        <v>6</v>
      </c>
      <c r="B9" s="72">
        <v>72819</v>
      </c>
      <c r="C9" s="72">
        <v>90036</v>
      </c>
      <c r="D9" s="72">
        <v>797</v>
      </c>
      <c r="E9" s="72">
        <v>823</v>
      </c>
      <c r="F9" s="72">
        <v>432</v>
      </c>
      <c r="G9" s="72">
        <v>408</v>
      </c>
      <c r="H9" s="72">
        <v>36</v>
      </c>
      <c r="I9" s="72">
        <v>59</v>
      </c>
      <c r="J9" s="72">
        <v>35</v>
      </c>
      <c r="K9" s="72">
        <v>42</v>
      </c>
      <c r="L9" s="72">
        <v>36</v>
      </c>
      <c r="M9" s="72">
        <v>45</v>
      </c>
      <c r="N9" s="72">
        <v>39</v>
      </c>
      <c r="O9" s="72">
        <v>29</v>
      </c>
      <c r="P9" s="72">
        <v>36</v>
      </c>
      <c r="Q9" s="72">
        <v>31</v>
      </c>
      <c r="R9" s="72">
        <v>31</v>
      </c>
      <c r="S9" s="72">
        <v>31</v>
      </c>
      <c r="T9" s="72">
        <v>38</v>
      </c>
      <c r="U9" s="72">
        <v>27</v>
      </c>
      <c r="V9" s="72">
        <v>34</v>
      </c>
      <c r="W9" s="72">
        <v>37</v>
      </c>
      <c r="X9" s="72">
        <v>27</v>
      </c>
      <c r="Y9" s="72">
        <v>39</v>
      </c>
    </row>
    <row r="10" spans="1:25" x14ac:dyDescent="0.2">
      <c r="A10" t="s">
        <v>7</v>
      </c>
      <c r="B10" s="72">
        <v>95319</v>
      </c>
      <c r="C10" s="72">
        <v>94260</v>
      </c>
      <c r="D10" s="72">
        <v>88222</v>
      </c>
      <c r="E10" s="72">
        <v>83287</v>
      </c>
      <c r="F10" s="72">
        <v>65629</v>
      </c>
      <c r="G10" s="72">
        <v>62655</v>
      </c>
      <c r="H10" s="72">
        <v>65600</v>
      </c>
      <c r="I10" s="72">
        <v>61763</v>
      </c>
      <c r="J10" s="72">
        <v>76816</v>
      </c>
      <c r="K10" s="72">
        <v>73388</v>
      </c>
      <c r="L10" s="72">
        <v>54040</v>
      </c>
      <c r="M10" s="72">
        <v>53024</v>
      </c>
      <c r="N10" s="72">
        <v>3589</v>
      </c>
      <c r="O10" s="72">
        <v>3484</v>
      </c>
      <c r="P10" s="72">
        <v>64964</v>
      </c>
      <c r="Q10" s="72">
        <v>62225</v>
      </c>
      <c r="R10" s="72">
        <v>85221</v>
      </c>
      <c r="S10" s="72">
        <v>82732</v>
      </c>
      <c r="T10" s="72">
        <v>70935</v>
      </c>
      <c r="U10" s="72">
        <v>69685</v>
      </c>
      <c r="V10" s="72">
        <v>3669</v>
      </c>
      <c r="W10" s="72">
        <v>3689</v>
      </c>
      <c r="X10" s="72">
        <v>60670</v>
      </c>
      <c r="Y10" s="72">
        <v>56260</v>
      </c>
    </row>
    <row r="11" spans="1:25" x14ac:dyDescent="0.2">
      <c r="A11" t="s">
        <v>8</v>
      </c>
      <c r="B11" s="72">
        <v>37187</v>
      </c>
      <c r="C11" s="72">
        <v>42093</v>
      </c>
      <c r="D11" s="72">
        <v>1320</v>
      </c>
      <c r="E11" s="72">
        <v>811</v>
      </c>
      <c r="F11" s="72">
        <v>433</v>
      </c>
      <c r="G11" s="72">
        <v>447</v>
      </c>
      <c r="H11" s="72">
        <v>34</v>
      </c>
      <c r="I11" s="72">
        <v>32</v>
      </c>
      <c r="J11" s="72">
        <v>50</v>
      </c>
      <c r="K11" s="72">
        <v>40</v>
      </c>
      <c r="L11" s="72">
        <v>32</v>
      </c>
      <c r="M11" s="72">
        <v>38</v>
      </c>
      <c r="N11" s="72">
        <v>36</v>
      </c>
      <c r="O11" s="72">
        <v>40</v>
      </c>
      <c r="P11" s="72">
        <v>25</v>
      </c>
      <c r="Q11" s="72">
        <v>36</v>
      </c>
      <c r="R11" s="72">
        <v>19</v>
      </c>
      <c r="S11" s="72">
        <v>38</v>
      </c>
      <c r="T11" s="72">
        <v>34</v>
      </c>
      <c r="U11" s="72">
        <v>32</v>
      </c>
      <c r="V11" s="72">
        <v>30</v>
      </c>
      <c r="W11" s="72">
        <v>32</v>
      </c>
      <c r="X11" s="72">
        <v>39</v>
      </c>
      <c r="Y11" s="72">
        <v>31</v>
      </c>
    </row>
    <row r="12" spans="1:25" x14ac:dyDescent="0.2">
      <c r="A12" t="s">
        <v>9</v>
      </c>
      <c r="B12" s="72">
        <v>93954</v>
      </c>
      <c r="C12" s="72">
        <v>94912</v>
      </c>
      <c r="D12" s="72">
        <v>66639</v>
      </c>
      <c r="E12" s="72">
        <v>63433</v>
      </c>
      <c r="F12" s="72">
        <v>49792</v>
      </c>
      <c r="G12" s="72">
        <v>44797</v>
      </c>
      <c r="H12" s="72">
        <v>3871</v>
      </c>
      <c r="I12" s="72">
        <v>3642</v>
      </c>
      <c r="J12" s="72">
        <v>46674</v>
      </c>
      <c r="K12" s="72">
        <v>44595</v>
      </c>
      <c r="L12" s="72">
        <v>70862</v>
      </c>
      <c r="M12" s="72">
        <v>69225</v>
      </c>
      <c r="N12" s="72">
        <v>63706</v>
      </c>
      <c r="O12" s="72">
        <v>66557</v>
      </c>
      <c r="P12" s="72">
        <v>66771</v>
      </c>
      <c r="Q12" s="72">
        <v>60763</v>
      </c>
      <c r="R12" s="72">
        <v>63496</v>
      </c>
      <c r="S12" s="72">
        <v>63613</v>
      </c>
      <c r="T12" s="72">
        <v>85652</v>
      </c>
      <c r="U12" s="72">
        <v>84287</v>
      </c>
      <c r="V12" s="72">
        <v>75448</v>
      </c>
      <c r="W12" s="72">
        <v>76768</v>
      </c>
      <c r="X12" s="72">
        <v>80643</v>
      </c>
      <c r="Y12" s="72">
        <v>73398</v>
      </c>
    </row>
    <row r="13" spans="1:25" x14ac:dyDescent="0.2">
      <c r="A13" t="s">
        <v>10</v>
      </c>
      <c r="B13" s="72">
        <v>18881</v>
      </c>
      <c r="C13" s="72">
        <v>21869</v>
      </c>
      <c r="D13" s="72">
        <v>655</v>
      </c>
      <c r="E13" s="72">
        <v>647</v>
      </c>
      <c r="F13" s="72">
        <v>414</v>
      </c>
      <c r="G13" s="72">
        <v>416</v>
      </c>
      <c r="H13" s="72">
        <v>34</v>
      </c>
      <c r="I13" s="72">
        <v>42</v>
      </c>
      <c r="J13" s="72">
        <v>29</v>
      </c>
      <c r="K13" s="72">
        <v>26</v>
      </c>
      <c r="L13" s="72">
        <v>37</v>
      </c>
      <c r="M13" s="72">
        <v>45</v>
      </c>
      <c r="N13" s="72">
        <v>37</v>
      </c>
      <c r="O13" s="72">
        <v>34</v>
      </c>
      <c r="P13" s="72">
        <v>41</v>
      </c>
      <c r="Q13" s="72">
        <v>38</v>
      </c>
      <c r="R13" s="72">
        <v>42</v>
      </c>
      <c r="S13" s="72">
        <v>38</v>
      </c>
      <c r="T13" s="72">
        <v>27</v>
      </c>
      <c r="U13" s="72">
        <v>39</v>
      </c>
      <c r="V13" s="72">
        <v>30</v>
      </c>
      <c r="W13" s="72">
        <v>42</v>
      </c>
      <c r="X13" s="72">
        <v>48</v>
      </c>
      <c r="Y13" s="72">
        <v>42</v>
      </c>
    </row>
    <row r="14" spans="1:25" x14ac:dyDescent="0.2">
      <c r="A14" t="s">
        <v>11</v>
      </c>
      <c r="B14" s="72">
        <v>84084</v>
      </c>
      <c r="C14" s="72">
        <v>85252</v>
      </c>
      <c r="D14" s="72">
        <v>62391</v>
      </c>
      <c r="E14" s="72">
        <v>61384</v>
      </c>
      <c r="F14" s="72">
        <v>64585</v>
      </c>
      <c r="G14" s="72">
        <v>61915</v>
      </c>
      <c r="H14" s="72">
        <v>3874</v>
      </c>
      <c r="I14" s="72">
        <v>3739</v>
      </c>
      <c r="J14" s="72">
        <v>48955</v>
      </c>
      <c r="K14" s="72">
        <v>46159</v>
      </c>
      <c r="L14" s="72">
        <v>69234</v>
      </c>
      <c r="M14" s="72">
        <v>64596</v>
      </c>
      <c r="N14" s="72">
        <v>68288</v>
      </c>
      <c r="O14" s="72">
        <v>67306</v>
      </c>
      <c r="P14" s="72">
        <v>66580</v>
      </c>
      <c r="Q14" s="72">
        <v>63465</v>
      </c>
      <c r="R14" s="72">
        <v>69998</v>
      </c>
      <c r="S14" s="72">
        <v>69151</v>
      </c>
      <c r="T14" s="72">
        <v>52126</v>
      </c>
      <c r="U14" s="72">
        <v>49743</v>
      </c>
      <c r="V14" s="72">
        <v>56765</v>
      </c>
      <c r="W14" s="72">
        <v>59450</v>
      </c>
      <c r="X14" s="72">
        <v>50108</v>
      </c>
      <c r="Y14" s="72">
        <v>48039</v>
      </c>
    </row>
    <row r="15" spans="1:25" x14ac:dyDescent="0.2">
      <c r="A15" t="s">
        <v>12</v>
      </c>
      <c r="B15" s="72">
        <v>10202</v>
      </c>
      <c r="C15" s="72">
        <v>11298</v>
      </c>
      <c r="D15" s="72">
        <v>761</v>
      </c>
      <c r="E15" s="72">
        <v>693</v>
      </c>
      <c r="F15" s="72">
        <v>425</v>
      </c>
      <c r="G15" s="72">
        <v>439</v>
      </c>
      <c r="H15" s="72">
        <v>41</v>
      </c>
      <c r="I15" s="72">
        <v>36</v>
      </c>
      <c r="J15" s="72">
        <v>35</v>
      </c>
      <c r="K15" s="72">
        <v>35</v>
      </c>
      <c r="L15" s="72">
        <v>37</v>
      </c>
      <c r="M15" s="72">
        <v>34</v>
      </c>
      <c r="N15" s="72">
        <v>35</v>
      </c>
      <c r="O15" s="72">
        <v>38</v>
      </c>
      <c r="P15" s="72">
        <v>44</v>
      </c>
      <c r="Q15" s="72">
        <v>43</v>
      </c>
      <c r="R15" s="72">
        <v>43</v>
      </c>
      <c r="S15" s="72">
        <v>43</v>
      </c>
      <c r="T15" s="72">
        <v>33</v>
      </c>
      <c r="U15" s="72">
        <v>35</v>
      </c>
      <c r="V15" s="72">
        <v>28</v>
      </c>
      <c r="W15" s="72">
        <v>40</v>
      </c>
      <c r="X15" s="72">
        <v>32</v>
      </c>
      <c r="Y15" s="72">
        <v>36</v>
      </c>
    </row>
    <row r="16" spans="1:25" x14ac:dyDescent="0.2">
      <c r="A16" t="s">
        <v>13</v>
      </c>
      <c r="B16" s="72">
        <v>70755</v>
      </c>
      <c r="C16" s="72">
        <v>65778</v>
      </c>
      <c r="D16" s="72">
        <v>72934</v>
      </c>
      <c r="E16" s="72">
        <v>72399</v>
      </c>
      <c r="F16" s="72">
        <v>60259</v>
      </c>
      <c r="G16" s="72">
        <v>59043</v>
      </c>
      <c r="H16" s="72">
        <v>72026</v>
      </c>
      <c r="I16" s="72">
        <v>69140</v>
      </c>
      <c r="J16" s="72">
        <v>60677</v>
      </c>
      <c r="K16" s="72">
        <v>59005</v>
      </c>
      <c r="L16" s="72">
        <v>73534</v>
      </c>
      <c r="M16" s="72">
        <v>71039</v>
      </c>
      <c r="N16" s="72">
        <v>58203</v>
      </c>
      <c r="O16" s="72">
        <v>59225</v>
      </c>
      <c r="P16" s="72">
        <v>73677</v>
      </c>
      <c r="Q16" s="72">
        <v>70362</v>
      </c>
      <c r="R16" s="72">
        <v>67822</v>
      </c>
      <c r="S16" s="72">
        <v>68108</v>
      </c>
      <c r="T16" s="72">
        <v>77088</v>
      </c>
      <c r="U16" s="72">
        <v>74774</v>
      </c>
      <c r="V16" s="72">
        <v>46798</v>
      </c>
      <c r="W16" s="72">
        <v>46951</v>
      </c>
      <c r="X16" s="72">
        <v>68709</v>
      </c>
      <c r="Y16" s="72">
        <v>66002</v>
      </c>
    </row>
    <row r="17" spans="1:25" x14ac:dyDescent="0.2">
      <c r="A17" t="s">
        <v>14</v>
      </c>
      <c r="B17" s="72">
        <v>5034</v>
      </c>
      <c r="C17" s="72">
        <v>5635</v>
      </c>
      <c r="D17" s="72">
        <v>805</v>
      </c>
      <c r="E17" s="72">
        <v>791</v>
      </c>
      <c r="F17" s="72">
        <v>483</v>
      </c>
      <c r="G17" s="72">
        <v>465</v>
      </c>
      <c r="H17" s="72">
        <v>40</v>
      </c>
      <c r="I17" s="72">
        <v>54</v>
      </c>
      <c r="J17" s="72">
        <v>29</v>
      </c>
      <c r="K17" s="72">
        <v>36</v>
      </c>
      <c r="L17" s="72">
        <v>40</v>
      </c>
      <c r="M17" s="72">
        <v>37</v>
      </c>
      <c r="N17" s="72">
        <v>40</v>
      </c>
      <c r="O17" s="72">
        <v>40</v>
      </c>
      <c r="P17" s="72">
        <v>30</v>
      </c>
      <c r="Q17" s="72">
        <v>49</v>
      </c>
      <c r="R17" s="72">
        <v>31</v>
      </c>
      <c r="S17" s="72">
        <v>45</v>
      </c>
      <c r="T17" s="72">
        <v>41</v>
      </c>
      <c r="U17" s="72">
        <v>43</v>
      </c>
      <c r="V17" s="72">
        <v>37</v>
      </c>
      <c r="W17" s="72">
        <v>30</v>
      </c>
      <c r="X17" s="72">
        <v>49</v>
      </c>
      <c r="Y17" s="72">
        <v>44</v>
      </c>
    </row>
    <row r="18" spans="1:25" x14ac:dyDescent="0.2">
      <c r="A18" t="s">
        <v>15</v>
      </c>
      <c r="B18" s="72">
        <v>74914</v>
      </c>
      <c r="C18" s="72">
        <v>60133</v>
      </c>
      <c r="D18" s="72">
        <v>70901</v>
      </c>
      <c r="E18" s="72">
        <v>69487</v>
      </c>
      <c r="F18" s="72">
        <v>63728</v>
      </c>
      <c r="G18" s="72">
        <v>62781</v>
      </c>
      <c r="H18" s="72">
        <v>69669</v>
      </c>
      <c r="I18" s="72">
        <v>66645</v>
      </c>
      <c r="J18" s="72">
        <v>70287</v>
      </c>
      <c r="K18" s="72">
        <v>73953</v>
      </c>
      <c r="L18" s="72">
        <v>3806</v>
      </c>
      <c r="M18" s="72">
        <v>3541</v>
      </c>
      <c r="N18" s="72">
        <v>77980</v>
      </c>
      <c r="O18" s="72">
        <v>81596</v>
      </c>
      <c r="P18" s="72">
        <v>87470</v>
      </c>
      <c r="Q18" s="72">
        <v>84822</v>
      </c>
      <c r="R18" s="72">
        <v>71848</v>
      </c>
      <c r="S18" s="72">
        <v>70956</v>
      </c>
      <c r="T18" s="72">
        <v>62598</v>
      </c>
      <c r="U18" s="72">
        <v>61038</v>
      </c>
      <c r="V18" s="72">
        <v>47041</v>
      </c>
      <c r="W18" s="72">
        <v>47995</v>
      </c>
      <c r="X18" s="72">
        <v>73715</v>
      </c>
      <c r="Y18" s="72">
        <v>71240</v>
      </c>
    </row>
  </sheetData>
  <phoneticPr fontId="21"/>
  <pageMargins left="0.45" right="0.45" top="0.75" bottom="0.75" header="0.3" footer="0.3"/>
  <pageSetup scale="56" orientation="landscape" r:id="rId1"/>
  <headerFooter>
    <oddHeader>&amp;R&amp;"-,Bold"&amp;12 100-6260_B2</oddHeader>
    <oddFooter>&amp;RRaw Data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showWhiteSpace="0" view="pageLayout" topLeftCell="A16" zoomScaleNormal="100" workbookViewId="0">
      <selection activeCell="A40" sqref="A40:M49"/>
    </sheetView>
  </sheetViews>
  <sheetFormatPr defaultRowHeight="13.2" x14ac:dyDescent="0.2"/>
  <cols>
    <col min="1" max="1" width="3.109375" customWidth="1"/>
    <col min="2" max="2" width="10.6640625" customWidth="1"/>
    <col min="4" max="5" width="7.88671875" customWidth="1"/>
    <col min="6" max="6" width="6.33203125" customWidth="1"/>
    <col min="7" max="7" width="7.44140625" customWidth="1"/>
    <col min="8" max="8" width="7.5546875" customWidth="1"/>
    <col min="9" max="9" width="7.109375" customWidth="1"/>
    <col min="10" max="10" width="6.88671875" customWidth="1"/>
    <col min="11" max="11" width="7" customWidth="1"/>
    <col min="12" max="12" width="6.88671875" customWidth="1"/>
    <col min="13" max="13" width="6.5546875" customWidth="1"/>
    <col min="14" max="14" width="7.5546875" customWidth="1"/>
    <col min="15" max="15" width="7.88671875" customWidth="1"/>
    <col min="16" max="16" width="6.88671875" customWidth="1"/>
    <col min="17" max="17" width="7.88671875" customWidth="1"/>
    <col min="18" max="18" width="6.5546875" customWidth="1"/>
    <col min="19" max="19" width="7.33203125" customWidth="1"/>
    <col min="20" max="20" width="7.88671875" customWidth="1"/>
    <col min="21" max="21" width="8" customWidth="1"/>
    <col min="22" max="22" width="9" customWidth="1"/>
    <col min="23" max="23" width="7.6640625" customWidth="1"/>
    <col min="24" max="24" width="7.5546875" customWidth="1"/>
    <col min="25" max="25" width="8.109375" customWidth="1"/>
  </cols>
  <sheetData>
    <row r="1" spans="2:12" x14ac:dyDescent="0.2">
      <c r="B1" s="70" t="s">
        <v>23</v>
      </c>
      <c r="C1" s="70"/>
      <c r="D1" s="70"/>
      <c r="E1" s="70"/>
      <c r="I1" s="70" t="s">
        <v>35</v>
      </c>
      <c r="J1" s="70"/>
      <c r="K1" s="70"/>
      <c r="L1" s="70"/>
    </row>
    <row r="2" spans="2:12" x14ac:dyDescent="0.2">
      <c r="B2" s="5" t="s">
        <v>16</v>
      </c>
      <c r="C2" s="5" t="s">
        <v>17</v>
      </c>
      <c r="D2" s="5" t="s">
        <v>18</v>
      </c>
      <c r="E2" s="5" t="s">
        <v>19</v>
      </c>
      <c r="J2" s="6" t="s">
        <v>17</v>
      </c>
      <c r="K2" s="6" t="s">
        <v>18</v>
      </c>
    </row>
    <row r="3" spans="2:12" x14ac:dyDescent="0.2">
      <c r="B3" s="2">
        <v>2</v>
      </c>
      <c r="C3" s="2">
        <f>IF('Raw Data'!B3="","",'Raw Data'!B3)</f>
        <v>545697</v>
      </c>
      <c r="D3" s="2">
        <f>IF('Raw Data'!C3="","",'Raw Data'!C3)</f>
        <v>576729</v>
      </c>
      <c r="E3" s="3">
        <f t="shared" ref="E3:E12" si="0">IF(C3="","",AVERAGE(C3:D3)-AVERAGE($C$13:$D$16))</f>
        <v>560415</v>
      </c>
      <c r="G3" s="8" t="s">
        <v>20</v>
      </c>
      <c r="H3" s="10">
        <f>IF(C3="","",SLOPE(E5:E13,B5:B13))</f>
        <v>294276.31336069311</v>
      </c>
      <c r="J3" s="4">
        <f>IF('Raw Data'!F3="","",'Raw Data'!F3)</f>
        <v>388</v>
      </c>
      <c r="K3" s="4">
        <f>IF('Raw Data'!G3="","",'Raw Data'!G3)</f>
        <v>367</v>
      </c>
    </row>
    <row r="4" spans="2:12" x14ac:dyDescent="0.2">
      <c r="B4" s="2">
        <f>B3/2</f>
        <v>1</v>
      </c>
      <c r="C4" s="2">
        <f>IF('Raw Data'!B5="","",'Raw Data'!B5)</f>
        <v>308292</v>
      </c>
      <c r="D4" s="2">
        <f>IF('Raw Data'!C5="","",'Raw Data'!C5)</f>
        <v>357522</v>
      </c>
      <c r="E4" s="3">
        <f t="shared" si="0"/>
        <v>332109</v>
      </c>
      <c r="G4" s="8" t="s">
        <v>21</v>
      </c>
      <c r="H4" s="10">
        <f>IF(C3="","",INTERCEPT(E5:E13,B5:B13))</f>
        <v>991.57816537467443</v>
      </c>
      <c r="J4" s="4">
        <f>IF('Raw Data'!F5="","",'Raw Data'!F5)</f>
        <v>421</v>
      </c>
      <c r="K4" s="4">
        <f>IF('Raw Data'!G5="","",'Raw Data'!G5)</f>
        <v>413</v>
      </c>
    </row>
    <row r="5" spans="2:12" x14ac:dyDescent="0.2">
      <c r="B5" s="2">
        <f t="shared" ref="B5:B12" si="1">B4/2</f>
        <v>0.5</v>
      </c>
      <c r="C5" s="2">
        <f>IF('Raw Data'!B7="","",'Raw Data'!B7)</f>
        <v>122551</v>
      </c>
      <c r="D5" s="2">
        <f>IF('Raw Data'!C7="","",'Raw Data'!C7)</f>
        <v>168791</v>
      </c>
      <c r="E5" s="3">
        <f t="shared" si="0"/>
        <v>144873</v>
      </c>
      <c r="G5" s="5" t="s">
        <v>22</v>
      </c>
      <c r="H5" s="7">
        <f>IF(C3="","",RSQ(E5:E13,B5:B13))</f>
        <v>0.99729672679887482</v>
      </c>
      <c r="J5" s="4">
        <f>IF('Raw Data'!F7="","",'Raw Data'!F7)</f>
        <v>409</v>
      </c>
      <c r="K5" s="4">
        <f>IF('Raw Data'!G7="","",'Raw Data'!G7)</f>
        <v>368</v>
      </c>
    </row>
    <row r="6" spans="2:12" x14ac:dyDescent="0.2">
      <c r="B6" s="2">
        <f t="shared" si="1"/>
        <v>0.25</v>
      </c>
      <c r="C6" s="2">
        <f>IF('Raw Data'!B9="","",'Raw Data'!B9)</f>
        <v>72819</v>
      </c>
      <c r="D6" s="2">
        <f>IF('Raw Data'!C9="","",'Raw Data'!C9)</f>
        <v>90036</v>
      </c>
      <c r="E6" s="3">
        <f t="shared" si="0"/>
        <v>80629.5</v>
      </c>
      <c r="J6" s="4">
        <f>IF('Raw Data'!F9="","",'Raw Data'!F9)</f>
        <v>432</v>
      </c>
      <c r="K6" s="4">
        <f>IF('Raw Data'!G9="","",'Raw Data'!G9)</f>
        <v>408</v>
      </c>
    </row>
    <row r="7" spans="2:12" x14ac:dyDescent="0.2">
      <c r="B7" s="2">
        <f t="shared" si="1"/>
        <v>0.125</v>
      </c>
      <c r="C7" s="2">
        <f>IF('Raw Data'!B11="","",'Raw Data'!B11)</f>
        <v>37187</v>
      </c>
      <c r="D7" s="2">
        <f>IF('Raw Data'!C11="","",'Raw Data'!C11)</f>
        <v>42093</v>
      </c>
      <c r="E7" s="3">
        <f t="shared" si="0"/>
        <v>38842</v>
      </c>
      <c r="J7" s="4">
        <f>IF('Raw Data'!F11="","",'Raw Data'!F11)</f>
        <v>433</v>
      </c>
      <c r="K7" s="4">
        <f>IF('Raw Data'!G11="","",'Raw Data'!G11)</f>
        <v>447</v>
      </c>
    </row>
    <row r="8" spans="2:12" x14ac:dyDescent="0.2">
      <c r="B8" s="2">
        <f t="shared" si="1"/>
        <v>6.25E-2</v>
      </c>
      <c r="C8" s="2">
        <f>IF('Raw Data'!B13="","",'Raw Data'!B13)</f>
        <v>18881</v>
      </c>
      <c r="D8" s="2">
        <f>IF('Raw Data'!C13="","",'Raw Data'!C13)</f>
        <v>21869</v>
      </c>
      <c r="E8" s="3">
        <f t="shared" si="0"/>
        <v>19577</v>
      </c>
      <c r="J8" s="4">
        <f>IF('Raw Data'!F13="","",'Raw Data'!F13)</f>
        <v>414</v>
      </c>
      <c r="K8" s="4">
        <f>IF('Raw Data'!G13="","",'Raw Data'!G13)</f>
        <v>416</v>
      </c>
    </row>
    <row r="9" spans="2:12" x14ac:dyDescent="0.2">
      <c r="B9" s="2">
        <f t="shared" si="1"/>
        <v>3.125E-2</v>
      </c>
      <c r="C9" s="2">
        <f>IF('Raw Data'!B15="","",'Raw Data'!B15)</f>
        <v>10202</v>
      </c>
      <c r="D9" s="2">
        <f>IF('Raw Data'!C15="","",'Raw Data'!C15)</f>
        <v>11298</v>
      </c>
      <c r="E9" s="3">
        <f t="shared" si="0"/>
        <v>9952</v>
      </c>
      <c r="J9" s="4">
        <f>IF('Raw Data'!F15="","",'Raw Data'!F13)</f>
        <v>414</v>
      </c>
      <c r="K9" s="4">
        <f>IF('Raw Data'!G15="","",'Raw Data'!G13)</f>
        <v>416</v>
      </c>
    </row>
    <row r="10" spans="2:12" x14ac:dyDescent="0.2">
      <c r="B10" s="2">
        <f t="shared" si="1"/>
        <v>1.5625E-2</v>
      </c>
      <c r="C10" s="2">
        <f>IF('Raw Data'!B17="","",'Raw Data'!B17)</f>
        <v>5034</v>
      </c>
      <c r="D10" s="2">
        <f>IF('Raw Data'!C17="","",'Raw Data'!C17)</f>
        <v>5635</v>
      </c>
      <c r="E10" s="3">
        <f t="shared" si="0"/>
        <v>4536.5</v>
      </c>
      <c r="J10" s="4">
        <f>IF('Raw Data'!F17="","",'Raw Data'!F17)</f>
        <v>483</v>
      </c>
      <c r="K10" s="4">
        <f>IF('Raw Data'!G17="","",'Raw Data'!G17)</f>
        <v>465</v>
      </c>
    </row>
    <row r="11" spans="2:12" x14ac:dyDescent="0.2">
      <c r="B11" s="2">
        <f t="shared" si="1"/>
        <v>7.8125E-3</v>
      </c>
      <c r="C11" s="2">
        <f>IF('Raw Data'!D3="","",'Raw Data'!D3)</f>
        <v>3244</v>
      </c>
      <c r="D11" s="2">
        <f>IF('Raw Data'!E3="","",'Raw Data'!E3)</f>
        <v>3226</v>
      </c>
      <c r="E11" s="3">
        <f t="shared" si="0"/>
        <v>2437</v>
      </c>
    </row>
    <row r="12" spans="2:12" x14ac:dyDescent="0.2">
      <c r="B12" s="2">
        <f t="shared" si="1"/>
        <v>3.90625E-3</v>
      </c>
      <c r="C12" s="2">
        <f>IF('Raw Data'!D5="","",'Raw Data'!D5)</f>
        <v>2074</v>
      </c>
      <c r="D12" s="2">
        <f>IF('Raw Data'!E5="","",'Raw Data'!E5)</f>
        <v>1930</v>
      </c>
      <c r="E12" s="3">
        <f t="shared" si="0"/>
        <v>1204</v>
      </c>
      <c r="I12" s="8" t="s">
        <v>24</v>
      </c>
      <c r="J12" s="9">
        <f>AVERAGE(J3:K10)</f>
        <v>418.375</v>
      </c>
    </row>
    <row r="13" spans="2:12" x14ac:dyDescent="0.2">
      <c r="B13" s="2">
        <v>0</v>
      </c>
      <c r="C13" s="2">
        <f>IF('Raw Data'!D7="","",'Raw Data'!D7)</f>
        <v>736</v>
      </c>
      <c r="D13" s="2">
        <f>IF('Raw Data'!E7="","",'Raw Data'!E7)</f>
        <v>595</v>
      </c>
      <c r="E13" s="2">
        <f>IF(C13="","",0)</f>
        <v>0</v>
      </c>
      <c r="F13" s="1">
        <f>AVERAGE(C13:D16)</f>
        <v>798</v>
      </c>
      <c r="J13" s="1"/>
    </row>
    <row r="14" spans="2:12" x14ac:dyDescent="0.2">
      <c r="B14" s="2"/>
      <c r="C14" s="2">
        <f>IF('Raw Data'!D9="","",'Raw Data'!D9)</f>
        <v>797</v>
      </c>
      <c r="D14" s="2">
        <f>IF('Raw Data'!E9="","",'Raw Data'!E9)</f>
        <v>823</v>
      </c>
      <c r="E14" s="2"/>
    </row>
    <row r="15" spans="2:12" x14ac:dyDescent="0.2">
      <c r="B15" s="2"/>
      <c r="C15" s="2">
        <f>IF('Raw Data'!D11="","",'Raw Data'!D11)</f>
        <v>1320</v>
      </c>
      <c r="D15" s="2">
        <f>IF('Raw Data'!E11="","",'Raw Data'!E11)</f>
        <v>811</v>
      </c>
      <c r="E15" s="2"/>
    </row>
    <row r="16" spans="2:12" x14ac:dyDescent="0.2">
      <c r="B16" s="2"/>
      <c r="C16" s="2">
        <f>IF('Raw Data'!D13="","",'Raw Data'!D13)</f>
        <v>655</v>
      </c>
      <c r="D16" s="2">
        <f>IF('Raw Data'!E13="","",'Raw Data'!E13)</f>
        <v>647</v>
      </c>
      <c r="E16" s="2"/>
    </row>
    <row r="18" spans="1:25" x14ac:dyDescent="0.2">
      <c r="B18" s="11" t="s">
        <v>25</v>
      </c>
    </row>
    <row r="19" spans="1:25" x14ac:dyDescent="0.2">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x14ac:dyDescent="0.2">
      <c r="A20" s="12" t="s">
        <v>1</v>
      </c>
      <c r="B20" s="4">
        <f>IF('Raw Data'!B4="","",'Raw Data'!B4)</f>
        <v>69600</v>
      </c>
      <c r="C20" s="4">
        <f>IF('Raw Data'!C4="","",'Raw Data'!C4)</f>
        <v>80071</v>
      </c>
      <c r="D20" s="4">
        <f>IF('Raw Data'!D4="","",'Raw Data'!D4)</f>
        <v>4681</v>
      </c>
      <c r="E20" s="4">
        <f>IF('Raw Data'!E4="","",'Raw Data'!E4)</f>
        <v>4912</v>
      </c>
      <c r="F20" s="4">
        <f>IF('Raw Data'!F4="","",'Raw Data'!F4)</f>
        <v>57810</v>
      </c>
      <c r="G20" s="4">
        <f>IF('Raw Data'!G4="","",'Raw Data'!G4)</f>
        <v>56129</v>
      </c>
      <c r="H20" s="4">
        <f>IF('Raw Data'!H4="","",'Raw Data'!H4)</f>
        <v>73282</v>
      </c>
      <c r="I20" s="4">
        <f>IF('Raw Data'!I4="","",'Raw Data'!I4)</f>
        <v>76260</v>
      </c>
      <c r="J20" s="4">
        <f>IF('Raw Data'!J4="","",'Raw Data'!J4)</f>
        <v>84725</v>
      </c>
      <c r="K20" s="4">
        <f>IF('Raw Data'!K4="","",'Raw Data'!K4)</f>
        <v>82891</v>
      </c>
      <c r="L20" s="4">
        <f>IF('Raw Data'!L4="","",'Raw Data'!L4)</f>
        <v>88665</v>
      </c>
      <c r="M20" s="4">
        <f>IF('Raw Data'!M4="","",'Raw Data'!M4)</f>
        <v>90131</v>
      </c>
      <c r="N20" s="4">
        <f>IF('Raw Data'!N4="","",'Raw Data'!N4)</f>
        <v>49354</v>
      </c>
      <c r="O20" s="4">
        <f>IF('Raw Data'!O4="","",'Raw Data'!O4)</f>
        <v>49347</v>
      </c>
      <c r="P20" s="4">
        <f>IF('Raw Data'!P4="","",'Raw Data'!P4)</f>
        <v>3190</v>
      </c>
      <c r="Q20" s="4">
        <f>IF('Raw Data'!Q4="","",'Raw Data'!Q4)</f>
        <v>3214</v>
      </c>
      <c r="R20" s="4">
        <f>IF('Raw Data'!R4="","",'Raw Data'!R4)</f>
        <v>89874</v>
      </c>
      <c r="S20" s="4">
        <f>IF('Raw Data'!S4="","",'Raw Data'!S4)</f>
        <v>85738</v>
      </c>
      <c r="T20" s="4">
        <f>IF('Raw Data'!T4="","",'Raw Data'!T4)</f>
        <v>2357</v>
      </c>
      <c r="U20" s="4">
        <f>IF('Raw Data'!U4="","",'Raw Data'!U4)</f>
        <v>2276</v>
      </c>
      <c r="V20" s="4">
        <f>IF('Raw Data'!V4="","",'Raw Data'!V4)</f>
        <v>33513</v>
      </c>
      <c r="W20" s="4">
        <f>IF('Raw Data'!W4="","",'Raw Data'!W4)</f>
        <v>34901</v>
      </c>
      <c r="X20" s="4">
        <f>IF('Raw Data'!X4="","",'Raw Data'!X4)</f>
        <v>96946</v>
      </c>
      <c r="Y20" s="4">
        <f>IF('Raw Data'!Y4="","",'Raw Data'!Y4)</f>
        <v>93448</v>
      </c>
    </row>
    <row r="21" spans="1:25" x14ac:dyDescent="0.2">
      <c r="A21" s="12" t="s">
        <v>2</v>
      </c>
      <c r="B21" s="4">
        <f>IF('Raw Data'!B6="","",'Raw Data'!B6)</f>
        <v>65591</v>
      </c>
      <c r="C21" s="4">
        <f>IF('Raw Data'!C6="","",'Raw Data'!C6)</f>
        <v>58812</v>
      </c>
      <c r="D21" s="4">
        <f>IF('Raw Data'!D6="","",'Raw Data'!D6)</f>
        <v>77270</v>
      </c>
      <c r="E21" s="4">
        <f>IF('Raw Data'!E6="","",'Raw Data'!E6)</f>
        <v>79953</v>
      </c>
      <c r="F21" s="4">
        <f>IF('Raw Data'!F6="","",'Raw Data'!F6)</f>
        <v>81708</v>
      </c>
      <c r="G21" s="4">
        <f>IF('Raw Data'!G6="","",'Raw Data'!G6)</f>
        <v>75184</v>
      </c>
      <c r="H21" s="4">
        <f>IF('Raw Data'!H6="","",'Raw Data'!H6)</f>
        <v>44841</v>
      </c>
      <c r="I21" s="4">
        <f>IF('Raw Data'!I6="","",'Raw Data'!I6)</f>
        <v>43989</v>
      </c>
      <c r="J21" s="4">
        <f>IF('Raw Data'!J6="","",'Raw Data'!J6)</f>
        <v>81239</v>
      </c>
      <c r="K21" s="4">
        <f>IF('Raw Data'!K6="","",'Raw Data'!K6)</f>
        <v>76881</v>
      </c>
      <c r="L21" s="4">
        <f>IF('Raw Data'!L6="","",'Raw Data'!L6)</f>
        <v>3356</v>
      </c>
      <c r="M21" s="4">
        <f>IF('Raw Data'!M6="","",'Raw Data'!M6)</f>
        <v>3421</v>
      </c>
      <c r="N21" s="4">
        <f>IF('Raw Data'!N6="","",'Raw Data'!N6)</f>
        <v>6354</v>
      </c>
      <c r="O21" s="4">
        <f>IF('Raw Data'!O6="","",'Raw Data'!O6)</f>
        <v>5981</v>
      </c>
      <c r="P21" s="4">
        <f>IF('Raw Data'!P6="","",'Raw Data'!P6)</f>
        <v>45119</v>
      </c>
      <c r="Q21" s="4">
        <f>IF('Raw Data'!Q6="","",'Raw Data'!Q6)</f>
        <v>45159</v>
      </c>
      <c r="R21" s="4">
        <f>IF('Raw Data'!R6="","",'Raw Data'!R6)</f>
        <v>3460</v>
      </c>
      <c r="S21" s="4">
        <f>IF('Raw Data'!S6="","",'Raw Data'!S6)</f>
        <v>3263</v>
      </c>
      <c r="T21" s="4">
        <f>IF('Raw Data'!T6="","",'Raw Data'!T6)</f>
        <v>90532</v>
      </c>
      <c r="U21" s="4">
        <f>IF('Raw Data'!U6="","",'Raw Data'!U6)</f>
        <v>91079</v>
      </c>
      <c r="V21" s="4">
        <f>IF('Raw Data'!V6="","",'Raw Data'!V6)</f>
        <v>65634</v>
      </c>
      <c r="W21" s="4">
        <f>IF('Raw Data'!W6="","",'Raw Data'!W6)</f>
        <v>66151</v>
      </c>
      <c r="X21" s="4">
        <f>IF('Raw Data'!X6="","",'Raw Data'!X6)</f>
        <v>82101</v>
      </c>
      <c r="Y21" s="4">
        <f>IF('Raw Data'!Y6="","",'Raw Data'!Y6)</f>
        <v>78750</v>
      </c>
    </row>
    <row r="22" spans="1:25" x14ac:dyDescent="0.2">
      <c r="A22" s="12" t="s">
        <v>0</v>
      </c>
      <c r="B22" s="4">
        <f>IF('Raw Data'!B8="","",'Raw Data'!B8)</f>
        <v>79302</v>
      </c>
      <c r="C22" s="4">
        <f>IF('Raw Data'!C8="","",'Raw Data'!C8)</f>
        <v>87913</v>
      </c>
      <c r="D22" s="4">
        <f>IF('Raw Data'!D8="","",'Raw Data'!D8)</f>
        <v>3052</v>
      </c>
      <c r="E22" s="4">
        <f>IF('Raw Data'!E8="","",'Raw Data'!E8)</f>
        <v>3479</v>
      </c>
      <c r="F22" s="4">
        <f>IF('Raw Data'!F8="","",'Raw Data'!F8)</f>
        <v>55651</v>
      </c>
      <c r="G22" s="4">
        <f>IF('Raw Data'!G8="","",'Raw Data'!G8)</f>
        <v>47013</v>
      </c>
      <c r="H22" s="4">
        <f>IF('Raw Data'!H8="","",'Raw Data'!H8)</f>
        <v>83139</v>
      </c>
      <c r="I22" s="4">
        <f>IF('Raw Data'!I8="","",'Raw Data'!I8)</f>
        <v>76976</v>
      </c>
      <c r="J22" s="4">
        <f>IF('Raw Data'!J8="","",'Raw Data'!J8)</f>
        <v>79526</v>
      </c>
      <c r="K22" s="4">
        <f>IF('Raw Data'!K8="","",'Raw Data'!K8)</f>
        <v>70671</v>
      </c>
      <c r="L22" s="4">
        <f>IF('Raw Data'!L8="","",'Raw Data'!L8)</f>
        <v>61517</v>
      </c>
      <c r="M22" s="4">
        <f>IF('Raw Data'!M8="","",'Raw Data'!M8)</f>
        <v>61533</v>
      </c>
      <c r="N22" s="4">
        <f>IF('Raw Data'!N8="","",'Raw Data'!N8)</f>
        <v>64068</v>
      </c>
      <c r="O22" s="4">
        <f>IF('Raw Data'!O8="","",'Raw Data'!O8)</f>
        <v>62544</v>
      </c>
      <c r="P22" s="4">
        <f>IF('Raw Data'!P8="","",'Raw Data'!P8)</f>
        <v>3776</v>
      </c>
      <c r="Q22" s="4">
        <f>IF('Raw Data'!Q8="","",'Raw Data'!Q8)</f>
        <v>3613</v>
      </c>
      <c r="R22" s="4">
        <f>IF('Raw Data'!R8="","",'Raw Data'!R8)</f>
        <v>83441</v>
      </c>
      <c r="S22" s="4">
        <f>IF('Raw Data'!S8="","",'Raw Data'!S8)</f>
        <v>84853</v>
      </c>
      <c r="T22" s="4">
        <f>IF('Raw Data'!T8="","",'Raw Data'!T8)</f>
        <v>54644</v>
      </c>
      <c r="U22" s="4">
        <f>IF('Raw Data'!U8="","",'Raw Data'!U8)</f>
        <v>46459</v>
      </c>
      <c r="V22" s="4">
        <f>IF('Raw Data'!V8="","",'Raw Data'!V8)</f>
        <v>3869</v>
      </c>
      <c r="W22" s="4">
        <f>IF('Raw Data'!W8="","",'Raw Data'!W8)</f>
        <v>4357</v>
      </c>
      <c r="X22" s="4">
        <f>IF('Raw Data'!X8="","",'Raw Data'!X8)</f>
        <v>77642</v>
      </c>
      <c r="Y22" s="4">
        <f>IF('Raw Data'!Y8="","",'Raw Data'!Y8)</f>
        <v>76119</v>
      </c>
    </row>
    <row r="23" spans="1:25" x14ac:dyDescent="0.2">
      <c r="A23" s="12" t="s">
        <v>3</v>
      </c>
      <c r="B23" s="4">
        <f>IF('Raw Data'!B10="","",'Raw Data'!B10)</f>
        <v>95319</v>
      </c>
      <c r="C23" s="4">
        <f>IF('Raw Data'!C10="","",'Raw Data'!C10)</f>
        <v>94260</v>
      </c>
      <c r="D23" s="4">
        <f>IF('Raw Data'!D10="","",'Raw Data'!D10)</f>
        <v>88222</v>
      </c>
      <c r="E23" s="4">
        <f>IF('Raw Data'!E10="","",'Raw Data'!E10)</f>
        <v>83287</v>
      </c>
      <c r="F23" s="4">
        <f>IF('Raw Data'!F10="","",'Raw Data'!F10)</f>
        <v>65629</v>
      </c>
      <c r="G23" s="4">
        <f>IF('Raw Data'!G10="","",'Raw Data'!G10)</f>
        <v>62655</v>
      </c>
      <c r="H23" s="4">
        <f>IF('Raw Data'!H10="","",'Raw Data'!H10)</f>
        <v>65600</v>
      </c>
      <c r="I23" s="4">
        <f>IF('Raw Data'!I10="","",'Raw Data'!I10)</f>
        <v>61763</v>
      </c>
      <c r="J23" s="4">
        <f>IF('Raw Data'!J10="","",'Raw Data'!J10)</f>
        <v>76816</v>
      </c>
      <c r="K23" s="4">
        <f>IF('Raw Data'!K10="","",'Raw Data'!K10)</f>
        <v>73388</v>
      </c>
      <c r="L23" s="4">
        <f>IF('Raw Data'!L10="","",'Raw Data'!L10)</f>
        <v>54040</v>
      </c>
      <c r="M23" s="4">
        <f>IF('Raw Data'!M10="","",'Raw Data'!M10)</f>
        <v>53024</v>
      </c>
      <c r="N23" s="4">
        <f>IF('Raw Data'!N10="","",'Raw Data'!N10)</f>
        <v>3589</v>
      </c>
      <c r="O23" s="4">
        <f>IF('Raw Data'!O10="","",'Raw Data'!O10)</f>
        <v>3484</v>
      </c>
      <c r="P23" s="4">
        <f>IF('Raw Data'!P10="","",'Raw Data'!P10)</f>
        <v>64964</v>
      </c>
      <c r="Q23" s="4">
        <f>IF('Raw Data'!Q10="","",'Raw Data'!Q10)</f>
        <v>62225</v>
      </c>
      <c r="R23" s="4">
        <f>IF('Raw Data'!R10="","",'Raw Data'!R10)</f>
        <v>85221</v>
      </c>
      <c r="S23" s="4">
        <f>IF('Raw Data'!S10="","",'Raw Data'!S10)</f>
        <v>82732</v>
      </c>
      <c r="T23" s="4">
        <f>IF('Raw Data'!T10="","",'Raw Data'!T10)</f>
        <v>70935</v>
      </c>
      <c r="U23" s="4">
        <f>IF('Raw Data'!U10="","",'Raw Data'!U10)</f>
        <v>69685</v>
      </c>
      <c r="V23" s="4">
        <f>IF('Raw Data'!V10="","",'Raw Data'!V10)</f>
        <v>3669</v>
      </c>
      <c r="W23" s="4">
        <f>IF('Raw Data'!W10="","",'Raw Data'!W10)</f>
        <v>3689</v>
      </c>
      <c r="X23" s="4">
        <f>IF('Raw Data'!X10="","",'Raw Data'!X10)</f>
        <v>60670</v>
      </c>
      <c r="Y23" s="4">
        <f>IF('Raw Data'!Y10="","",'Raw Data'!Y10)</f>
        <v>56260</v>
      </c>
    </row>
    <row r="24" spans="1:25" x14ac:dyDescent="0.2">
      <c r="A24" s="12" t="s">
        <v>4</v>
      </c>
      <c r="B24" s="4">
        <f>IF('Raw Data'!B12="","",'Raw Data'!B12)</f>
        <v>93954</v>
      </c>
      <c r="C24" s="4">
        <f>IF('Raw Data'!C12="","",'Raw Data'!C12)</f>
        <v>94912</v>
      </c>
      <c r="D24" s="4">
        <f>IF('Raw Data'!D12="","",'Raw Data'!D12)</f>
        <v>66639</v>
      </c>
      <c r="E24" s="4">
        <f>IF('Raw Data'!E12="","",'Raw Data'!E12)</f>
        <v>63433</v>
      </c>
      <c r="F24" s="4">
        <f>IF('Raw Data'!F12="","",'Raw Data'!F12)</f>
        <v>49792</v>
      </c>
      <c r="G24" s="4">
        <f>IF('Raw Data'!G12="","",'Raw Data'!G12)</f>
        <v>44797</v>
      </c>
      <c r="H24" s="4">
        <f>IF('Raw Data'!H12="","",'Raw Data'!H12)</f>
        <v>3871</v>
      </c>
      <c r="I24" s="4">
        <f>IF('Raw Data'!I12="","",'Raw Data'!I12)</f>
        <v>3642</v>
      </c>
      <c r="J24" s="4">
        <f>IF('Raw Data'!J12="","",'Raw Data'!J12)</f>
        <v>46674</v>
      </c>
      <c r="K24" s="4">
        <f>IF('Raw Data'!K12="","",'Raw Data'!K12)</f>
        <v>44595</v>
      </c>
      <c r="L24" s="4">
        <f>IF('Raw Data'!L12="","",'Raw Data'!L12)</f>
        <v>70862</v>
      </c>
      <c r="M24" s="4">
        <f>IF('Raw Data'!M12="","",'Raw Data'!M12)</f>
        <v>69225</v>
      </c>
      <c r="N24" s="4">
        <f>IF('Raw Data'!N12="","",'Raw Data'!N12)</f>
        <v>63706</v>
      </c>
      <c r="O24" s="4">
        <f>IF('Raw Data'!O12="","",'Raw Data'!O12)</f>
        <v>66557</v>
      </c>
      <c r="P24" s="4">
        <f>IF('Raw Data'!P12="","",'Raw Data'!P12)</f>
        <v>66771</v>
      </c>
      <c r="Q24" s="4">
        <f>IF('Raw Data'!Q12="","",'Raw Data'!Q12)</f>
        <v>60763</v>
      </c>
      <c r="R24" s="4">
        <f>IF('Raw Data'!R12="","",'Raw Data'!R12)</f>
        <v>63496</v>
      </c>
      <c r="S24" s="4">
        <f>IF('Raw Data'!S12="","",'Raw Data'!S12)</f>
        <v>63613</v>
      </c>
      <c r="T24" s="4">
        <f>IF('Raw Data'!T12="","",'Raw Data'!T12)</f>
        <v>85652</v>
      </c>
      <c r="U24" s="4">
        <f>IF('Raw Data'!U12="","",'Raw Data'!U12)</f>
        <v>84287</v>
      </c>
      <c r="V24" s="4">
        <f>IF('Raw Data'!V12="","",'Raw Data'!V12)</f>
        <v>75448</v>
      </c>
      <c r="W24" s="4">
        <f>IF('Raw Data'!W12="","",'Raw Data'!W12)</f>
        <v>76768</v>
      </c>
      <c r="X24" s="4">
        <f>IF('Raw Data'!X12="","",'Raw Data'!X12)</f>
        <v>80643</v>
      </c>
      <c r="Y24" s="4">
        <f>IF('Raw Data'!Y12="","",'Raw Data'!Y12)</f>
        <v>73398</v>
      </c>
    </row>
    <row r="25" spans="1:25" x14ac:dyDescent="0.2">
      <c r="A25" s="12" t="s">
        <v>5</v>
      </c>
      <c r="B25" s="4">
        <f>IF('Raw Data'!B14="","",'Raw Data'!B14)</f>
        <v>84084</v>
      </c>
      <c r="C25" s="4">
        <f>IF('Raw Data'!C14="","",'Raw Data'!C14)</f>
        <v>85252</v>
      </c>
      <c r="D25" s="4">
        <f>IF('Raw Data'!D14="","",'Raw Data'!D14)</f>
        <v>62391</v>
      </c>
      <c r="E25" s="4">
        <f>IF('Raw Data'!E14="","",'Raw Data'!E14)</f>
        <v>61384</v>
      </c>
      <c r="F25" s="4">
        <f>IF('Raw Data'!F14="","",'Raw Data'!F14)</f>
        <v>64585</v>
      </c>
      <c r="G25" s="4">
        <f>IF('Raw Data'!G14="","",'Raw Data'!G14)</f>
        <v>61915</v>
      </c>
      <c r="H25" s="4">
        <f>IF('Raw Data'!H14="","",'Raw Data'!H14)</f>
        <v>3874</v>
      </c>
      <c r="I25" s="4">
        <f>IF('Raw Data'!I14="","",'Raw Data'!I14)</f>
        <v>3739</v>
      </c>
      <c r="J25" s="4">
        <f>IF('Raw Data'!J14="","",'Raw Data'!J14)</f>
        <v>48955</v>
      </c>
      <c r="K25" s="4">
        <f>IF('Raw Data'!K14="","",'Raw Data'!K14)</f>
        <v>46159</v>
      </c>
      <c r="L25" s="4">
        <f>IF('Raw Data'!L14="","",'Raw Data'!L14)</f>
        <v>69234</v>
      </c>
      <c r="M25" s="4">
        <f>IF('Raw Data'!M14="","",'Raw Data'!M14)</f>
        <v>64596</v>
      </c>
      <c r="N25" s="4">
        <f>IF('Raw Data'!N14="","",'Raw Data'!N14)</f>
        <v>68288</v>
      </c>
      <c r="O25" s="4">
        <f>IF('Raw Data'!O14="","",'Raw Data'!O14)</f>
        <v>67306</v>
      </c>
      <c r="P25" s="4">
        <f>IF('Raw Data'!P14="","",'Raw Data'!P14)</f>
        <v>66580</v>
      </c>
      <c r="Q25" s="4">
        <f>IF('Raw Data'!Q14="","",'Raw Data'!Q14)</f>
        <v>63465</v>
      </c>
      <c r="R25" s="4">
        <f>IF('Raw Data'!R14="","",'Raw Data'!R14)</f>
        <v>69998</v>
      </c>
      <c r="S25" s="4">
        <f>IF('Raw Data'!S14="","",'Raw Data'!S14)</f>
        <v>69151</v>
      </c>
      <c r="T25" s="4">
        <f>IF('Raw Data'!T14="","",'Raw Data'!T14)</f>
        <v>52126</v>
      </c>
      <c r="U25" s="4">
        <f>IF('Raw Data'!U14="","",'Raw Data'!U14)</f>
        <v>49743</v>
      </c>
      <c r="V25" s="4">
        <f>IF('Raw Data'!V14="","",'Raw Data'!V14)</f>
        <v>56765</v>
      </c>
      <c r="W25" s="4">
        <f>IF('Raw Data'!W14="","",'Raw Data'!W14)</f>
        <v>59450</v>
      </c>
      <c r="X25" s="4">
        <f>IF('Raw Data'!X14="","",'Raw Data'!X14)</f>
        <v>50108</v>
      </c>
      <c r="Y25" s="4">
        <f>IF('Raw Data'!Y14="","",'Raw Data'!Y14)</f>
        <v>48039</v>
      </c>
    </row>
    <row r="26" spans="1:25" x14ac:dyDescent="0.2">
      <c r="A26" s="12" t="s">
        <v>6</v>
      </c>
      <c r="B26" s="4">
        <f>IF('Raw Data'!B16="","",'Raw Data'!B16)</f>
        <v>70755</v>
      </c>
      <c r="C26" s="4">
        <f>IF('Raw Data'!C16="","",'Raw Data'!C16)</f>
        <v>65778</v>
      </c>
      <c r="D26" s="4">
        <f>IF('Raw Data'!D16="","",'Raw Data'!D16)</f>
        <v>72934</v>
      </c>
      <c r="E26" s="4">
        <f>IF('Raw Data'!E16="","",'Raw Data'!E16)</f>
        <v>72399</v>
      </c>
      <c r="F26" s="4">
        <f>IF('Raw Data'!F16="","",'Raw Data'!F16)</f>
        <v>60259</v>
      </c>
      <c r="G26" s="4">
        <f>IF('Raw Data'!G16="","",'Raw Data'!G16)</f>
        <v>59043</v>
      </c>
      <c r="H26" s="4">
        <f>IF('Raw Data'!H16="","",'Raw Data'!H16)</f>
        <v>72026</v>
      </c>
      <c r="I26" s="4">
        <f>IF('Raw Data'!I16="","",'Raw Data'!I16)</f>
        <v>69140</v>
      </c>
      <c r="J26" s="4">
        <f>IF('Raw Data'!J16="","",'Raw Data'!J16)</f>
        <v>60677</v>
      </c>
      <c r="K26" s="4">
        <f>IF('Raw Data'!K16="","",'Raw Data'!K16)</f>
        <v>59005</v>
      </c>
      <c r="L26" s="4">
        <f>IF('Raw Data'!L16="","",'Raw Data'!L16)</f>
        <v>73534</v>
      </c>
      <c r="M26" s="4">
        <f>IF('Raw Data'!M16="","",'Raw Data'!M16)</f>
        <v>71039</v>
      </c>
      <c r="N26" s="4">
        <f>IF('Raw Data'!N16="","",'Raw Data'!N16)</f>
        <v>58203</v>
      </c>
      <c r="O26" s="4">
        <f>IF('Raw Data'!O16="","",'Raw Data'!O16)</f>
        <v>59225</v>
      </c>
      <c r="P26" s="4">
        <f>IF('Raw Data'!P16="","",'Raw Data'!P16)</f>
        <v>73677</v>
      </c>
      <c r="Q26" s="4">
        <f>IF('Raw Data'!Q16="","",'Raw Data'!Q16)</f>
        <v>70362</v>
      </c>
      <c r="R26" s="4">
        <f>IF('Raw Data'!R16="","",'Raw Data'!R16)</f>
        <v>67822</v>
      </c>
      <c r="S26" s="4">
        <f>IF('Raw Data'!S16="","",'Raw Data'!S16)</f>
        <v>68108</v>
      </c>
      <c r="T26" s="4">
        <f>IF('Raw Data'!T16="","",'Raw Data'!T16)</f>
        <v>77088</v>
      </c>
      <c r="U26" s="4">
        <f>IF('Raw Data'!U16="","",'Raw Data'!U16)</f>
        <v>74774</v>
      </c>
      <c r="V26" s="4">
        <f>IF('Raw Data'!V16="","",'Raw Data'!V16)</f>
        <v>46798</v>
      </c>
      <c r="W26" s="4">
        <f>IF('Raw Data'!W16="","",'Raw Data'!W16)</f>
        <v>46951</v>
      </c>
      <c r="X26" s="4">
        <f>IF('Raw Data'!X16="","",'Raw Data'!X16)</f>
        <v>68709</v>
      </c>
      <c r="Y26" s="4">
        <f>IF('Raw Data'!Y16="","",'Raw Data'!Y16)</f>
        <v>66002</v>
      </c>
    </row>
    <row r="27" spans="1:25" x14ac:dyDescent="0.2">
      <c r="A27" s="12" t="s">
        <v>7</v>
      </c>
      <c r="B27" s="4">
        <f>IF('Raw Data'!B18="","",'Raw Data'!B18)</f>
        <v>74914</v>
      </c>
      <c r="C27" s="4">
        <f>IF('Raw Data'!C18="","",'Raw Data'!C18)</f>
        <v>60133</v>
      </c>
      <c r="D27" s="4">
        <f>IF('Raw Data'!D18="","",'Raw Data'!D18)</f>
        <v>70901</v>
      </c>
      <c r="E27" s="4">
        <f>IF('Raw Data'!E18="","",'Raw Data'!E18)</f>
        <v>69487</v>
      </c>
      <c r="F27" s="4">
        <f>IF('Raw Data'!F18="","",'Raw Data'!F18)</f>
        <v>63728</v>
      </c>
      <c r="G27" s="4">
        <f>IF('Raw Data'!G18="","",'Raw Data'!G18)</f>
        <v>62781</v>
      </c>
      <c r="H27" s="4">
        <f>IF('Raw Data'!H18="","",'Raw Data'!H18)</f>
        <v>69669</v>
      </c>
      <c r="I27" s="4">
        <f>IF('Raw Data'!I18="","",'Raw Data'!I18)</f>
        <v>66645</v>
      </c>
      <c r="J27" s="4">
        <f>IF('Raw Data'!J18="","",'Raw Data'!J18)</f>
        <v>70287</v>
      </c>
      <c r="K27" s="4">
        <f>IF('Raw Data'!K18="","",'Raw Data'!K18)</f>
        <v>73953</v>
      </c>
      <c r="L27" s="4">
        <f>IF('Raw Data'!L18="","",'Raw Data'!L18)</f>
        <v>3806</v>
      </c>
      <c r="M27" s="4">
        <f>IF('Raw Data'!M18="","",'Raw Data'!M18)</f>
        <v>3541</v>
      </c>
      <c r="N27" s="4">
        <f>IF('Raw Data'!N18="","",'Raw Data'!N18)</f>
        <v>77980</v>
      </c>
      <c r="O27" s="4">
        <f>IF('Raw Data'!O18="","",'Raw Data'!O18)</f>
        <v>81596</v>
      </c>
      <c r="P27" s="4">
        <f>IF('Raw Data'!P18="","",'Raw Data'!P18)</f>
        <v>87470</v>
      </c>
      <c r="Q27" s="4">
        <f>IF('Raw Data'!Q18="","",'Raw Data'!Q18)</f>
        <v>84822</v>
      </c>
      <c r="R27" s="4">
        <f>IF('Raw Data'!R18="","",'Raw Data'!R18)</f>
        <v>71848</v>
      </c>
      <c r="S27" s="4">
        <f>IF('Raw Data'!S18="","",'Raw Data'!S18)</f>
        <v>70956</v>
      </c>
      <c r="T27" s="4">
        <f>IF('Raw Data'!T18="","",'Raw Data'!T18)</f>
        <v>62598</v>
      </c>
      <c r="U27" s="4">
        <f>IF('Raw Data'!U18="","",'Raw Data'!U18)</f>
        <v>61038</v>
      </c>
      <c r="V27" s="4">
        <f>IF('Raw Data'!V18="","",'Raw Data'!V18)</f>
        <v>47041</v>
      </c>
      <c r="W27" s="4">
        <f>IF('Raw Data'!W18="","",'Raw Data'!W18)</f>
        <v>47995</v>
      </c>
      <c r="X27" s="4">
        <f>IF('Raw Data'!X18="","",'Raw Data'!X18)</f>
        <v>73715</v>
      </c>
      <c r="Y27" s="4">
        <f>IF('Raw Data'!Y18="","",'Raw Data'!Y18)</f>
        <v>71240</v>
      </c>
    </row>
    <row r="29" spans="1:25" x14ac:dyDescent="0.2">
      <c r="E29" s="11" t="s">
        <v>26</v>
      </c>
    </row>
    <row r="30" spans="1:25" x14ac:dyDescent="0.2">
      <c r="A30" s="4"/>
      <c r="B30" s="14">
        <v>1</v>
      </c>
      <c r="C30" s="14">
        <v>2</v>
      </c>
      <c r="D30" s="14">
        <v>3</v>
      </c>
      <c r="E30" s="14">
        <v>4</v>
      </c>
      <c r="F30" s="14">
        <v>5</v>
      </c>
      <c r="G30" s="14">
        <v>6</v>
      </c>
      <c r="H30" s="14">
        <v>7</v>
      </c>
      <c r="I30" s="14">
        <v>8</v>
      </c>
      <c r="J30" s="14">
        <v>9</v>
      </c>
      <c r="K30" s="14">
        <v>10</v>
      </c>
      <c r="L30" s="14">
        <v>11</v>
      </c>
      <c r="M30" s="14">
        <v>12</v>
      </c>
    </row>
    <row r="31" spans="1:25" x14ac:dyDescent="0.2">
      <c r="A31" s="14" t="s">
        <v>1</v>
      </c>
      <c r="B31" s="13">
        <f>IF(B20="","",AVERAGE(B20:C20)-AVERAGE($J$3:$K$10))</f>
        <v>74417.125</v>
      </c>
      <c r="C31" s="13">
        <f>IF(D20="","",AVERAGE(D20:E20)-AVERAGE($J$3:$K$10))</f>
        <v>4378.125</v>
      </c>
      <c r="D31" s="13">
        <f>IF(F20="","",AVERAGE(F20:G20)-AVERAGE($J$3:$K$10))</f>
        <v>56551.125</v>
      </c>
      <c r="E31" s="13">
        <f>IF(H20="","",AVERAGE(H20:I20)-AVERAGE($J$3:$K$10))</f>
        <v>74352.625</v>
      </c>
      <c r="F31" s="13">
        <f>IF(J20="","",AVERAGE(J20:K20)-AVERAGE($J$3:$K$10))</f>
        <v>83389.625</v>
      </c>
      <c r="G31" s="13">
        <f>IF(L20="","",AVERAGE(L20:M20)-AVERAGE($J$3:$K$10))</f>
        <v>88979.625</v>
      </c>
      <c r="H31" s="13">
        <f>IF(N20="","",AVERAGE(N20:O20)-AVERAGE($J$3:$K$10))</f>
        <v>48932.125</v>
      </c>
      <c r="I31" s="13">
        <f>IF(P20="","",AVERAGE(P20:Q20)-AVERAGE($J$3:$K$10))</f>
        <v>2783.625</v>
      </c>
      <c r="J31" s="13">
        <f t="shared" ref="J31:J38" si="2">IF(R20="","",AVERAGE(R20:S20)-AVERAGE($J$3:$K$10))</f>
        <v>87387.625</v>
      </c>
      <c r="K31" s="13">
        <f t="shared" ref="K31:K38" si="3">IF(T20="","",AVERAGE(T20:U20)-AVERAGE($J$3:$K$10))</f>
        <v>1898.125</v>
      </c>
      <c r="L31" s="13">
        <f>IF(V20="","",AVERAGE(V20:W20)-AVERAGE($J$3:$K$10))</f>
        <v>33788.625</v>
      </c>
      <c r="M31" s="13">
        <f>IF(X20="","",AVERAGE(X20:Y20)-AVERAGE($J$3:$K$10))</f>
        <v>94778.625</v>
      </c>
    </row>
    <row r="32" spans="1:25" x14ac:dyDescent="0.2">
      <c r="A32" s="14" t="s">
        <v>2</v>
      </c>
      <c r="B32" s="13">
        <f t="shared" ref="B32:B38" si="4">IF(B21="","",AVERAGE(B21:C21)-AVERAGE($J$3:$K$10))</f>
        <v>61783.125</v>
      </c>
      <c r="C32" s="13">
        <f t="shared" ref="C32:C38" si="5">IF(D21="","",AVERAGE(D21:E21)-AVERAGE($J$3:$K$10))</f>
        <v>78193.125</v>
      </c>
      <c r="D32" s="13">
        <f t="shared" ref="D32:D38" si="6">IF(F21="","",AVERAGE(F21:G21)-AVERAGE($J$3:$K$10))</f>
        <v>78027.625</v>
      </c>
      <c r="E32" s="13">
        <f t="shared" ref="E32:E38" si="7">IF(H21="","",AVERAGE(H21:I21)-AVERAGE($J$3:$K$10))</f>
        <v>43996.625</v>
      </c>
      <c r="F32" s="13">
        <f t="shared" ref="F32:F38" si="8">IF(J21="","",AVERAGE(J21:K21)-AVERAGE($J$3:$K$10))</f>
        <v>78641.625</v>
      </c>
      <c r="G32" s="13">
        <f t="shared" ref="G32:G38" si="9">IF(L21="","",AVERAGE(L21:M21)-AVERAGE($J$3:$K$10))</f>
        <v>2970.125</v>
      </c>
      <c r="H32" s="13">
        <f t="shared" ref="H32:H38" si="10">IF(N21="","",AVERAGE(N21:O21)-AVERAGE($J$3:$K$10))</f>
        <v>5749.125</v>
      </c>
      <c r="I32" s="13">
        <f t="shared" ref="I32:I38" si="11">IF(P21="","",AVERAGE(P21:Q21)-AVERAGE($J$3:$K$10))</f>
        <v>44720.625</v>
      </c>
      <c r="J32" s="13">
        <f t="shared" si="2"/>
        <v>2943.125</v>
      </c>
      <c r="K32" s="13">
        <f t="shared" si="3"/>
        <v>90387.125</v>
      </c>
      <c r="L32" s="13">
        <f>IF(V21="","",AVERAGE(V21:W21)-AVERAGE($J$3:$K$10))</f>
        <v>65474.125</v>
      </c>
      <c r="M32" s="13">
        <f t="shared" ref="M32:M38" si="12">IF(X21="","",AVERAGE(X21:Y21)-AVERAGE($J$3:$K$10))</f>
        <v>80007.125</v>
      </c>
    </row>
    <row r="33" spans="1:13" x14ac:dyDescent="0.2">
      <c r="A33" s="14" t="s">
        <v>0</v>
      </c>
      <c r="B33" s="13">
        <f t="shared" si="4"/>
        <v>83189.125</v>
      </c>
      <c r="C33" s="13">
        <f t="shared" si="5"/>
        <v>2847.125</v>
      </c>
      <c r="D33" s="13">
        <f t="shared" si="6"/>
        <v>50913.625</v>
      </c>
      <c r="E33" s="13">
        <f t="shared" si="7"/>
        <v>79639.125</v>
      </c>
      <c r="F33" s="13">
        <f t="shared" si="8"/>
        <v>74680.125</v>
      </c>
      <c r="G33" s="13">
        <f t="shared" si="9"/>
        <v>61106.625</v>
      </c>
      <c r="H33" s="13">
        <f t="shared" si="10"/>
        <v>62887.625</v>
      </c>
      <c r="I33" s="13">
        <f t="shared" si="11"/>
        <v>3276.125</v>
      </c>
      <c r="J33" s="13">
        <f t="shared" si="2"/>
        <v>83728.625</v>
      </c>
      <c r="K33" s="13">
        <f t="shared" si="3"/>
        <v>50133.125</v>
      </c>
      <c r="L33" s="13">
        <f>IF(V22="","",AVERAGE(V22:W22)-AVERAGE($J$3:$K$10))</f>
        <v>3694.625</v>
      </c>
      <c r="M33" s="13">
        <f t="shared" si="12"/>
        <v>76462.125</v>
      </c>
    </row>
    <row r="34" spans="1:13" x14ac:dyDescent="0.2">
      <c r="A34" s="14" t="s">
        <v>3</v>
      </c>
      <c r="B34" s="13">
        <f t="shared" si="4"/>
        <v>94371.125</v>
      </c>
      <c r="C34" s="13">
        <f t="shared" si="5"/>
        <v>85336.125</v>
      </c>
      <c r="D34" s="13">
        <f t="shared" si="6"/>
        <v>63723.625</v>
      </c>
      <c r="E34" s="13">
        <f t="shared" si="7"/>
        <v>63263.125</v>
      </c>
      <c r="F34" s="13">
        <f t="shared" si="8"/>
        <v>74683.625</v>
      </c>
      <c r="G34" s="13">
        <f t="shared" si="9"/>
        <v>53113.625</v>
      </c>
      <c r="H34" s="13">
        <f t="shared" si="10"/>
        <v>3118.125</v>
      </c>
      <c r="I34" s="13">
        <f t="shared" si="11"/>
        <v>63176.125</v>
      </c>
      <c r="J34" s="13">
        <f t="shared" si="2"/>
        <v>83558.125</v>
      </c>
      <c r="K34" s="13">
        <f t="shared" si="3"/>
        <v>69891.625</v>
      </c>
      <c r="L34" s="13">
        <f>IF(V23="","",AVERAGE(V23:W23)-AVERAGE($J$3:$K$10))</f>
        <v>3260.625</v>
      </c>
      <c r="M34" s="13">
        <f t="shared" si="12"/>
        <v>58046.625</v>
      </c>
    </row>
    <row r="35" spans="1:13" x14ac:dyDescent="0.2">
      <c r="A35" s="14" t="s">
        <v>4</v>
      </c>
      <c r="B35" s="13">
        <f t="shared" si="4"/>
        <v>94014.625</v>
      </c>
      <c r="C35" s="13">
        <f t="shared" si="5"/>
        <v>64617.625</v>
      </c>
      <c r="D35" s="13">
        <f t="shared" si="6"/>
        <v>46876.125</v>
      </c>
      <c r="E35" s="13">
        <f t="shared" si="7"/>
        <v>3338.125</v>
      </c>
      <c r="F35" s="13">
        <f t="shared" si="8"/>
        <v>45216.125</v>
      </c>
      <c r="G35" s="13">
        <f t="shared" si="9"/>
        <v>69625.125</v>
      </c>
      <c r="H35" s="13">
        <f t="shared" si="10"/>
        <v>64713.125</v>
      </c>
      <c r="I35" s="13">
        <f t="shared" si="11"/>
        <v>63348.625</v>
      </c>
      <c r="J35" s="13">
        <f t="shared" si="2"/>
        <v>63136.125</v>
      </c>
      <c r="K35" s="13">
        <f t="shared" si="3"/>
        <v>84551.125</v>
      </c>
      <c r="L35" s="13">
        <f>IF(V24="","",AVERAGE(V24:W24)-AVERAGE($J$3:$K$10))</f>
        <v>75689.625</v>
      </c>
      <c r="M35" s="13">
        <f t="shared" si="12"/>
        <v>76602.125</v>
      </c>
    </row>
    <row r="36" spans="1:13" x14ac:dyDescent="0.2">
      <c r="A36" s="14" t="s">
        <v>5</v>
      </c>
      <c r="B36" s="13">
        <f t="shared" si="4"/>
        <v>84249.625</v>
      </c>
      <c r="C36" s="13">
        <f t="shared" si="5"/>
        <v>61469.125</v>
      </c>
      <c r="D36" s="13">
        <f t="shared" si="6"/>
        <v>62831.625</v>
      </c>
      <c r="E36" s="13">
        <f t="shared" si="7"/>
        <v>3388.125</v>
      </c>
      <c r="F36" s="13">
        <f t="shared" si="8"/>
        <v>47138.625</v>
      </c>
      <c r="G36" s="13">
        <f t="shared" si="9"/>
        <v>66496.625</v>
      </c>
      <c r="H36" s="13">
        <f t="shared" si="10"/>
        <v>67378.625</v>
      </c>
      <c r="I36" s="13">
        <f t="shared" si="11"/>
        <v>64604.125</v>
      </c>
      <c r="J36" s="13">
        <f t="shared" si="2"/>
        <v>69156.125</v>
      </c>
      <c r="K36" s="13">
        <f t="shared" si="3"/>
        <v>50516.125</v>
      </c>
      <c r="L36" s="13">
        <f>IF(V25="","",AVERAGE(W25:W25)-AVERAGE($J$3:$K$10))</f>
        <v>59031.625</v>
      </c>
      <c r="M36" s="13">
        <f t="shared" si="12"/>
        <v>48655.125</v>
      </c>
    </row>
    <row r="37" spans="1:13" x14ac:dyDescent="0.2">
      <c r="A37" s="14" t="s">
        <v>6</v>
      </c>
      <c r="B37" s="13">
        <f t="shared" si="4"/>
        <v>67848.125</v>
      </c>
      <c r="C37" s="13">
        <f t="shared" si="5"/>
        <v>72248.125</v>
      </c>
      <c r="D37" s="13">
        <f t="shared" si="6"/>
        <v>59232.625</v>
      </c>
      <c r="E37" s="13">
        <f t="shared" si="7"/>
        <v>70164.625</v>
      </c>
      <c r="F37" s="13">
        <f t="shared" si="8"/>
        <v>59422.625</v>
      </c>
      <c r="G37" s="13">
        <f t="shared" si="9"/>
        <v>71868.125</v>
      </c>
      <c r="H37" s="13">
        <f t="shared" si="10"/>
        <v>58295.625</v>
      </c>
      <c r="I37" s="13">
        <f t="shared" si="11"/>
        <v>71601.125</v>
      </c>
      <c r="J37" s="13">
        <f t="shared" si="2"/>
        <v>67546.625</v>
      </c>
      <c r="K37" s="13">
        <f t="shared" si="3"/>
        <v>75512.625</v>
      </c>
      <c r="L37" s="13">
        <f>IF(V26="","",AVERAGE(W26:W26)-AVERAGE($J$3:$K$10))</f>
        <v>46532.625</v>
      </c>
      <c r="M37" s="13">
        <f t="shared" si="12"/>
        <v>66937.125</v>
      </c>
    </row>
    <row r="38" spans="1:13" x14ac:dyDescent="0.2">
      <c r="A38" s="14" t="s">
        <v>7</v>
      </c>
      <c r="B38" s="13">
        <f t="shared" si="4"/>
        <v>67105.125</v>
      </c>
      <c r="C38" s="13">
        <f t="shared" si="5"/>
        <v>69775.625</v>
      </c>
      <c r="D38" s="13">
        <f t="shared" si="6"/>
        <v>62836.125</v>
      </c>
      <c r="E38" s="13">
        <f t="shared" si="7"/>
        <v>67738.625</v>
      </c>
      <c r="F38" s="13">
        <f t="shared" si="8"/>
        <v>71701.625</v>
      </c>
      <c r="G38" s="13">
        <f t="shared" si="9"/>
        <v>3255.125</v>
      </c>
      <c r="H38" s="13">
        <f t="shared" si="10"/>
        <v>79369.625</v>
      </c>
      <c r="I38" s="13">
        <f t="shared" si="11"/>
        <v>85727.625</v>
      </c>
      <c r="J38" s="13">
        <f t="shared" si="2"/>
        <v>70983.625</v>
      </c>
      <c r="K38" s="13">
        <f t="shared" si="3"/>
        <v>61399.625</v>
      </c>
      <c r="L38" s="13">
        <f>IF(V27="","",AVERAGE(W27:W27)-AVERAGE($J$3:$K$10))</f>
        <v>47576.625</v>
      </c>
      <c r="M38" s="13">
        <f t="shared" si="12"/>
        <v>72059.125</v>
      </c>
    </row>
    <row r="40" spans="1:13" x14ac:dyDescent="0.2">
      <c r="E40" s="11" t="s">
        <v>27</v>
      </c>
    </row>
    <row r="41" spans="1:13" x14ac:dyDescent="0.2">
      <c r="A41" s="4"/>
      <c r="B41" s="14">
        <v>1</v>
      </c>
      <c r="C41" s="14">
        <v>2</v>
      </c>
      <c r="D41" s="14">
        <v>3</v>
      </c>
      <c r="E41" s="14">
        <v>4</v>
      </c>
      <c r="F41" s="14">
        <v>5</v>
      </c>
      <c r="G41" s="14">
        <v>6</v>
      </c>
      <c r="H41" s="14">
        <v>7</v>
      </c>
      <c r="I41" s="14">
        <v>8</v>
      </c>
      <c r="J41" s="14">
        <v>9</v>
      </c>
      <c r="K41" s="14">
        <v>10</v>
      </c>
      <c r="L41" s="14">
        <v>11</v>
      </c>
      <c r="M41" s="14">
        <v>12</v>
      </c>
    </row>
    <row r="42" spans="1:13" x14ac:dyDescent="0.2">
      <c r="A42" s="14" t="s">
        <v>1</v>
      </c>
      <c r="B42" s="15">
        <f>IF(B31="","",(B31-$H$4)/$H$3*15)</f>
        <v>3.7426838400324112</v>
      </c>
      <c r="C42" s="15">
        <f t="shared" ref="C42:M42" si="13">IF(C31="","",(C31-$H$4)/$H$3*15)</f>
        <v>0.17262076563096249</v>
      </c>
      <c r="D42" s="15">
        <f t="shared" si="13"/>
        <v>2.8320091175598416</v>
      </c>
      <c r="E42" s="15">
        <f t="shared" si="13"/>
        <v>3.7393961136471274</v>
      </c>
      <c r="F42" s="15">
        <f t="shared" si="13"/>
        <v>4.2000346151015435</v>
      </c>
      <c r="G42" s="15">
        <f t="shared" si="13"/>
        <v>4.4849709018261414</v>
      </c>
      <c r="H42" s="15">
        <f t="shared" si="13"/>
        <v>2.4436496240795713</v>
      </c>
      <c r="I42" s="15">
        <f t="shared" si="13"/>
        <v>9.1345111036620644E-2</v>
      </c>
      <c r="J42" s="15">
        <f t="shared" si="13"/>
        <v>4.4038226784870433</v>
      </c>
      <c r="K42" s="15">
        <f t="shared" si="13"/>
        <v>4.6208960429352089E-2</v>
      </c>
      <c r="L42" s="15">
        <f t="shared" si="13"/>
        <v>1.671747538567238</v>
      </c>
      <c r="M42" s="15">
        <f t="shared" si="13"/>
        <v>4.7805604414891008</v>
      </c>
    </row>
    <row r="43" spans="1:13" x14ac:dyDescent="0.2">
      <c r="A43" s="14" t="s">
        <v>2</v>
      </c>
      <c r="B43" s="15">
        <f t="shared" ref="B43:M49" si="14">IF(B32="","",(B32-$H$4)/$H$3*15)</f>
        <v>3.0986972485335613</v>
      </c>
      <c r="C43" s="15">
        <f t="shared" si="14"/>
        <v>3.935156007952282</v>
      </c>
      <c r="D43" s="15">
        <f t="shared" si="14"/>
        <v>3.9267200588551585</v>
      </c>
      <c r="E43" s="15">
        <f t="shared" si="14"/>
        <v>2.1920748399777374</v>
      </c>
      <c r="F43" s="15">
        <f t="shared" si="14"/>
        <v>3.9580171751429765</v>
      </c>
      <c r="G43" s="15">
        <f t="shared" si="14"/>
        <v>0.10085148267779014</v>
      </c>
      <c r="H43" s="15">
        <f t="shared" si="14"/>
        <v>0.24250406600653021</v>
      </c>
      <c r="I43" s="15">
        <f t="shared" si="14"/>
        <v>2.2289789314962722</v>
      </c>
      <c r="J43" s="15">
        <f t="shared" si="14"/>
        <v>9.9475225121159694E-2</v>
      </c>
      <c r="K43" s="15">
        <f t="shared" si="14"/>
        <v>4.5567146985282649</v>
      </c>
      <c r="L43" s="15">
        <f t="shared" si="14"/>
        <v>3.2868367537751517</v>
      </c>
      <c r="M43" s="15">
        <f t="shared" si="14"/>
        <v>4.0276201267570082</v>
      </c>
    </row>
    <row r="44" spans="1:13" x14ac:dyDescent="0.2">
      <c r="A44" s="14" t="s">
        <v>0</v>
      </c>
      <c r="B44" s="15">
        <f t="shared" si="14"/>
        <v>4.1898146284310105</v>
      </c>
      <c r="C44" s="15">
        <f t="shared" si="14"/>
        <v>9.4581864919807038E-2</v>
      </c>
      <c r="D44" s="15">
        <f t="shared" si="14"/>
        <v>2.5446516369856162</v>
      </c>
      <c r="E44" s="15">
        <f t="shared" si="14"/>
        <v>4.0088622459851573</v>
      </c>
      <c r="F44" s="15">
        <f t="shared" si="14"/>
        <v>3.7560896080840331</v>
      </c>
      <c r="G44" s="15">
        <f t="shared" si="14"/>
        <v>3.0642143508646544</v>
      </c>
      <c r="H44" s="15">
        <f t="shared" si="14"/>
        <v>3.1549963771001659</v>
      </c>
      <c r="I44" s="15">
        <f t="shared" si="14"/>
        <v>0.11644906831960175</v>
      </c>
      <c r="J44" s="15">
        <f t="shared" si="14"/>
        <v>4.2173142933125707</v>
      </c>
      <c r="K44" s="15">
        <f t="shared" si="14"/>
        <v>2.5048675990985774</v>
      </c>
      <c r="L44" s="15">
        <f t="shared" si="14"/>
        <v>0.13778106044737351</v>
      </c>
      <c r="M44" s="15">
        <f t="shared" si="14"/>
        <v>3.8469226068216424</v>
      </c>
    </row>
    <row r="45" spans="1:13" x14ac:dyDescent="0.2">
      <c r="A45" s="14" t="s">
        <v>3</v>
      </c>
      <c r="B45" s="15">
        <f t="shared" si="14"/>
        <v>4.7597891468844002</v>
      </c>
      <c r="C45" s="15">
        <f t="shared" si="14"/>
        <v>4.299252590434179</v>
      </c>
      <c r="D45" s="15">
        <f t="shared" si="14"/>
        <v>3.1976093888536119</v>
      </c>
      <c r="E45" s="15">
        <f t="shared" si="14"/>
        <v>3.1741365516377487</v>
      </c>
      <c r="F45" s="15">
        <f t="shared" si="14"/>
        <v>3.7562680118413745</v>
      </c>
      <c r="G45" s="15">
        <f t="shared" si="14"/>
        <v>2.6567911415999483</v>
      </c>
      <c r="H45" s="15">
        <f t="shared" si="14"/>
        <v>0.10839541298820882</v>
      </c>
      <c r="I45" s="15">
        <f t="shared" si="14"/>
        <v>3.1697019439552725</v>
      </c>
      <c r="J45" s="15">
        <f t="shared" si="14"/>
        <v>4.2086234817049597</v>
      </c>
      <c r="K45" s="15">
        <f t="shared" si="14"/>
        <v>3.5120077817905209</v>
      </c>
      <c r="L45" s="15">
        <f t="shared" si="14"/>
        <v>0.11565899453709168</v>
      </c>
      <c r="M45" s="15">
        <f t="shared" si="14"/>
        <v>2.9082384944465383</v>
      </c>
    </row>
    <row r="46" spans="1:13" x14ac:dyDescent="0.2">
      <c r="A46" s="14" t="s">
        <v>4</v>
      </c>
      <c r="B46" s="15">
        <f t="shared" si="14"/>
        <v>4.7416174498866699</v>
      </c>
      <c r="C46" s="15">
        <f t="shared" si="14"/>
        <v>3.243178805728709</v>
      </c>
      <c r="D46" s="15">
        <f t="shared" si="14"/>
        <v>2.3388501597672686</v>
      </c>
      <c r="E46" s="15">
        <f t="shared" si="14"/>
        <v>0.119609363449642</v>
      </c>
      <c r="F46" s="15">
        <f t="shared" si="14"/>
        <v>2.2542358062855459</v>
      </c>
      <c r="G46" s="15">
        <f t="shared" si="14"/>
        <v>3.4984236099815571</v>
      </c>
      <c r="H46" s="15">
        <f t="shared" si="14"/>
        <v>3.2480466796790126</v>
      </c>
      <c r="I46" s="15">
        <f t="shared" si="14"/>
        <v>3.1784947005670778</v>
      </c>
      <c r="J46" s="15">
        <f t="shared" si="14"/>
        <v>3.1676630438713755</v>
      </c>
      <c r="K46" s="15">
        <f t="shared" si="14"/>
        <v>4.2592391762877018</v>
      </c>
      <c r="L46" s="15">
        <f t="shared" si="14"/>
        <v>3.8075463489513823</v>
      </c>
      <c r="M46" s="15">
        <f t="shared" si="14"/>
        <v>3.8540587571152818</v>
      </c>
    </row>
    <row r="47" spans="1:13" x14ac:dyDescent="0.2">
      <c r="A47" s="14" t="s">
        <v>5</v>
      </c>
      <c r="B47" s="15">
        <f t="shared" si="14"/>
        <v>4.2438709669053285</v>
      </c>
      <c r="C47" s="15">
        <f t="shared" si="14"/>
        <v>3.0826918828749705</v>
      </c>
      <c r="D47" s="15">
        <f t="shared" si="14"/>
        <v>3.1521419169827101</v>
      </c>
      <c r="E47" s="15">
        <f t="shared" si="14"/>
        <v>0.12215798855451319</v>
      </c>
      <c r="F47" s="15">
        <f t="shared" si="14"/>
        <v>2.3522304415678423</v>
      </c>
      <c r="G47" s="15">
        <f t="shared" si="14"/>
        <v>3.3389561371697676</v>
      </c>
      <c r="H47" s="15">
        <f t="shared" si="14"/>
        <v>3.3839138840196954</v>
      </c>
      <c r="I47" s="15">
        <f t="shared" si="14"/>
        <v>3.2424906769503932</v>
      </c>
      <c r="J47" s="15">
        <f t="shared" si="14"/>
        <v>3.4745175064978659</v>
      </c>
      <c r="K47" s="15">
        <f t="shared" si="14"/>
        <v>2.5243900674018906</v>
      </c>
      <c r="L47" s="15">
        <f t="shared" si="14"/>
        <v>2.9584464090125007</v>
      </c>
      <c r="M47" s="15">
        <f t="shared" si="14"/>
        <v>2.4295302409985848</v>
      </c>
    </row>
    <row r="48" spans="1:13" x14ac:dyDescent="0.2">
      <c r="A48" s="14" t="s">
        <v>6</v>
      </c>
      <c r="B48" s="15">
        <f t="shared" si="14"/>
        <v>3.4078454737544357</v>
      </c>
      <c r="C48" s="15">
        <f t="shared" si="14"/>
        <v>3.6321244829830994</v>
      </c>
      <c r="D48" s="15">
        <f t="shared" si="14"/>
        <v>2.9686918819340828</v>
      </c>
      <c r="E48" s="15">
        <f t="shared" si="14"/>
        <v>3.5259232748631177</v>
      </c>
      <c r="F48" s="15">
        <f t="shared" si="14"/>
        <v>2.9783766573325932</v>
      </c>
      <c r="G48" s="15">
        <f t="shared" si="14"/>
        <v>3.6127549321860783</v>
      </c>
      <c r="H48" s="15">
        <f t="shared" si="14"/>
        <v>2.920930647468797</v>
      </c>
      <c r="I48" s="15">
        <f t="shared" si="14"/>
        <v>3.5991452741260663</v>
      </c>
      <c r="J48" s="15">
        <f t="shared" si="14"/>
        <v>3.3924772643720624</v>
      </c>
      <c r="K48" s="15">
        <f t="shared" si="14"/>
        <v>3.7985242160801382</v>
      </c>
      <c r="L48" s="15">
        <f t="shared" si="14"/>
        <v>2.3213411052968036</v>
      </c>
      <c r="M48" s="15">
        <f t="shared" si="14"/>
        <v>3.3614095243436828</v>
      </c>
    </row>
    <row r="49" spans="1:13" x14ac:dyDescent="0.2">
      <c r="A49" s="14" t="s">
        <v>7</v>
      </c>
      <c r="B49" s="15">
        <f t="shared" si="14"/>
        <v>3.3699729046960503</v>
      </c>
      <c r="C49" s="15">
        <f t="shared" si="14"/>
        <v>3.5060949715472196</v>
      </c>
      <c r="D49" s="15">
        <f t="shared" si="14"/>
        <v>3.1523712932421484</v>
      </c>
      <c r="E49" s="15">
        <f t="shared" si="14"/>
        <v>3.402263984774768</v>
      </c>
      <c r="F49" s="15">
        <f t="shared" si="14"/>
        <v>3.6042680105868574</v>
      </c>
      <c r="G49" s="15">
        <f t="shared" si="14"/>
        <v>0.11537864577555586</v>
      </c>
      <c r="H49" s="15">
        <f t="shared" si="14"/>
        <v>3.9951251566699009</v>
      </c>
      <c r="I49" s="15">
        <f t="shared" si="14"/>
        <v>4.3192083250053201</v>
      </c>
      <c r="J49" s="15">
        <f t="shared" si="14"/>
        <v>3.567669754080907</v>
      </c>
      <c r="K49" s="15">
        <f t="shared" si="14"/>
        <v>3.0791492939791998</v>
      </c>
      <c r="L49" s="15">
        <f t="shared" si="14"/>
        <v>2.3745563974865136</v>
      </c>
      <c r="M49" s="15">
        <f t="shared" si="14"/>
        <v>3.6224906800866865</v>
      </c>
    </row>
  </sheetData>
  <mergeCells count="2">
    <mergeCell ref="B1:E1"/>
    <mergeCell ref="I1:L1"/>
  </mergeCells>
  <phoneticPr fontId="21"/>
  <conditionalFormatting sqref="B42:M49">
    <cfRule type="cellIs" dxfId="207" priority="1" stopIfTrue="1" operator="lessThan">
      <formula>0.15</formula>
    </cfRule>
  </conditionalFormatting>
  <pageMargins left="0.45" right="0.45" top="0.75" bottom="0.75" header="0.3" footer="0.3"/>
  <pageSetup scale="65" orientation="landscape" r:id="rId1"/>
  <headerFooter>
    <oddHeader>&amp;L&amp;"-,Bold"&amp;16Example results&amp;R&amp;"-,Bold"&amp;12 100-6260-B2</oddHeader>
    <oddFooter>&amp;RResult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tabSelected="1" view="pageLayout" topLeftCell="A22" zoomScaleNormal="100" workbookViewId="0">
      <selection activeCell="F41" sqref="F41"/>
    </sheetView>
  </sheetViews>
  <sheetFormatPr defaultColWidth="9.109375" defaultRowHeight="13.2" x14ac:dyDescent="0.2"/>
  <cols>
    <col min="1" max="15" width="9.109375" style="60"/>
    <col min="16" max="16" width="16" style="60" customWidth="1"/>
    <col min="17" max="16384" width="9.109375" style="60"/>
  </cols>
  <sheetData>
    <row r="1" spans="2:18" x14ac:dyDescent="0.2">
      <c r="B1" s="11" t="s">
        <v>141</v>
      </c>
    </row>
    <row r="2" spans="2:18" ht="15" customHeight="1" x14ac:dyDescent="0.2">
      <c r="C2" s="66"/>
    </row>
    <row r="3" spans="2:18" ht="45" customHeight="1" x14ac:dyDescent="0.2">
      <c r="C3" s="61"/>
      <c r="D3" s="60" t="s">
        <v>215</v>
      </c>
      <c r="G3" s="67"/>
      <c r="H3" s="60" t="s">
        <v>214</v>
      </c>
      <c r="P3" s="62" t="s">
        <v>216</v>
      </c>
    </row>
    <row r="4" spans="2:18" ht="15" customHeight="1" x14ac:dyDescent="0.2">
      <c r="C4" s="71"/>
      <c r="D4" s="71"/>
      <c r="F4" s="11" t="s">
        <v>218</v>
      </c>
    </row>
    <row r="5" spans="2:18" x14ac:dyDescent="0.2">
      <c r="B5" s="22"/>
      <c r="C5" s="63">
        <v>1</v>
      </c>
      <c r="D5" s="63">
        <v>2</v>
      </c>
      <c r="E5" s="63">
        <v>3</v>
      </c>
      <c r="F5" s="63">
        <v>4</v>
      </c>
      <c r="G5" s="63">
        <v>5</v>
      </c>
      <c r="H5" s="63">
        <v>6</v>
      </c>
      <c r="I5" s="63">
        <v>7</v>
      </c>
      <c r="J5" s="63">
        <v>8</v>
      </c>
      <c r="K5" s="63">
        <v>9</v>
      </c>
      <c r="L5" s="63">
        <v>10</v>
      </c>
      <c r="M5" s="63">
        <v>11</v>
      </c>
      <c r="N5" s="63">
        <v>12</v>
      </c>
      <c r="P5" s="62"/>
      <c r="R5" s="11"/>
    </row>
    <row r="6" spans="2:18" x14ac:dyDescent="0.2">
      <c r="B6" s="63" t="s">
        <v>1</v>
      </c>
      <c r="C6" s="23">
        <f>'Example Results'!B42/15</f>
        <v>0.24951225600216073</v>
      </c>
      <c r="D6" s="23">
        <f>'Example Results'!C42/15</f>
        <v>1.1508051042064166E-2</v>
      </c>
      <c r="E6" s="23">
        <f>'Example Results'!D42/15</f>
        <v>0.18880060783732278</v>
      </c>
      <c r="F6" s="23">
        <f>'Example Results'!E42/15</f>
        <v>0.24929307424314182</v>
      </c>
      <c r="G6" s="23">
        <f>'Example Results'!F42/15</f>
        <v>0.28000230767343626</v>
      </c>
      <c r="H6" s="23">
        <f>'Example Results'!G42/15</f>
        <v>0.29899806012174274</v>
      </c>
      <c r="I6" s="23">
        <f>'Example Results'!H42/15</f>
        <v>0.1629099749386381</v>
      </c>
      <c r="J6" s="23">
        <f>'Example Results'!I42/15</f>
        <v>6.0896740691080429E-3</v>
      </c>
      <c r="K6" s="23">
        <f>'Example Results'!J42/15</f>
        <v>0.29358817856580288</v>
      </c>
      <c r="L6" s="23">
        <f>'Example Results'!K42/15</f>
        <v>3.0805973619568061E-3</v>
      </c>
      <c r="M6" s="23">
        <f>'Example Results'!L42/15</f>
        <v>0.11144983590448253</v>
      </c>
      <c r="N6" s="23">
        <f>'Example Results'!M42/15</f>
        <v>0.31870402943260673</v>
      </c>
      <c r="P6" s="64">
        <f>COUNTIF(C6:N13,"&lt;0.3")-COUNTIF(C6:N13,"&lt;0.1")</f>
        <v>78</v>
      </c>
    </row>
    <row r="7" spans="2:18" x14ac:dyDescent="0.2">
      <c r="B7" s="63" t="s">
        <v>2</v>
      </c>
      <c r="C7" s="23">
        <f>'Example Results'!B43/15</f>
        <v>0.20657981656890409</v>
      </c>
      <c r="D7" s="23">
        <f>'Example Results'!C43/15</f>
        <v>0.26234373386348547</v>
      </c>
      <c r="E7" s="23">
        <f>'Example Results'!D43/15</f>
        <v>0.26178133725701058</v>
      </c>
      <c r="F7" s="23">
        <f>'Example Results'!E43/15</f>
        <v>0.14613832266518251</v>
      </c>
      <c r="G7" s="23">
        <f>'Example Results'!F43/15</f>
        <v>0.26386781167619844</v>
      </c>
      <c r="H7" s="23">
        <f>'Example Results'!G43/15</f>
        <v>6.7234321785193422E-3</v>
      </c>
      <c r="I7" s="23">
        <f>'Example Results'!H43/15</f>
        <v>1.6166937733768681E-2</v>
      </c>
      <c r="J7" s="23">
        <f>'Example Results'!I43/15</f>
        <v>0.14859859543308482</v>
      </c>
      <c r="K7" s="23">
        <f>'Example Results'!J43/15</f>
        <v>6.6316816747439798E-3</v>
      </c>
      <c r="L7" s="23">
        <f>'Example Results'!K43/15</f>
        <v>0.30378097990188435</v>
      </c>
      <c r="M7" s="23">
        <f>'Example Results'!L43/15</f>
        <v>0.21912245025167679</v>
      </c>
      <c r="N7" s="23">
        <f>'Example Results'!M43/15</f>
        <v>0.26850800845046724</v>
      </c>
      <c r="P7" s="64"/>
      <c r="R7" s="65"/>
    </row>
    <row r="8" spans="2:18" x14ac:dyDescent="0.2">
      <c r="B8" s="63" t="s">
        <v>0</v>
      </c>
      <c r="C8" s="23">
        <f>'Example Results'!B44/15</f>
        <v>0.27932097522873406</v>
      </c>
      <c r="D8" s="23">
        <f>'Example Results'!C44/15</f>
        <v>6.3054576613204693E-3</v>
      </c>
      <c r="E8" s="23">
        <f>'Example Results'!D44/15</f>
        <v>0.16964344246570776</v>
      </c>
      <c r="F8" s="23">
        <f>'Example Results'!E44/15</f>
        <v>0.26725748306567715</v>
      </c>
      <c r="G8" s="23">
        <f>'Example Results'!F44/15</f>
        <v>0.25040597387226887</v>
      </c>
      <c r="H8" s="23">
        <f>'Example Results'!G44/15</f>
        <v>0.20428095672431029</v>
      </c>
      <c r="I8" s="23">
        <f>'Example Results'!H44/15</f>
        <v>0.21033309180667772</v>
      </c>
      <c r="J8" s="23">
        <f>'Example Results'!I44/15</f>
        <v>7.7632712213067832E-3</v>
      </c>
      <c r="K8" s="23">
        <f>'Example Results'!J44/15</f>
        <v>0.28115428622083805</v>
      </c>
      <c r="L8" s="23">
        <f>'Example Results'!K44/15</f>
        <v>0.16699117327323848</v>
      </c>
      <c r="M8" s="23">
        <f>'Example Results'!L44/15</f>
        <v>9.1854040298249007E-3</v>
      </c>
      <c r="N8" s="23">
        <f>'Example Results'!M44/15</f>
        <v>0.25646150712144283</v>
      </c>
      <c r="P8" s="64"/>
    </row>
    <row r="9" spans="2:18" x14ac:dyDescent="0.2">
      <c r="B9" s="63" t="s">
        <v>3</v>
      </c>
      <c r="C9" s="23">
        <f>'Example Results'!B45/15</f>
        <v>0.31731927645896002</v>
      </c>
      <c r="D9" s="23">
        <f>'Example Results'!C45/15</f>
        <v>0.28661683936227861</v>
      </c>
      <c r="E9" s="23">
        <f>'Example Results'!D45/15</f>
        <v>0.21317395925690746</v>
      </c>
      <c r="F9" s="23">
        <f>'Example Results'!E45/15</f>
        <v>0.21160910344251657</v>
      </c>
      <c r="G9" s="23">
        <f>'Example Results'!F45/15</f>
        <v>0.25041786745609163</v>
      </c>
      <c r="H9" s="23">
        <f>'Example Results'!G45/15</f>
        <v>0.17711940943999654</v>
      </c>
      <c r="I9" s="23">
        <f>'Example Results'!H45/15</f>
        <v>7.226360865880588E-3</v>
      </c>
      <c r="J9" s="23">
        <f>'Example Results'!I45/15</f>
        <v>0.2113134629303515</v>
      </c>
      <c r="K9" s="23">
        <f>'Example Results'!J45/15</f>
        <v>0.28057489878033065</v>
      </c>
      <c r="L9" s="23">
        <f>'Example Results'!K45/15</f>
        <v>0.23413385211936805</v>
      </c>
      <c r="M9" s="23">
        <f>'Example Results'!L45/15</f>
        <v>7.710599635806112E-3</v>
      </c>
      <c r="N9" s="23">
        <f>'Example Results'!M45/15</f>
        <v>0.19388256629643588</v>
      </c>
      <c r="P9" s="64"/>
    </row>
    <row r="10" spans="2:18" x14ac:dyDescent="0.2">
      <c r="B10" s="63" t="s">
        <v>4</v>
      </c>
      <c r="C10" s="23">
        <f>'Example Results'!B46/15</f>
        <v>0.31610782999244463</v>
      </c>
      <c r="D10" s="23">
        <f>'Example Results'!C46/15</f>
        <v>0.21621192038191392</v>
      </c>
      <c r="E10" s="23">
        <f>'Example Results'!D46/15</f>
        <v>0.15592334398448457</v>
      </c>
      <c r="F10" s="23">
        <f>'Example Results'!E46/15</f>
        <v>7.973957563309467E-3</v>
      </c>
      <c r="G10" s="23">
        <f>'Example Results'!F46/15</f>
        <v>0.15028238708570305</v>
      </c>
      <c r="H10" s="23">
        <f>'Example Results'!G46/15</f>
        <v>0.23322824066543715</v>
      </c>
      <c r="I10" s="23">
        <f>'Example Results'!H46/15</f>
        <v>0.21653644531193417</v>
      </c>
      <c r="J10" s="23">
        <f>'Example Results'!I46/15</f>
        <v>0.21189964670447187</v>
      </c>
      <c r="K10" s="23">
        <f>'Example Results'!J46/15</f>
        <v>0.21117753625809171</v>
      </c>
      <c r="L10" s="23">
        <f>'Example Results'!K46/15</f>
        <v>0.28394927841918011</v>
      </c>
      <c r="M10" s="23">
        <f>'Example Results'!L46/15</f>
        <v>0.25383642326342548</v>
      </c>
      <c r="N10" s="23">
        <f>'Example Results'!M46/15</f>
        <v>0.25693725047435212</v>
      </c>
      <c r="P10" s="64"/>
    </row>
    <row r="11" spans="2:18" x14ac:dyDescent="0.2">
      <c r="B11" s="63" t="s">
        <v>5</v>
      </c>
      <c r="C11" s="23">
        <f>'Example Results'!B47/15</f>
        <v>0.28292473112702188</v>
      </c>
      <c r="D11" s="23">
        <f>'Example Results'!C47/15</f>
        <v>0.20551279219166471</v>
      </c>
      <c r="E11" s="23">
        <f>'Example Results'!D47/15</f>
        <v>0.21014279446551401</v>
      </c>
      <c r="F11" s="23">
        <f>'Example Results'!E47/15</f>
        <v>8.1438659036342127E-3</v>
      </c>
      <c r="G11" s="23">
        <f>'Example Results'!F47/15</f>
        <v>0.15681536277118949</v>
      </c>
      <c r="H11" s="23">
        <f>'Example Results'!G47/15</f>
        <v>0.22259707581131785</v>
      </c>
      <c r="I11" s="23">
        <f>'Example Results'!H47/15</f>
        <v>0.22559425893464635</v>
      </c>
      <c r="J11" s="23">
        <f>'Example Results'!I47/15</f>
        <v>0.21616604513002621</v>
      </c>
      <c r="K11" s="23">
        <f>'Example Results'!J47/15</f>
        <v>0.23163450043319106</v>
      </c>
      <c r="L11" s="23">
        <f>'Example Results'!K47/15</f>
        <v>0.16829267116012606</v>
      </c>
      <c r="M11" s="23">
        <f>'Example Results'!L47/15</f>
        <v>0.19722976060083339</v>
      </c>
      <c r="N11" s="23">
        <f>'Example Results'!M47/15</f>
        <v>0.161968682733239</v>
      </c>
      <c r="P11" s="64"/>
    </row>
    <row r="12" spans="2:18" x14ac:dyDescent="0.2">
      <c r="B12" s="63" t="s">
        <v>6</v>
      </c>
      <c r="C12" s="23">
        <f>'Example Results'!B48/15</f>
        <v>0.22718969825029572</v>
      </c>
      <c r="D12" s="23">
        <f>'Example Results'!C48/15</f>
        <v>0.2421416321988733</v>
      </c>
      <c r="E12" s="23">
        <f>'Example Results'!D48/15</f>
        <v>0.19791279212893886</v>
      </c>
      <c r="F12" s="23">
        <f>'Example Results'!E48/15</f>
        <v>0.2350615516575412</v>
      </c>
      <c r="G12" s="23">
        <f>'Example Results'!F48/15</f>
        <v>0.19855844382217289</v>
      </c>
      <c r="H12" s="23">
        <f>'Example Results'!G48/15</f>
        <v>0.24085032881240523</v>
      </c>
      <c r="I12" s="23">
        <f>'Example Results'!H48/15</f>
        <v>0.19472870983125315</v>
      </c>
      <c r="J12" s="23">
        <f>'Example Results'!I48/15</f>
        <v>0.23994301827507108</v>
      </c>
      <c r="K12" s="23">
        <f>'Example Results'!J48/15</f>
        <v>0.2261651509581375</v>
      </c>
      <c r="L12" s="23">
        <f>'Example Results'!K48/15</f>
        <v>0.25323494773867589</v>
      </c>
      <c r="M12" s="23">
        <f>'Example Results'!L48/15</f>
        <v>0.15475607368645358</v>
      </c>
      <c r="N12" s="23">
        <f>'Example Results'!M48/15</f>
        <v>0.22409396828957887</v>
      </c>
      <c r="P12" s="64"/>
    </row>
    <row r="13" spans="2:18" x14ac:dyDescent="0.2">
      <c r="B13" s="63" t="s">
        <v>7</v>
      </c>
      <c r="C13" s="23">
        <f>'Example Results'!B49/15</f>
        <v>0.22466486031307001</v>
      </c>
      <c r="D13" s="23">
        <f>'Example Results'!C49/15</f>
        <v>0.23373966476981464</v>
      </c>
      <c r="E13" s="23">
        <f>'Example Results'!D49/15</f>
        <v>0.21015808621614324</v>
      </c>
      <c r="F13" s="23">
        <f>'Example Results'!E49/15</f>
        <v>0.22681759898498452</v>
      </c>
      <c r="G13" s="23">
        <f>'Example Results'!F49/15</f>
        <v>0.24028453403912384</v>
      </c>
      <c r="H13" s="23">
        <f>'Example Results'!G49/15</f>
        <v>7.6919097183703903E-3</v>
      </c>
      <c r="I13" s="23">
        <f>'Example Results'!H49/15</f>
        <v>0.26634167711132672</v>
      </c>
      <c r="J13" s="23">
        <f>'Example Results'!I49/15</f>
        <v>0.28794722166702136</v>
      </c>
      <c r="K13" s="23">
        <f>'Example Results'!J49/15</f>
        <v>0.23784465027206048</v>
      </c>
      <c r="L13" s="23">
        <f>'Example Results'!K49/15</f>
        <v>0.20527661959861332</v>
      </c>
      <c r="M13" s="23">
        <f>'Example Results'!L49/15</f>
        <v>0.15830375983243425</v>
      </c>
      <c r="N13" s="23">
        <f>'Example Results'!M49/15</f>
        <v>0.24149937867244578</v>
      </c>
      <c r="P13" s="64"/>
    </row>
    <row r="14" spans="2:18" x14ac:dyDescent="0.2">
      <c r="P14" s="64"/>
    </row>
    <row r="15" spans="2:18" x14ac:dyDescent="0.2">
      <c r="P15" s="64"/>
    </row>
    <row r="16" spans="2:18" x14ac:dyDescent="0.2">
      <c r="F16" s="11" t="s">
        <v>219</v>
      </c>
      <c r="P16" s="64"/>
    </row>
    <row r="17" spans="2:16" x14ac:dyDescent="0.2">
      <c r="B17" s="22"/>
      <c r="C17" s="63">
        <v>1</v>
      </c>
      <c r="D17" s="63">
        <v>2</v>
      </c>
      <c r="E17" s="63">
        <v>3</v>
      </c>
      <c r="F17" s="63">
        <v>4</v>
      </c>
      <c r="G17" s="63">
        <v>5</v>
      </c>
      <c r="H17" s="63">
        <v>6</v>
      </c>
      <c r="I17" s="63">
        <v>7</v>
      </c>
      <c r="J17" s="63">
        <v>8</v>
      </c>
      <c r="K17" s="63">
        <v>9</v>
      </c>
      <c r="L17" s="63">
        <v>10</v>
      </c>
      <c r="M17" s="63">
        <v>11</v>
      </c>
      <c r="N17" s="63">
        <v>12</v>
      </c>
      <c r="P17" s="64"/>
    </row>
    <row r="18" spans="2:16" x14ac:dyDescent="0.2">
      <c r="B18" s="63" t="s">
        <v>1</v>
      </c>
      <c r="C18" s="23">
        <f>'Example Results'!B42/14</f>
        <v>0.26733456000231509</v>
      </c>
      <c r="D18" s="23">
        <f>'Example Results'!C42/14</f>
        <v>1.2330054687925892E-2</v>
      </c>
      <c r="E18" s="23">
        <f>'Example Results'!D42/14</f>
        <v>0.20228636553998869</v>
      </c>
      <c r="F18" s="23">
        <f>'Example Results'!E42/14</f>
        <v>0.26709972240336627</v>
      </c>
      <c r="G18" s="23">
        <f>'Example Results'!F42/14</f>
        <v>0.30000247250725309</v>
      </c>
      <c r="H18" s="23">
        <f>'Example Results'!G42/14</f>
        <v>0.32035506441615297</v>
      </c>
      <c r="I18" s="23">
        <f>'Example Results'!H42/14</f>
        <v>0.17454640171996938</v>
      </c>
      <c r="J18" s="23">
        <f>'Example Results'!I42/14</f>
        <v>6.5246507883300461E-3</v>
      </c>
      <c r="K18" s="23">
        <f>'Example Results'!J42/14</f>
        <v>0.31455876274907452</v>
      </c>
      <c r="L18" s="23">
        <f>'Example Results'!K42/14</f>
        <v>3.3006400306680064E-3</v>
      </c>
      <c r="M18" s="23">
        <f>'Example Results'!L42/14</f>
        <v>0.11941053846908843</v>
      </c>
      <c r="N18" s="23">
        <f>'Example Results'!M42/14</f>
        <v>0.34146860296350717</v>
      </c>
      <c r="P18" s="64">
        <f>COUNTIF(C18:N25,"&lt;0.3")-COUNTIF(C18:N25,"&lt;0.1")</f>
        <v>69</v>
      </c>
    </row>
    <row r="19" spans="2:16" x14ac:dyDescent="0.2">
      <c r="B19" s="63" t="s">
        <v>2</v>
      </c>
      <c r="C19" s="23">
        <f>'Example Results'!B43/14</f>
        <v>0.22133551775239724</v>
      </c>
      <c r="D19" s="23">
        <f>'Example Results'!C43/14</f>
        <v>0.28108257199659159</v>
      </c>
      <c r="E19" s="23">
        <f>'Example Results'!D43/14</f>
        <v>0.28048000420393987</v>
      </c>
      <c r="F19" s="23">
        <f>'Example Results'!E43/14</f>
        <v>0.15657677428412412</v>
      </c>
      <c r="G19" s="23">
        <f>'Example Results'!F43/14</f>
        <v>0.2827155125102126</v>
      </c>
      <c r="H19" s="23">
        <f>'Example Results'!G43/14</f>
        <v>7.2036773341278672E-3</v>
      </c>
      <c r="I19" s="23">
        <f>'Example Results'!H43/14</f>
        <v>1.7321719000466442E-2</v>
      </c>
      <c r="J19" s="23">
        <f>'Example Results'!I43/14</f>
        <v>0.1592127808211623</v>
      </c>
      <c r="K19" s="23">
        <f>'Example Results'!J43/14</f>
        <v>7.105373222939978E-3</v>
      </c>
      <c r="L19" s="23">
        <f>'Example Results'!K43/14</f>
        <v>0.32547962132344749</v>
      </c>
      <c r="M19" s="23">
        <f>'Example Results'!L43/14</f>
        <v>0.23477405384108227</v>
      </c>
      <c r="N19" s="23">
        <f>'Example Results'!M43/14</f>
        <v>0.28768715191121486</v>
      </c>
      <c r="P19" s="64"/>
    </row>
    <row r="20" spans="2:16" x14ac:dyDescent="0.2">
      <c r="B20" s="63" t="s">
        <v>0</v>
      </c>
      <c r="C20" s="23">
        <f>'Example Results'!B44/14</f>
        <v>0.29927247345935787</v>
      </c>
      <c r="D20" s="23">
        <f>'Example Results'!C44/14</f>
        <v>6.7558474942719313E-3</v>
      </c>
      <c r="E20" s="23">
        <f>'Example Results'!D44/14</f>
        <v>0.18176083121325831</v>
      </c>
      <c r="F20" s="23">
        <f>'Example Results'!E44/14</f>
        <v>0.28634730328465408</v>
      </c>
      <c r="G20" s="23">
        <f>'Example Results'!F44/14</f>
        <v>0.26829211486314525</v>
      </c>
      <c r="H20" s="23">
        <f>'Example Results'!G44/14</f>
        <v>0.21887245363318961</v>
      </c>
      <c r="I20" s="23">
        <f>'Example Results'!H44/14</f>
        <v>0.22535688407858329</v>
      </c>
      <c r="J20" s="23">
        <f>'Example Results'!I44/14</f>
        <v>8.3177905942572686E-3</v>
      </c>
      <c r="K20" s="23">
        <f>'Example Results'!J44/14</f>
        <v>0.30123673523661221</v>
      </c>
      <c r="L20" s="23">
        <f>'Example Results'!K44/14</f>
        <v>0.17891911422132695</v>
      </c>
      <c r="M20" s="23">
        <f>'Example Results'!L44/14</f>
        <v>9.8415043176695357E-3</v>
      </c>
      <c r="N20" s="23">
        <f>'Example Results'!M44/14</f>
        <v>0.27478018620154587</v>
      </c>
      <c r="P20" s="64"/>
    </row>
    <row r="21" spans="2:16" x14ac:dyDescent="0.2">
      <c r="B21" s="63" t="s">
        <v>3</v>
      </c>
      <c r="C21" s="23">
        <f>'Example Results'!B45/14</f>
        <v>0.33998493906317145</v>
      </c>
      <c r="D21" s="23">
        <f>'Example Results'!C45/14</f>
        <v>0.30708947074529852</v>
      </c>
      <c r="E21" s="23">
        <f>'Example Results'!D45/14</f>
        <v>0.22840067063240085</v>
      </c>
      <c r="F21" s="23">
        <f>'Example Results'!E45/14</f>
        <v>0.22672403940269634</v>
      </c>
      <c r="G21" s="23">
        <f>'Example Results'!F45/14</f>
        <v>0.2683048579886696</v>
      </c>
      <c r="H21" s="23">
        <f>'Example Results'!G45/14</f>
        <v>0.18977079582856773</v>
      </c>
      <c r="I21" s="23">
        <f>'Example Results'!H45/14</f>
        <v>7.742529499157773E-3</v>
      </c>
      <c r="J21" s="23">
        <f>'Example Results'!I45/14</f>
        <v>0.2264072817110909</v>
      </c>
      <c r="K21" s="23">
        <f>'Example Results'!J45/14</f>
        <v>0.30061596297892568</v>
      </c>
      <c r="L21" s="23">
        <f>'Example Results'!K45/14</f>
        <v>0.2508576986993229</v>
      </c>
      <c r="M21" s="23">
        <f>'Example Results'!L45/14</f>
        <v>8.2613567526494056E-3</v>
      </c>
      <c r="N21" s="23">
        <f>'Example Results'!M45/14</f>
        <v>0.20773132103189559</v>
      </c>
      <c r="P21" s="64"/>
    </row>
    <row r="22" spans="2:16" x14ac:dyDescent="0.2">
      <c r="B22" s="63" t="s">
        <v>4</v>
      </c>
      <c r="C22" s="23">
        <f>'Example Results'!B46/14</f>
        <v>0.3386869607061907</v>
      </c>
      <c r="D22" s="23">
        <f>'Example Results'!C46/14</f>
        <v>0.23165562898062206</v>
      </c>
      <c r="E22" s="23">
        <f>'Example Results'!D46/14</f>
        <v>0.16706072569766203</v>
      </c>
      <c r="F22" s="23">
        <f>'Example Results'!E46/14</f>
        <v>8.5435259606887141E-3</v>
      </c>
      <c r="G22" s="23">
        <f>'Example Results'!F46/14</f>
        <v>0.16101684330611041</v>
      </c>
      <c r="H22" s="23">
        <f>'Example Results'!G46/14</f>
        <v>0.24988740071296836</v>
      </c>
      <c r="I22" s="23">
        <f>'Example Results'!H46/14</f>
        <v>0.2320033342627866</v>
      </c>
      <c r="J22" s="23">
        <f>'Example Results'!I46/14</f>
        <v>0.22703533575479126</v>
      </c>
      <c r="K22" s="23">
        <f>'Example Results'!J46/14</f>
        <v>0.22626164599081253</v>
      </c>
      <c r="L22" s="23">
        <f>'Example Results'!K46/14</f>
        <v>0.30423136973483583</v>
      </c>
      <c r="M22" s="23">
        <f>'Example Results'!L46/14</f>
        <v>0.27196759635367018</v>
      </c>
      <c r="N22" s="23">
        <f>'Example Results'!M46/14</f>
        <v>0.27528991122252011</v>
      </c>
      <c r="P22" s="64"/>
    </row>
    <row r="23" spans="2:16" x14ac:dyDescent="0.2">
      <c r="B23" s="63" t="s">
        <v>5</v>
      </c>
      <c r="C23" s="23">
        <f>'Example Results'!B47/14</f>
        <v>0.30313364049323777</v>
      </c>
      <c r="D23" s="23">
        <f>'Example Results'!C47/14</f>
        <v>0.22019227734821217</v>
      </c>
      <c r="E23" s="23">
        <f>'Example Results'!D47/14</f>
        <v>0.22515299407019357</v>
      </c>
      <c r="F23" s="23">
        <f>'Example Results'!E47/14</f>
        <v>8.7255706110366572E-3</v>
      </c>
      <c r="G23" s="23">
        <f>'Example Results'!F47/14</f>
        <v>0.16801646011198873</v>
      </c>
      <c r="H23" s="23">
        <f>'Example Results'!G47/14</f>
        <v>0.23849686694069769</v>
      </c>
      <c r="I23" s="23">
        <f>'Example Results'!H47/14</f>
        <v>0.24170813457283538</v>
      </c>
      <c r="J23" s="23">
        <f>'Example Results'!I47/14</f>
        <v>0.23160647692502809</v>
      </c>
      <c r="K23" s="23">
        <f>'Example Results'!J47/14</f>
        <v>0.24817982189270471</v>
      </c>
      <c r="L23" s="23">
        <f>'Example Results'!K47/14</f>
        <v>0.18031357624299219</v>
      </c>
      <c r="M23" s="23">
        <f>'Example Results'!L47/14</f>
        <v>0.21131760064375005</v>
      </c>
      <c r="N23" s="23">
        <f>'Example Results'!M47/14</f>
        <v>0.17353787435704177</v>
      </c>
      <c r="P23" s="64"/>
    </row>
    <row r="24" spans="2:16" x14ac:dyDescent="0.2">
      <c r="B24" s="63" t="s">
        <v>6</v>
      </c>
      <c r="C24" s="23">
        <f>'Example Results'!B48/14</f>
        <v>0.24341753383960255</v>
      </c>
      <c r="D24" s="23">
        <f>'Example Results'!C48/14</f>
        <v>0.25943746307022136</v>
      </c>
      <c r="E24" s="23">
        <f>'Example Results'!D48/14</f>
        <v>0.21204942013814879</v>
      </c>
      <c r="F24" s="23">
        <f>'Example Results'!E48/14</f>
        <v>0.25185166249022267</v>
      </c>
      <c r="G24" s="23">
        <f>'Example Results'!F48/14</f>
        <v>0.21274118980947093</v>
      </c>
      <c r="H24" s="23">
        <f>'Example Results'!G48/14</f>
        <v>0.25805392372757702</v>
      </c>
      <c r="I24" s="23">
        <f>'Example Results'!H48/14</f>
        <v>0.20863790339062835</v>
      </c>
      <c r="J24" s="23">
        <f>'Example Results'!I48/14</f>
        <v>0.25708180529471902</v>
      </c>
      <c r="K24" s="23">
        <f>'Example Results'!J48/14</f>
        <v>0.24231980459800445</v>
      </c>
      <c r="L24" s="23">
        <f>'Example Results'!K48/14</f>
        <v>0.27132315829143844</v>
      </c>
      <c r="M24" s="23">
        <f>'Example Results'!L48/14</f>
        <v>0.16581007894977168</v>
      </c>
      <c r="N24" s="23">
        <f>'Example Results'!M48/14</f>
        <v>0.24010068031026305</v>
      </c>
      <c r="P24" s="64"/>
    </row>
    <row r="25" spans="2:16" x14ac:dyDescent="0.2">
      <c r="B25" s="63" t="s">
        <v>7</v>
      </c>
      <c r="C25" s="23">
        <f>'Example Results'!B49/14</f>
        <v>0.24071235033543217</v>
      </c>
      <c r="D25" s="23">
        <f>'Example Results'!C49/14</f>
        <v>0.25043535511051568</v>
      </c>
      <c r="E25" s="23">
        <f>'Example Results'!D49/14</f>
        <v>0.22516937808872489</v>
      </c>
      <c r="F25" s="23">
        <f>'Example Results'!E49/14</f>
        <v>0.24301885605534057</v>
      </c>
      <c r="G25" s="23">
        <f>'Example Results'!F49/14</f>
        <v>0.25744771504191838</v>
      </c>
      <c r="H25" s="23">
        <f>'Example Results'!G49/14</f>
        <v>8.2413318411111332E-3</v>
      </c>
      <c r="I25" s="23">
        <f>'Example Results'!H49/14</f>
        <v>0.28536608261927865</v>
      </c>
      <c r="J25" s="23">
        <f>'Example Results'!I49/14</f>
        <v>0.30851488035752289</v>
      </c>
      <c r="K25" s="23">
        <f>'Example Results'!J49/14</f>
        <v>0.25483355386292195</v>
      </c>
      <c r="L25" s="23">
        <f>'Example Results'!K49/14</f>
        <v>0.21993923528422857</v>
      </c>
      <c r="M25" s="23">
        <f>'Example Results'!L49/14</f>
        <v>0.16961117124903669</v>
      </c>
      <c r="N25" s="23">
        <f>'Example Results'!M49/14</f>
        <v>0.25874933429190616</v>
      </c>
      <c r="P25" s="64"/>
    </row>
    <row r="26" spans="2:16" x14ac:dyDescent="0.2">
      <c r="P26" s="64"/>
    </row>
    <row r="27" spans="2:16" x14ac:dyDescent="0.2">
      <c r="P27" s="64"/>
    </row>
    <row r="28" spans="2:16" x14ac:dyDescent="0.2">
      <c r="F28" s="11" t="s">
        <v>220</v>
      </c>
      <c r="P28" s="64"/>
    </row>
    <row r="29" spans="2:16" x14ac:dyDescent="0.2">
      <c r="B29" s="22"/>
      <c r="C29" s="63">
        <v>1</v>
      </c>
      <c r="D29" s="63">
        <v>2</v>
      </c>
      <c r="E29" s="63">
        <v>3</v>
      </c>
      <c r="F29" s="63">
        <v>4</v>
      </c>
      <c r="G29" s="63">
        <v>5</v>
      </c>
      <c r="H29" s="63">
        <v>6</v>
      </c>
      <c r="I29" s="63">
        <v>7</v>
      </c>
      <c r="J29" s="63">
        <v>8</v>
      </c>
      <c r="K29" s="63">
        <v>9</v>
      </c>
      <c r="L29" s="63">
        <v>10</v>
      </c>
      <c r="M29" s="63">
        <v>11</v>
      </c>
      <c r="N29" s="63">
        <v>12</v>
      </c>
      <c r="P29" s="64"/>
    </row>
    <row r="30" spans="2:16" x14ac:dyDescent="0.2">
      <c r="B30" s="63" t="s">
        <v>1</v>
      </c>
      <c r="C30" s="23">
        <f>'Example Results'!B42/17</f>
        <v>0.22015787294308301</v>
      </c>
      <c r="D30" s="23">
        <f>'Example Results'!C42/17</f>
        <v>1.0154162684174264E-2</v>
      </c>
      <c r="E30" s="23">
        <f>'Example Results'!D42/17</f>
        <v>0.16658877162116714</v>
      </c>
      <c r="F30" s="23">
        <f>'Example Results'!E42/17</f>
        <v>0.21996447727336044</v>
      </c>
      <c r="G30" s="23">
        <f>'Example Results'!F42/17</f>
        <v>0.24706085971185551</v>
      </c>
      <c r="H30" s="23">
        <f>'Example Results'!G42/17</f>
        <v>0.26382181775447888</v>
      </c>
      <c r="I30" s="23">
        <f>'Example Results'!H42/17</f>
        <v>0.14374409553409243</v>
      </c>
      <c r="J30" s="23">
        <f>'Example Results'!I42/17</f>
        <v>5.3732418256835675E-3</v>
      </c>
      <c r="K30" s="23">
        <f>'Example Results'!J42/17</f>
        <v>0.25904839285217901</v>
      </c>
      <c r="L30" s="23">
        <f>'Example Results'!K42/17</f>
        <v>2.7181741429030642E-3</v>
      </c>
      <c r="M30" s="23">
        <f>'Example Results'!L42/17</f>
        <v>9.8338090503955172E-2</v>
      </c>
      <c r="N30" s="23">
        <f>'Example Results'!M42/17</f>
        <v>0.28120943773465301</v>
      </c>
      <c r="P30" s="64">
        <f>COUNTIF(C30:N37,"&lt;0.3")-COUNTIF(C30:N37,"&lt;0.1")</f>
        <v>81</v>
      </c>
    </row>
    <row r="31" spans="2:16" x14ac:dyDescent="0.2">
      <c r="B31" s="63" t="s">
        <v>2</v>
      </c>
      <c r="C31" s="23">
        <f>'Example Results'!B43/17</f>
        <v>0.1822763087372683</v>
      </c>
      <c r="D31" s="23">
        <f>'Example Results'!C43/17</f>
        <v>0.23147976517366364</v>
      </c>
      <c r="E31" s="23">
        <f>'Example Results'!D43/17</f>
        <v>0.23098353287383286</v>
      </c>
      <c r="F31" s="23">
        <f>'Example Results'!E43/17</f>
        <v>0.12894557882221985</v>
      </c>
      <c r="G31" s="23">
        <f>'Example Results'!F43/17</f>
        <v>0.23282453971429273</v>
      </c>
      <c r="H31" s="23">
        <f>'Example Results'!G43/17</f>
        <v>5.9324401575170669E-3</v>
      </c>
      <c r="I31" s="23">
        <f>'Example Results'!H43/17</f>
        <v>1.4264945059207659E-2</v>
      </c>
      <c r="J31" s="23">
        <f>'Example Results'!I43/17</f>
        <v>0.13111640773507482</v>
      </c>
      <c r="K31" s="23">
        <f>'Example Results'!J43/17</f>
        <v>5.8514838306564527E-3</v>
      </c>
      <c r="L31" s="23">
        <f>'Example Results'!K43/17</f>
        <v>0.26804204108989793</v>
      </c>
      <c r="M31" s="23">
        <f>'Example Results'!L43/17</f>
        <v>0.19334333845736187</v>
      </c>
      <c r="N31" s="23">
        <f>'Example Results'!M43/17</f>
        <v>0.23691883098570637</v>
      </c>
      <c r="P31" s="64"/>
    </row>
    <row r="32" spans="2:16" x14ac:dyDescent="0.2">
      <c r="B32" s="63" t="s">
        <v>0</v>
      </c>
      <c r="C32" s="23">
        <f>'Example Results'!B44/17</f>
        <v>0.24645968402535356</v>
      </c>
      <c r="D32" s="23">
        <f>'Example Results'!C44/17</f>
        <v>5.5636391129298256E-3</v>
      </c>
      <c r="E32" s="23">
        <f>'Example Results'!D44/17</f>
        <v>0.14968539041091861</v>
      </c>
      <c r="F32" s="23">
        <f>'Example Results'!E44/17</f>
        <v>0.23581542623442101</v>
      </c>
      <c r="G32" s="23">
        <f>'Example Results'!F44/17</f>
        <v>0.22094644753435488</v>
      </c>
      <c r="H32" s="23">
        <f>'Example Results'!G44/17</f>
        <v>0.18024790299203849</v>
      </c>
      <c r="I32" s="23">
        <f>'Example Results'!H44/17</f>
        <v>0.1855880221823627</v>
      </c>
      <c r="J32" s="23">
        <f>'Example Results'!I44/17</f>
        <v>6.8499451952706916E-3</v>
      </c>
      <c r="K32" s="23">
        <f>'Example Results'!J44/17</f>
        <v>0.24807731137132769</v>
      </c>
      <c r="L32" s="23">
        <f>'Example Results'!K44/17</f>
        <v>0.14734515288815161</v>
      </c>
      <c r="M32" s="23">
        <f>'Example Results'!L44/17</f>
        <v>8.1047682616102058E-3</v>
      </c>
      <c r="N32" s="23">
        <f>'Example Results'!M44/17</f>
        <v>0.22628956510715545</v>
      </c>
      <c r="P32" s="64"/>
    </row>
    <row r="33" spans="2:16" x14ac:dyDescent="0.2">
      <c r="B33" s="63" t="s">
        <v>3</v>
      </c>
      <c r="C33" s="23">
        <f>'Example Results'!B45/17</f>
        <v>0.27998759687555297</v>
      </c>
      <c r="D33" s="23">
        <f>'Example Results'!C45/17</f>
        <v>0.25289721120201053</v>
      </c>
      <c r="E33" s="23">
        <f>'Example Results'!D45/17</f>
        <v>0.18809466993256541</v>
      </c>
      <c r="F33" s="23">
        <f>'Example Results'!E45/17</f>
        <v>0.18671391480222052</v>
      </c>
      <c r="G33" s="23">
        <f>'Example Results'!F45/17</f>
        <v>0.22095694187302203</v>
      </c>
      <c r="H33" s="23">
        <f>'Example Results'!G45/17</f>
        <v>0.1562818318588205</v>
      </c>
      <c r="I33" s="23">
        <f>'Example Results'!H45/17</f>
        <v>6.3762007640122834E-3</v>
      </c>
      <c r="J33" s="23">
        <f>'Example Results'!I45/17</f>
        <v>0.18645305552678074</v>
      </c>
      <c r="K33" s="23">
        <f>'Example Results'!J45/17</f>
        <v>0.24756608715911527</v>
      </c>
      <c r="L33" s="23">
        <f>'Example Results'!K45/17</f>
        <v>0.20658869304650124</v>
      </c>
      <c r="M33" s="23">
        <f>'Example Results'!L45/17</f>
        <v>6.8034702668877461E-3</v>
      </c>
      <c r="N33" s="23">
        <f>'Example Results'!M45/17</f>
        <v>0.17107285261450225</v>
      </c>
      <c r="P33" s="64"/>
    </row>
    <row r="34" spans="2:16" x14ac:dyDescent="0.2">
      <c r="B34" s="63" t="s">
        <v>4</v>
      </c>
      <c r="C34" s="23">
        <f>'Example Results'!B46/17</f>
        <v>0.2789186735227453</v>
      </c>
      <c r="D34" s="23">
        <f>'Example Results'!C46/17</f>
        <v>0.19077522386639464</v>
      </c>
      <c r="E34" s="23">
        <f>'Example Results'!D46/17</f>
        <v>0.13757942116278052</v>
      </c>
      <c r="F34" s="23">
        <f>'Example Results'!E46/17</f>
        <v>7.0358449088024702E-3</v>
      </c>
      <c r="G34" s="23">
        <f>'Example Results'!F46/17</f>
        <v>0.13260210625209093</v>
      </c>
      <c r="H34" s="23">
        <f>'Example Results'!G46/17</f>
        <v>0.20578962411656218</v>
      </c>
      <c r="I34" s="23">
        <f>'Example Results'!H46/17</f>
        <v>0.1910615693928831</v>
      </c>
      <c r="J34" s="23">
        <f>'Example Results'!I46/17</f>
        <v>0.18697027650394576</v>
      </c>
      <c r="K34" s="23">
        <f>'Example Results'!J46/17</f>
        <v>0.18633312022772797</v>
      </c>
      <c r="L34" s="23">
        <f>'Example Results'!K46/17</f>
        <v>0.25054348095810008</v>
      </c>
      <c r="M34" s="23">
        <f>'Example Results'!L46/17</f>
        <v>0.22397331464419895</v>
      </c>
      <c r="N34" s="23">
        <f>'Example Results'!M46/17</f>
        <v>0.2267093386538401</v>
      </c>
      <c r="P34" s="64"/>
    </row>
    <row r="35" spans="2:16" x14ac:dyDescent="0.2">
      <c r="B35" s="63" t="s">
        <v>5</v>
      </c>
      <c r="C35" s="23">
        <f>'Example Results'!B47/17</f>
        <v>0.24963946864148992</v>
      </c>
      <c r="D35" s="23">
        <f>'Example Results'!C47/17</f>
        <v>0.18133481663970416</v>
      </c>
      <c r="E35" s="23">
        <f>'Example Results'!D47/17</f>
        <v>0.18542011276368883</v>
      </c>
      <c r="F35" s="23">
        <f>'Example Results'!E47/17</f>
        <v>7.1857640326184235E-3</v>
      </c>
      <c r="G35" s="23">
        <f>'Example Results'!F47/17</f>
        <v>0.13836649656281425</v>
      </c>
      <c r="H35" s="23">
        <f>'Example Results'!G47/17</f>
        <v>0.1964091845393981</v>
      </c>
      <c r="I35" s="23">
        <f>'Example Results'!H47/17</f>
        <v>0.19905375788351148</v>
      </c>
      <c r="J35" s="23">
        <f>'Example Results'!I47/17</f>
        <v>0.19073474570296431</v>
      </c>
      <c r="K35" s="23">
        <f>'Example Results'!J47/17</f>
        <v>0.2043833827351686</v>
      </c>
      <c r="L35" s="23">
        <f>'Example Results'!K47/17</f>
        <v>0.1484935333765818</v>
      </c>
      <c r="M35" s="23">
        <f>'Example Results'!L47/17</f>
        <v>0.17402625935367652</v>
      </c>
      <c r="N35" s="23">
        <f>'Example Results'!M47/17</f>
        <v>0.14291354358815206</v>
      </c>
      <c r="P35" s="64"/>
    </row>
    <row r="36" spans="2:16" x14ac:dyDescent="0.2">
      <c r="B36" s="63" t="s">
        <v>6</v>
      </c>
      <c r="C36" s="23">
        <f>'Example Results'!B48/17</f>
        <v>0.20046149845614328</v>
      </c>
      <c r="D36" s="23">
        <f>'Example Results'!C48/17</f>
        <v>0.21365438135194703</v>
      </c>
      <c r="E36" s="23">
        <f>'Example Results'!D48/17</f>
        <v>0.17462893423141665</v>
      </c>
      <c r="F36" s="23">
        <f>'Example Results'!E48/17</f>
        <v>0.20740725146253633</v>
      </c>
      <c r="G36" s="23">
        <f>'Example Results'!F48/17</f>
        <v>0.17519862690191723</v>
      </c>
      <c r="H36" s="23">
        <f>'Example Results'!G48/17</f>
        <v>0.21251499601094578</v>
      </c>
      <c r="I36" s="23">
        <f>'Example Results'!H48/17</f>
        <v>0.1718194498511057</v>
      </c>
      <c r="J36" s="23">
        <f>'Example Results'!I48/17</f>
        <v>0.2117144278897686</v>
      </c>
      <c r="K36" s="23">
        <f>'Example Results'!J48/17</f>
        <v>0.19955748613953309</v>
      </c>
      <c r="L36" s="23">
        <f>'Example Results'!K48/17</f>
        <v>0.2234426009458905</v>
      </c>
      <c r="M36" s="23">
        <f>'Example Results'!L48/17</f>
        <v>0.13654947678216492</v>
      </c>
      <c r="N36" s="23">
        <f>'Example Results'!M48/17</f>
        <v>0.19772997202021664</v>
      </c>
      <c r="P36" s="64"/>
    </row>
    <row r="37" spans="2:16" x14ac:dyDescent="0.2">
      <c r="B37" s="63" t="s">
        <v>7</v>
      </c>
      <c r="C37" s="23">
        <f>'Example Results'!B49/17</f>
        <v>0.19823370027623824</v>
      </c>
      <c r="D37" s="23">
        <f>'Example Results'!C49/17</f>
        <v>0.2062408806792482</v>
      </c>
      <c r="E37" s="23">
        <f>'Example Results'!D49/17</f>
        <v>0.18543360548483226</v>
      </c>
      <c r="F37" s="23">
        <f>'Example Results'!E49/17</f>
        <v>0.20013317557498636</v>
      </c>
      <c r="G37" s="23">
        <f>'Example Results'!F49/17</f>
        <v>0.21201576532863867</v>
      </c>
      <c r="H37" s="23">
        <f>'Example Results'!G49/17</f>
        <v>6.7869791632679914E-3</v>
      </c>
      <c r="I37" s="23">
        <f>'Example Results'!H49/17</f>
        <v>0.23500736215705298</v>
      </c>
      <c r="J37" s="23">
        <f>'Example Results'!I49/17</f>
        <v>0.25407107794148942</v>
      </c>
      <c r="K37" s="23">
        <f>'Example Results'!J49/17</f>
        <v>0.20986292671064158</v>
      </c>
      <c r="L37" s="23">
        <f>'Example Results'!K49/17</f>
        <v>0.18112642905759999</v>
      </c>
      <c r="M37" s="23">
        <f>'Example Results'!L49/17</f>
        <v>0.13967978808744197</v>
      </c>
      <c r="N37" s="23">
        <f>'Example Results'!M49/17</f>
        <v>0.21308768706392273</v>
      </c>
      <c r="P37" s="64"/>
    </row>
    <row r="38" spans="2:16" x14ac:dyDescent="0.2">
      <c r="P38" s="64"/>
    </row>
    <row r="39" spans="2:16" x14ac:dyDescent="0.2">
      <c r="P39" s="64"/>
    </row>
    <row r="40" spans="2:16" x14ac:dyDescent="0.2">
      <c r="F40" s="11" t="s">
        <v>221</v>
      </c>
      <c r="P40" s="64"/>
    </row>
    <row r="41" spans="2:16" x14ac:dyDescent="0.2">
      <c r="B41" s="22"/>
      <c r="C41" s="63">
        <v>1</v>
      </c>
      <c r="D41" s="63">
        <v>2</v>
      </c>
      <c r="E41" s="63">
        <v>3</v>
      </c>
      <c r="F41" s="63">
        <v>4</v>
      </c>
      <c r="G41" s="63">
        <v>5</v>
      </c>
      <c r="H41" s="63">
        <v>6</v>
      </c>
      <c r="I41" s="63">
        <v>7</v>
      </c>
      <c r="J41" s="63">
        <v>8</v>
      </c>
      <c r="K41" s="63">
        <v>9</v>
      </c>
      <c r="L41" s="63">
        <v>10</v>
      </c>
      <c r="M41" s="63">
        <v>11</v>
      </c>
      <c r="N41" s="63">
        <v>12</v>
      </c>
      <c r="P41" s="64"/>
    </row>
    <row r="42" spans="2:16" x14ac:dyDescent="0.2">
      <c r="B42" s="63" t="s">
        <v>1</v>
      </c>
      <c r="C42" s="23">
        <f>'Example Results'!B42/16</f>
        <v>0.2339177400020257</v>
      </c>
      <c r="D42" s="23">
        <f>'Example Results'!C42/16</f>
        <v>1.0788797851935155E-2</v>
      </c>
      <c r="E42" s="23">
        <f>'Example Results'!D42/16</f>
        <v>0.1770005698474901</v>
      </c>
      <c r="F42" s="23">
        <f>'Example Results'!E42/16</f>
        <v>0.23371225710294546</v>
      </c>
      <c r="G42" s="23">
        <f>'Example Results'!F42/16</f>
        <v>0.26250216344384647</v>
      </c>
      <c r="H42" s="23">
        <f>'Example Results'!G42/16</f>
        <v>0.28031068136413384</v>
      </c>
      <c r="I42" s="23">
        <f>'Example Results'!H42/16</f>
        <v>0.15272810150497321</v>
      </c>
      <c r="J42" s="23">
        <f>'Example Results'!I42/16</f>
        <v>5.7090694397887902E-3</v>
      </c>
      <c r="K42" s="23">
        <f>'Example Results'!J42/16</f>
        <v>0.27523891740544021</v>
      </c>
      <c r="L42" s="23">
        <f>'Example Results'!K42/16</f>
        <v>2.8880600268345056E-3</v>
      </c>
      <c r="M42" s="23">
        <f>'Example Results'!L42/16</f>
        <v>0.10448422116045238</v>
      </c>
      <c r="N42" s="23">
        <f>'Example Results'!M42/16</f>
        <v>0.2987850275930688</v>
      </c>
      <c r="P42" s="64">
        <f>COUNTIF(C42:N49,"&lt;0.3")-COUNTIF(C42:N49,"&lt;0.1")</f>
        <v>82</v>
      </c>
    </row>
    <row r="43" spans="2:16" x14ac:dyDescent="0.2">
      <c r="B43" s="63" t="s">
        <v>2</v>
      </c>
      <c r="C43" s="23">
        <f>'Example Results'!B43/16</f>
        <v>0.19366857803334758</v>
      </c>
      <c r="D43" s="23">
        <f>'Example Results'!C43/16</f>
        <v>0.24594725049701763</v>
      </c>
      <c r="E43" s="23">
        <f>'Example Results'!D43/16</f>
        <v>0.24542000367844741</v>
      </c>
      <c r="F43" s="23">
        <f>'Example Results'!E43/16</f>
        <v>0.13700467749860859</v>
      </c>
      <c r="G43" s="23">
        <f>'Example Results'!F43/16</f>
        <v>0.24737607344643603</v>
      </c>
      <c r="H43" s="23">
        <f>'Example Results'!G43/16</f>
        <v>6.3032176673618835E-3</v>
      </c>
      <c r="I43" s="23">
        <f>'Example Results'!H43/16</f>
        <v>1.5156504125408138E-2</v>
      </c>
      <c r="J43" s="23">
        <f>'Example Results'!I43/16</f>
        <v>0.13931118321851702</v>
      </c>
      <c r="K43" s="23">
        <f>'Example Results'!J43/16</f>
        <v>6.2172015700724809E-3</v>
      </c>
      <c r="L43" s="23">
        <f>'Example Results'!K43/16</f>
        <v>0.28479466865801656</v>
      </c>
      <c r="M43" s="23">
        <f>'Example Results'!L43/16</f>
        <v>0.20542729711094698</v>
      </c>
      <c r="N43" s="23">
        <f>'Example Results'!M43/16</f>
        <v>0.25172625792231301</v>
      </c>
      <c r="P43" s="64"/>
    </row>
    <row r="44" spans="2:16" x14ac:dyDescent="0.2">
      <c r="B44" s="63" t="s">
        <v>0</v>
      </c>
      <c r="C44" s="23">
        <f>'Example Results'!B44/16</f>
        <v>0.26186341427693816</v>
      </c>
      <c r="D44" s="23">
        <f>'Example Results'!C44/16</f>
        <v>5.9113665574879399E-3</v>
      </c>
      <c r="E44" s="23">
        <f>'Example Results'!D44/16</f>
        <v>0.15904072731160102</v>
      </c>
      <c r="F44" s="23">
        <f>'Example Results'!E44/16</f>
        <v>0.25055389037407233</v>
      </c>
      <c r="G44" s="23">
        <f>'Example Results'!F44/16</f>
        <v>0.23475560050525207</v>
      </c>
      <c r="H44" s="23">
        <f>'Example Results'!G44/16</f>
        <v>0.1915133969290409</v>
      </c>
      <c r="I44" s="23">
        <f>'Example Results'!H44/16</f>
        <v>0.19718727356876037</v>
      </c>
      <c r="J44" s="23">
        <f>'Example Results'!I44/16</f>
        <v>7.2780667699751094E-3</v>
      </c>
      <c r="K44" s="23">
        <f>'Example Results'!J44/16</f>
        <v>0.26358214333203567</v>
      </c>
      <c r="L44" s="23">
        <f>'Example Results'!K44/16</f>
        <v>0.15655422494366109</v>
      </c>
      <c r="M44" s="23">
        <f>'Example Results'!L44/16</f>
        <v>8.6113162779608444E-3</v>
      </c>
      <c r="N44" s="23">
        <f>'Example Results'!M44/16</f>
        <v>0.24043266292635265</v>
      </c>
      <c r="P44" s="64"/>
    </row>
    <row r="45" spans="2:16" x14ac:dyDescent="0.2">
      <c r="B45" s="63" t="s">
        <v>3</v>
      </c>
      <c r="C45" s="23">
        <f>'Example Results'!B45/16</f>
        <v>0.29748682168027502</v>
      </c>
      <c r="D45" s="23">
        <f>'Example Results'!C45/16</f>
        <v>0.26870328690213618</v>
      </c>
      <c r="E45" s="23">
        <f>'Example Results'!D45/16</f>
        <v>0.19985058680335074</v>
      </c>
      <c r="F45" s="23">
        <f>'Example Results'!E45/16</f>
        <v>0.19838353447735929</v>
      </c>
      <c r="G45" s="23">
        <f>'Example Results'!F45/16</f>
        <v>0.23476675074008591</v>
      </c>
      <c r="H45" s="23">
        <f>'Example Results'!G45/16</f>
        <v>0.16604944634999677</v>
      </c>
      <c r="I45" s="23">
        <f>'Example Results'!H45/16</f>
        <v>6.7747133117630511E-3</v>
      </c>
      <c r="J45" s="23">
        <f>'Example Results'!I45/16</f>
        <v>0.19810637149720453</v>
      </c>
      <c r="K45" s="23">
        <f>'Example Results'!J45/16</f>
        <v>0.26303896760655998</v>
      </c>
      <c r="L45" s="23">
        <f>'Example Results'!K45/16</f>
        <v>0.21950048636190755</v>
      </c>
      <c r="M45" s="23">
        <f>'Example Results'!L45/16</f>
        <v>7.2286871585682299E-3</v>
      </c>
      <c r="N45" s="23">
        <f>'Example Results'!M45/16</f>
        <v>0.18176490590290864</v>
      </c>
      <c r="P45" s="64"/>
    </row>
    <row r="46" spans="2:16" x14ac:dyDescent="0.2">
      <c r="B46" s="63" t="s">
        <v>4</v>
      </c>
      <c r="C46" s="23">
        <f>'Example Results'!B46/16</f>
        <v>0.29635109061791687</v>
      </c>
      <c r="D46" s="23">
        <f>'Example Results'!C46/16</f>
        <v>0.20269867535804431</v>
      </c>
      <c r="E46" s="23">
        <f>'Example Results'!D46/16</f>
        <v>0.14617813498545429</v>
      </c>
      <c r="F46" s="23">
        <f>'Example Results'!E46/16</f>
        <v>7.475585215602625E-3</v>
      </c>
      <c r="G46" s="23">
        <f>'Example Results'!F46/16</f>
        <v>0.14088973789284662</v>
      </c>
      <c r="H46" s="23">
        <f>'Example Results'!G46/16</f>
        <v>0.21865147562384732</v>
      </c>
      <c r="I46" s="23">
        <f>'Example Results'!H46/16</f>
        <v>0.20300291747993829</v>
      </c>
      <c r="J46" s="23">
        <f>'Example Results'!I46/16</f>
        <v>0.19865591878544236</v>
      </c>
      <c r="K46" s="23">
        <f>'Example Results'!J46/16</f>
        <v>0.19797894024196097</v>
      </c>
      <c r="L46" s="23">
        <f>'Example Results'!K46/16</f>
        <v>0.26620244851798136</v>
      </c>
      <c r="M46" s="23">
        <f>'Example Results'!L46/16</f>
        <v>0.2379716468094614</v>
      </c>
      <c r="N46" s="23">
        <f>'Example Results'!M46/16</f>
        <v>0.24087867231970511</v>
      </c>
      <c r="P46" s="64"/>
    </row>
    <row r="47" spans="2:16" x14ac:dyDescent="0.2">
      <c r="B47" s="63" t="s">
        <v>5</v>
      </c>
      <c r="C47" s="23">
        <f>'Example Results'!B47/16</f>
        <v>0.26524193543158303</v>
      </c>
      <c r="D47" s="23">
        <f>'Example Results'!C47/16</f>
        <v>0.19266824267968566</v>
      </c>
      <c r="E47" s="23">
        <f>'Example Results'!D47/16</f>
        <v>0.19700886981141938</v>
      </c>
      <c r="F47" s="23">
        <f>'Example Results'!E47/16</f>
        <v>7.6348742846570746E-3</v>
      </c>
      <c r="G47" s="23">
        <f>'Example Results'!F47/16</f>
        <v>0.14701440259799015</v>
      </c>
      <c r="H47" s="23">
        <f>'Example Results'!G47/16</f>
        <v>0.20868475857311047</v>
      </c>
      <c r="I47" s="23">
        <f>'Example Results'!H47/16</f>
        <v>0.21149461775123096</v>
      </c>
      <c r="J47" s="23">
        <f>'Example Results'!I47/16</f>
        <v>0.20265566730939957</v>
      </c>
      <c r="K47" s="23">
        <f>'Example Results'!J47/16</f>
        <v>0.21715734415611662</v>
      </c>
      <c r="L47" s="23">
        <f>'Example Results'!K47/16</f>
        <v>0.15777437921261817</v>
      </c>
      <c r="M47" s="23">
        <f>'Example Results'!L47/16</f>
        <v>0.18490290056328129</v>
      </c>
      <c r="N47" s="23">
        <f>'Example Results'!M47/16</f>
        <v>0.15184564006241155</v>
      </c>
      <c r="P47" s="64"/>
    </row>
    <row r="48" spans="2:16" x14ac:dyDescent="0.2">
      <c r="B48" s="63" t="s">
        <v>6</v>
      </c>
      <c r="C48" s="23">
        <f>'Example Results'!B48/16</f>
        <v>0.21299034210965223</v>
      </c>
      <c r="D48" s="23">
        <f>'Example Results'!C48/16</f>
        <v>0.22700778018644371</v>
      </c>
      <c r="E48" s="23">
        <f>'Example Results'!D48/16</f>
        <v>0.18554324262088018</v>
      </c>
      <c r="F48" s="23">
        <f>'Example Results'!E48/16</f>
        <v>0.22037020467894486</v>
      </c>
      <c r="G48" s="23">
        <f>'Example Results'!F48/16</f>
        <v>0.18614854108328707</v>
      </c>
      <c r="H48" s="23">
        <f>'Example Results'!G48/16</f>
        <v>0.2257971832616299</v>
      </c>
      <c r="I48" s="23">
        <f>'Example Results'!H48/16</f>
        <v>0.18255816546679982</v>
      </c>
      <c r="J48" s="23">
        <f>'Example Results'!I48/16</f>
        <v>0.22494657963287915</v>
      </c>
      <c r="K48" s="23">
        <f>'Example Results'!J48/16</f>
        <v>0.2120298290232539</v>
      </c>
      <c r="L48" s="23">
        <f>'Example Results'!K48/16</f>
        <v>0.23740776350500864</v>
      </c>
      <c r="M48" s="23">
        <f>'Example Results'!L48/16</f>
        <v>0.14508381908105022</v>
      </c>
      <c r="N48" s="23">
        <f>'Example Results'!M48/16</f>
        <v>0.21008809527148017</v>
      </c>
      <c r="P48" s="64"/>
    </row>
    <row r="49" spans="2:16" x14ac:dyDescent="0.2">
      <c r="B49" s="63" t="s">
        <v>7</v>
      </c>
      <c r="C49" s="23">
        <f>'Example Results'!B49/16</f>
        <v>0.21062330654350314</v>
      </c>
      <c r="D49" s="23">
        <f>'Example Results'!C49/16</f>
        <v>0.21913093572170123</v>
      </c>
      <c r="E49" s="23">
        <f>'Example Results'!D49/16</f>
        <v>0.19702320582763427</v>
      </c>
      <c r="F49" s="23">
        <f>'Example Results'!E49/16</f>
        <v>0.212641499048423</v>
      </c>
      <c r="G49" s="23">
        <f>'Example Results'!F49/16</f>
        <v>0.22526675066167859</v>
      </c>
      <c r="H49" s="23">
        <f>'Example Results'!G49/16</f>
        <v>7.2111653609722411E-3</v>
      </c>
      <c r="I49" s="23">
        <f>'Example Results'!H49/16</f>
        <v>0.2496953222918688</v>
      </c>
      <c r="J49" s="23">
        <f>'Example Results'!I49/16</f>
        <v>0.26995052031283251</v>
      </c>
      <c r="K49" s="23">
        <f>'Example Results'!J49/16</f>
        <v>0.22297935963005669</v>
      </c>
      <c r="L49" s="23">
        <f>'Example Results'!K49/16</f>
        <v>0.19244683087369999</v>
      </c>
      <c r="M49" s="23">
        <f>'Example Results'!L49/16</f>
        <v>0.1484097748429071</v>
      </c>
      <c r="N49" s="23">
        <f>'Example Results'!M49/16</f>
        <v>0.22640566750541791</v>
      </c>
      <c r="P49" s="64"/>
    </row>
    <row r="50" spans="2:16" x14ac:dyDescent="0.2">
      <c r="P50" s="64"/>
    </row>
    <row r="51" spans="2:16" x14ac:dyDescent="0.2">
      <c r="P51" s="64"/>
    </row>
    <row r="52" spans="2:16" x14ac:dyDescent="0.2">
      <c r="P52" s="64"/>
    </row>
    <row r="53" spans="2:16" x14ac:dyDescent="0.2">
      <c r="F53" s="11" t="s">
        <v>135</v>
      </c>
      <c r="P53" s="64"/>
    </row>
    <row r="54" spans="2:16" x14ac:dyDescent="0.2">
      <c r="B54" s="22"/>
      <c r="C54" s="63">
        <v>1</v>
      </c>
      <c r="D54" s="63">
        <v>2</v>
      </c>
      <c r="E54" s="63">
        <v>3</v>
      </c>
      <c r="F54" s="63">
        <v>4</v>
      </c>
      <c r="G54" s="63">
        <v>5</v>
      </c>
      <c r="H54" s="63">
        <v>6</v>
      </c>
      <c r="I54" s="63">
        <v>7</v>
      </c>
      <c r="J54" s="63">
        <v>8</v>
      </c>
      <c r="K54" s="63">
        <v>9</v>
      </c>
      <c r="L54" s="63">
        <v>10</v>
      </c>
      <c r="M54" s="63">
        <v>11</v>
      </c>
      <c r="N54" s="63">
        <v>12</v>
      </c>
      <c r="P54" s="64"/>
    </row>
    <row r="55" spans="2:16" x14ac:dyDescent="0.2">
      <c r="B55" s="63" t="s">
        <v>1</v>
      </c>
      <c r="C55" s="23">
        <f>'Example Results'!B42/6</f>
        <v>0.6237806400054019</v>
      </c>
      <c r="D55" s="23">
        <f>'Example Results'!C42/6</f>
        <v>2.8770127605160414E-2</v>
      </c>
      <c r="E55" s="23">
        <f>'Example Results'!D42/6</f>
        <v>0.47200151959330694</v>
      </c>
      <c r="F55" s="23">
        <f>'Example Results'!E42/6</f>
        <v>0.62323268560785461</v>
      </c>
      <c r="G55" s="23">
        <f>'Example Results'!F42/6</f>
        <v>0.70000576918359059</v>
      </c>
      <c r="H55" s="23">
        <f>'Example Results'!G42/6</f>
        <v>0.74749515030435687</v>
      </c>
      <c r="I55" s="23">
        <f>'Example Results'!H42/6</f>
        <v>0.4072749373465952</v>
      </c>
      <c r="J55" s="23">
        <f>'Example Results'!I42/6</f>
        <v>1.5224185172770107E-2</v>
      </c>
      <c r="K55" s="23">
        <f>'Example Results'!J42/6</f>
        <v>0.73397044641450726</v>
      </c>
      <c r="L55" s="23">
        <f>'Example Results'!K42/6</f>
        <v>7.7014934048920151E-3</v>
      </c>
      <c r="M55" s="23">
        <f>'Example Results'!L42/6</f>
        <v>0.27862458976120635</v>
      </c>
      <c r="N55" s="23">
        <f>'Example Results'!M42/6</f>
        <v>0.79676007358151679</v>
      </c>
      <c r="P55" s="64">
        <f>COUNTIF(C55:N62,"&lt;0.3")-COUNTIF(C55:N62,"&lt;0.1")</f>
        <v>1</v>
      </c>
    </row>
    <row r="56" spans="2:16" x14ac:dyDescent="0.2">
      <c r="B56" s="63" t="s">
        <v>2</v>
      </c>
      <c r="C56" s="23">
        <f>'Example Results'!B43/6</f>
        <v>0.51644954142226018</v>
      </c>
      <c r="D56" s="23">
        <f>'Example Results'!C43/6</f>
        <v>0.65585933465871371</v>
      </c>
      <c r="E56" s="23">
        <f>'Example Results'!D43/6</f>
        <v>0.65445334314252646</v>
      </c>
      <c r="F56" s="23">
        <f>'Example Results'!E43/6</f>
        <v>0.36534580666295624</v>
      </c>
      <c r="G56" s="23">
        <f>'Example Results'!F43/6</f>
        <v>0.65966952919049604</v>
      </c>
      <c r="H56" s="23">
        <f>'Example Results'!G43/6</f>
        <v>1.6808580446298356E-2</v>
      </c>
      <c r="I56" s="23">
        <f>'Example Results'!H43/6</f>
        <v>4.04173443344217E-2</v>
      </c>
      <c r="J56" s="23">
        <f>'Example Results'!I43/6</f>
        <v>0.37149648858271206</v>
      </c>
      <c r="K56" s="23">
        <f>'Example Results'!J43/6</f>
        <v>1.6579204186859948E-2</v>
      </c>
      <c r="L56" s="23">
        <f>'Example Results'!K43/6</f>
        <v>0.75945244975471082</v>
      </c>
      <c r="M56" s="23">
        <f>'Example Results'!L43/6</f>
        <v>0.54780612562919195</v>
      </c>
      <c r="N56" s="23">
        <f>'Example Results'!M43/6</f>
        <v>0.67127002112616807</v>
      </c>
      <c r="P56" s="64"/>
    </row>
    <row r="57" spans="2:16" x14ac:dyDescent="0.2">
      <c r="B57" s="63" t="s">
        <v>0</v>
      </c>
      <c r="C57" s="23">
        <f>'Example Results'!B44/6</f>
        <v>0.69830243807183512</v>
      </c>
      <c r="D57" s="23">
        <f>'Example Results'!C44/6</f>
        <v>1.5763644153301174E-2</v>
      </c>
      <c r="E57" s="23">
        <f>'Example Results'!D44/6</f>
        <v>0.42410860616426937</v>
      </c>
      <c r="F57" s="23">
        <f>'Example Results'!E44/6</f>
        <v>0.66814370766419284</v>
      </c>
      <c r="G57" s="23">
        <f>'Example Results'!F44/6</f>
        <v>0.62601493468067215</v>
      </c>
      <c r="H57" s="23">
        <f>'Example Results'!G44/6</f>
        <v>0.5107023918107757</v>
      </c>
      <c r="I57" s="23">
        <f>'Example Results'!H44/6</f>
        <v>0.52583272951669435</v>
      </c>
      <c r="J57" s="23">
        <f>'Example Results'!I44/6</f>
        <v>1.9408178053266958E-2</v>
      </c>
      <c r="K57" s="23">
        <f>'Example Results'!J44/6</f>
        <v>0.70288571555209511</v>
      </c>
      <c r="L57" s="23">
        <f>'Example Results'!K44/6</f>
        <v>0.41747793318309623</v>
      </c>
      <c r="M57" s="23">
        <f>'Example Results'!L44/6</f>
        <v>2.2963510074562252E-2</v>
      </c>
      <c r="N57" s="23">
        <f>'Example Results'!M44/6</f>
        <v>0.64115376780360711</v>
      </c>
      <c r="P57" s="64"/>
    </row>
    <row r="58" spans="2:16" x14ac:dyDescent="0.2">
      <c r="B58" s="63" t="s">
        <v>3</v>
      </c>
      <c r="C58" s="23">
        <f>'Example Results'!B45/6</f>
        <v>0.79329819114740008</v>
      </c>
      <c r="D58" s="23">
        <f>'Example Results'!C45/6</f>
        <v>0.71654209840569649</v>
      </c>
      <c r="E58" s="23">
        <f>'Example Results'!D45/6</f>
        <v>0.53293489814226869</v>
      </c>
      <c r="F58" s="23">
        <f>'Example Results'!E45/6</f>
        <v>0.52902275860629144</v>
      </c>
      <c r="G58" s="23">
        <f>'Example Results'!F45/6</f>
        <v>0.62604466864022912</v>
      </c>
      <c r="H58" s="23">
        <f>'Example Results'!G45/6</f>
        <v>0.44279852359999139</v>
      </c>
      <c r="I58" s="23">
        <f>'Example Results'!H45/6</f>
        <v>1.8065902164701469E-2</v>
      </c>
      <c r="J58" s="23">
        <f>'Example Results'!I45/6</f>
        <v>0.52828365732587879</v>
      </c>
      <c r="K58" s="23">
        <f>'Example Results'!J45/6</f>
        <v>0.70143724695082665</v>
      </c>
      <c r="L58" s="23">
        <f>'Example Results'!K45/6</f>
        <v>0.58533463029842014</v>
      </c>
      <c r="M58" s="23">
        <f>'Example Results'!L45/6</f>
        <v>1.927649908951528E-2</v>
      </c>
      <c r="N58" s="23">
        <f>'Example Results'!M45/6</f>
        <v>0.48470641574108969</v>
      </c>
      <c r="P58" s="64"/>
    </row>
    <row r="59" spans="2:16" x14ac:dyDescent="0.2">
      <c r="B59" s="63" t="s">
        <v>4</v>
      </c>
      <c r="C59" s="23">
        <f>'Example Results'!B46/6</f>
        <v>0.79026957498111161</v>
      </c>
      <c r="D59" s="23">
        <f>'Example Results'!C46/6</f>
        <v>0.54052980095478487</v>
      </c>
      <c r="E59" s="23">
        <f>'Example Results'!D46/6</f>
        <v>0.38980835996121144</v>
      </c>
      <c r="F59" s="23">
        <f>'Example Results'!E46/6</f>
        <v>1.9934893908273667E-2</v>
      </c>
      <c r="G59" s="23">
        <f>'Example Results'!F46/6</f>
        <v>0.37570596771425763</v>
      </c>
      <c r="H59" s="23">
        <f>'Example Results'!G46/6</f>
        <v>0.58307060166359281</v>
      </c>
      <c r="I59" s="23">
        <f>'Example Results'!H46/6</f>
        <v>0.54134111327983547</v>
      </c>
      <c r="J59" s="23">
        <f>'Example Results'!I46/6</f>
        <v>0.52974911676117964</v>
      </c>
      <c r="K59" s="23">
        <f>'Example Results'!J46/6</f>
        <v>0.52794384064522926</v>
      </c>
      <c r="L59" s="23">
        <f>'Example Results'!K46/6</f>
        <v>0.70987319604795029</v>
      </c>
      <c r="M59" s="23">
        <f>'Example Results'!L46/6</f>
        <v>0.63459105815856376</v>
      </c>
      <c r="N59" s="23">
        <f>'Example Results'!M46/6</f>
        <v>0.6423431261858803</v>
      </c>
      <c r="P59" s="64"/>
    </row>
    <row r="60" spans="2:16" x14ac:dyDescent="0.2">
      <c r="B60" s="63" t="s">
        <v>5</v>
      </c>
      <c r="C60" s="23">
        <f>'Example Results'!B47/6</f>
        <v>0.70731182781755475</v>
      </c>
      <c r="D60" s="23">
        <f>'Example Results'!C47/6</f>
        <v>0.51378198047916179</v>
      </c>
      <c r="E60" s="23">
        <f>'Example Results'!D47/6</f>
        <v>0.52535698616378501</v>
      </c>
      <c r="F60" s="23">
        <f>'Example Results'!E47/6</f>
        <v>2.0359664759085534E-2</v>
      </c>
      <c r="G60" s="23">
        <f>'Example Results'!F47/6</f>
        <v>0.3920384069279737</v>
      </c>
      <c r="H60" s="23">
        <f>'Example Results'!G47/6</f>
        <v>0.55649268952829456</v>
      </c>
      <c r="I60" s="23">
        <f>'Example Results'!H47/6</f>
        <v>0.56398564733661594</v>
      </c>
      <c r="J60" s="23">
        <f>'Example Results'!I47/6</f>
        <v>0.54041511282506549</v>
      </c>
      <c r="K60" s="23">
        <f>'Example Results'!J47/6</f>
        <v>0.57908625108297762</v>
      </c>
      <c r="L60" s="23">
        <f>'Example Results'!K47/6</f>
        <v>0.42073167790031513</v>
      </c>
      <c r="M60" s="23">
        <f>'Example Results'!L47/6</f>
        <v>0.49307440150208343</v>
      </c>
      <c r="N60" s="23">
        <f>'Example Results'!M47/6</f>
        <v>0.40492170683309747</v>
      </c>
      <c r="P60" s="64"/>
    </row>
    <row r="61" spans="2:16" x14ac:dyDescent="0.2">
      <c r="B61" s="63" t="s">
        <v>6</v>
      </c>
      <c r="C61" s="23">
        <f>'Example Results'!B48/6</f>
        <v>0.56797424562573928</v>
      </c>
      <c r="D61" s="23">
        <f>'Example Results'!C48/6</f>
        <v>0.6053540804971832</v>
      </c>
      <c r="E61" s="23">
        <f>'Example Results'!D48/6</f>
        <v>0.49478198032234716</v>
      </c>
      <c r="F61" s="23">
        <f>'Example Results'!E48/6</f>
        <v>0.58765387914385292</v>
      </c>
      <c r="G61" s="23">
        <f>'Example Results'!F48/6</f>
        <v>0.49639610955543217</v>
      </c>
      <c r="H61" s="23">
        <f>'Example Results'!G48/6</f>
        <v>0.60212582203101306</v>
      </c>
      <c r="I61" s="23">
        <f>'Example Results'!H48/6</f>
        <v>0.48682177457813286</v>
      </c>
      <c r="J61" s="23">
        <f>'Example Results'!I48/6</f>
        <v>0.59985754568767768</v>
      </c>
      <c r="K61" s="23">
        <f>'Example Results'!J48/6</f>
        <v>0.56541287739534374</v>
      </c>
      <c r="L61" s="23">
        <f>'Example Results'!K48/6</f>
        <v>0.63308736934668974</v>
      </c>
      <c r="M61" s="23">
        <f>'Example Results'!L48/6</f>
        <v>0.38689018421613391</v>
      </c>
      <c r="N61" s="23">
        <f>'Example Results'!M48/6</f>
        <v>0.56023492072394709</v>
      </c>
      <c r="P61" s="64"/>
    </row>
    <row r="62" spans="2:16" x14ac:dyDescent="0.2">
      <c r="B62" s="63" t="s">
        <v>7</v>
      </c>
      <c r="C62" s="23">
        <f>'Example Results'!B49/6</f>
        <v>0.56166215078267501</v>
      </c>
      <c r="D62" s="23">
        <f>'Example Results'!C49/6</f>
        <v>0.58434916192453656</v>
      </c>
      <c r="E62" s="23">
        <f>'Example Results'!D49/6</f>
        <v>0.52539521554035806</v>
      </c>
      <c r="F62" s="23">
        <f>'Example Results'!E49/6</f>
        <v>0.56704399746246137</v>
      </c>
      <c r="G62" s="23">
        <f>'Example Results'!F49/6</f>
        <v>0.60071133509780961</v>
      </c>
      <c r="H62" s="23">
        <f>'Example Results'!G49/6</f>
        <v>1.9229774295925976E-2</v>
      </c>
      <c r="I62" s="23">
        <f>'Example Results'!H49/6</f>
        <v>0.66585419277831681</v>
      </c>
      <c r="J62" s="23">
        <f>'Example Results'!I49/6</f>
        <v>0.7198680541675534</v>
      </c>
      <c r="K62" s="23">
        <f>'Example Results'!J49/6</f>
        <v>0.59461162568015113</v>
      </c>
      <c r="L62" s="23">
        <f>'Example Results'!K49/6</f>
        <v>0.5131915489965333</v>
      </c>
      <c r="M62" s="23">
        <f>'Example Results'!L49/6</f>
        <v>0.39575939958108558</v>
      </c>
      <c r="N62" s="23">
        <f>'Example Results'!M49/6</f>
        <v>0.60374844668111438</v>
      </c>
      <c r="P62" s="64"/>
    </row>
    <row r="63" spans="2:16" x14ac:dyDescent="0.2">
      <c r="P63" s="64"/>
    </row>
    <row r="64" spans="2:16" x14ac:dyDescent="0.2">
      <c r="P64" s="64"/>
    </row>
    <row r="65" spans="2:16" x14ac:dyDescent="0.2">
      <c r="F65" s="11" t="s">
        <v>136</v>
      </c>
      <c r="P65" s="64"/>
    </row>
    <row r="66" spans="2:16" x14ac:dyDescent="0.2">
      <c r="B66" s="22"/>
      <c r="C66" s="63">
        <v>1</v>
      </c>
      <c r="D66" s="63">
        <v>2</v>
      </c>
      <c r="E66" s="63">
        <v>3</v>
      </c>
      <c r="F66" s="63">
        <v>4</v>
      </c>
      <c r="G66" s="63">
        <v>5</v>
      </c>
      <c r="H66" s="63">
        <v>6</v>
      </c>
      <c r="I66" s="63">
        <v>7</v>
      </c>
      <c r="J66" s="63">
        <v>8</v>
      </c>
      <c r="K66" s="63">
        <v>9</v>
      </c>
      <c r="L66" s="63">
        <v>10</v>
      </c>
      <c r="M66" s="63">
        <v>11</v>
      </c>
      <c r="N66" s="63">
        <v>12</v>
      </c>
      <c r="P66" s="64"/>
    </row>
    <row r="67" spans="2:16" x14ac:dyDescent="0.2">
      <c r="B67" s="63" t="s">
        <v>1</v>
      </c>
      <c r="C67" s="23">
        <f>'Example Results'!B42/8</f>
        <v>0.4678354800040514</v>
      </c>
      <c r="D67" s="23">
        <f>'Example Results'!C42/8</f>
        <v>2.1577595703870311E-2</v>
      </c>
      <c r="E67" s="23">
        <f>'Example Results'!D42/8</f>
        <v>0.3540011396949802</v>
      </c>
      <c r="F67" s="23">
        <f>'Example Results'!E42/8</f>
        <v>0.46742451420589093</v>
      </c>
      <c r="G67" s="23">
        <f>'Example Results'!F42/8</f>
        <v>0.52500432688769294</v>
      </c>
      <c r="H67" s="23">
        <f>'Example Results'!G42/8</f>
        <v>0.56062136272826768</v>
      </c>
      <c r="I67" s="23">
        <f>'Example Results'!H42/8</f>
        <v>0.30545620300994641</v>
      </c>
      <c r="J67" s="23">
        <f>'Example Results'!I42/8</f>
        <v>1.141813887957758E-2</v>
      </c>
      <c r="K67" s="23">
        <f>'Example Results'!J42/8</f>
        <v>0.55047783481088042</v>
      </c>
      <c r="L67" s="23">
        <f>'Example Results'!K42/8</f>
        <v>5.7761200536690111E-3</v>
      </c>
      <c r="M67" s="23">
        <f>'Example Results'!L42/8</f>
        <v>0.20896844232090475</v>
      </c>
      <c r="N67" s="23">
        <f>'Example Results'!M42/8</f>
        <v>0.59757005518613759</v>
      </c>
      <c r="P67" s="64">
        <f>COUNTIF(C67:N74,"&lt;0.3")-COUNTIF(C67:N74,"&lt;0.1")</f>
        <v>8</v>
      </c>
    </row>
    <row r="68" spans="2:16" x14ac:dyDescent="0.2">
      <c r="B68" s="63" t="s">
        <v>2</v>
      </c>
      <c r="C68" s="23">
        <f>'Example Results'!B43/8</f>
        <v>0.38733715606669517</v>
      </c>
      <c r="D68" s="23">
        <f>'Example Results'!C43/8</f>
        <v>0.49189450099403526</v>
      </c>
      <c r="E68" s="23">
        <f>'Example Results'!D43/8</f>
        <v>0.49084000735689481</v>
      </c>
      <c r="F68" s="23">
        <f>'Example Results'!E43/8</f>
        <v>0.27400935499721718</v>
      </c>
      <c r="G68" s="23">
        <f>'Example Results'!F43/8</f>
        <v>0.49475214689287206</v>
      </c>
      <c r="H68" s="23">
        <f>'Example Results'!G43/8</f>
        <v>1.2606435334723767E-2</v>
      </c>
      <c r="I68" s="23">
        <f>'Example Results'!H43/8</f>
        <v>3.0313008250816276E-2</v>
      </c>
      <c r="J68" s="23">
        <f>'Example Results'!I43/8</f>
        <v>0.27862236643703403</v>
      </c>
      <c r="K68" s="23">
        <f>'Example Results'!J43/8</f>
        <v>1.2434403140144962E-2</v>
      </c>
      <c r="L68" s="23">
        <f>'Example Results'!K43/8</f>
        <v>0.56958933731603312</v>
      </c>
      <c r="M68" s="23">
        <f>'Example Results'!L43/8</f>
        <v>0.41085459422189397</v>
      </c>
      <c r="N68" s="23">
        <f>'Example Results'!M43/8</f>
        <v>0.50345251584462603</v>
      </c>
      <c r="P68" s="64"/>
    </row>
    <row r="69" spans="2:16" x14ac:dyDescent="0.2">
      <c r="B69" s="63" t="s">
        <v>0</v>
      </c>
      <c r="C69" s="23">
        <f>'Example Results'!B44/8</f>
        <v>0.52372682855387631</v>
      </c>
      <c r="D69" s="23">
        <f>'Example Results'!C44/8</f>
        <v>1.182273311497588E-2</v>
      </c>
      <c r="E69" s="23">
        <f>'Example Results'!D44/8</f>
        <v>0.31808145462320203</v>
      </c>
      <c r="F69" s="23">
        <f>'Example Results'!E44/8</f>
        <v>0.50110778074814466</v>
      </c>
      <c r="G69" s="23">
        <f>'Example Results'!F44/8</f>
        <v>0.46951120101050414</v>
      </c>
      <c r="H69" s="23">
        <f>'Example Results'!G44/8</f>
        <v>0.3830267938580818</v>
      </c>
      <c r="I69" s="23">
        <f>'Example Results'!H44/8</f>
        <v>0.39437454713752074</v>
      </c>
      <c r="J69" s="23">
        <f>'Example Results'!I44/8</f>
        <v>1.4556133539950219E-2</v>
      </c>
      <c r="K69" s="23">
        <f>'Example Results'!J44/8</f>
        <v>0.52716428666407134</v>
      </c>
      <c r="L69" s="23">
        <f>'Example Results'!K44/8</f>
        <v>0.31310844988732217</v>
      </c>
      <c r="M69" s="23">
        <f>'Example Results'!L44/8</f>
        <v>1.7222632555921689E-2</v>
      </c>
      <c r="N69" s="23">
        <f>'Example Results'!M44/8</f>
        <v>0.48086532585270531</v>
      </c>
      <c r="P69" s="64"/>
    </row>
    <row r="70" spans="2:16" x14ac:dyDescent="0.2">
      <c r="B70" s="63" t="s">
        <v>3</v>
      </c>
      <c r="C70" s="23">
        <f>'Example Results'!B45/8</f>
        <v>0.59497364336055003</v>
      </c>
      <c r="D70" s="23">
        <f>'Example Results'!C45/8</f>
        <v>0.53740657380427237</v>
      </c>
      <c r="E70" s="23">
        <f>'Example Results'!D45/8</f>
        <v>0.39970117360670149</v>
      </c>
      <c r="F70" s="23">
        <f>'Example Results'!E45/8</f>
        <v>0.39676706895471858</v>
      </c>
      <c r="G70" s="23">
        <f>'Example Results'!F45/8</f>
        <v>0.46953350148017181</v>
      </c>
      <c r="H70" s="23">
        <f>'Example Results'!G45/8</f>
        <v>0.33209889269999354</v>
      </c>
      <c r="I70" s="23">
        <f>'Example Results'!H45/8</f>
        <v>1.3549426623526102E-2</v>
      </c>
      <c r="J70" s="23">
        <f>'Example Results'!I45/8</f>
        <v>0.39621274299440906</v>
      </c>
      <c r="K70" s="23">
        <f>'Example Results'!J45/8</f>
        <v>0.52607793521311996</v>
      </c>
      <c r="L70" s="23">
        <f>'Example Results'!K45/8</f>
        <v>0.43900097272381511</v>
      </c>
      <c r="M70" s="23">
        <f>'Example Results'!L45/8</f>
        <v>1.445737431713646E-2</v>
      </c>
      <c r="N70" s="23">
        <f>'Example Results'!M45/8</f>
        <v>0.36352981180581728</v>
      </c>
      <c r="P70" s="64"/>
    </row>
    <row r="71" spans="2:16" x14ac:dyDescent="0.2">
      <c r="B71" s="63" t="s">
        <v>4</v>
      </c>
      <c r="C71" s="23">
        <f>'Example Results'!B46/8</f>
        <v>0.59270218123583374</v>
      </c>
      <c r="D71" s="23">
        <f>'Example Results'!C46/8</f>
        <v>0.40539735071608862</v>
      </c>
      <c r="E71" s="23">
        <f>'Example Results'!D46/8</f>
        <v>0.29235626997090858</v>
      </c>
      <c r="F71" s="23">
        <f>'Example Results'!E46/8</f>
        <v>1.495117043120525E-2</v>
      </c>
      <c r="G71" s="23">
        <f>'Example Results'!F46/8</f>
        <v>0.28177947578569323</v>
      </c>
      <c r="H71" s="23">
        <f>'Example Results'!G46/8</f>
        <v>0.43730295124769464</v>
      </c>
      <c r="I71" s="23">
        <f>'Example Results'!H46/8</f>
        <v>0.40600583495987658</v>
      </c>
      <c r="J71" s="23">
        <f>'Example Results'!I46/8</f>
        <v>0.39731183757088473</v>
      </c>
      <c r="K71" s="23">
        <f>'Example Results'!J46/8</f>
        <v>0.39595788048392194</v>
      </c>
      <c r="L71" s="23">
        <f>'Example Results'!K46/8</f>
        <v>0.53240489703596272</v>
      </c>
      <c r="M71" s="23">
        <f>'Example Results'!L46/8</f>
        <v>0.47594329361892279</v>
      </c>
      <c r="N71" s="23">
        <f>'Example Results'!M46/8</f>
        <v>0.48175734463941022</v>
      </c>
      <c r="P71" s="64"/>
    </row>
    <row r="72" spans="2:16" x14ac:dyDescent="0.2">
      <c r="B72" s="63" t="s">
        <v>5</v>
      </c>
      <c r="C72" s="23">
        <f>'Example Results'!B47/8</f>
        <v>0.53048387086316606</v>
      </c>
      <c r="D72" s="23">
        <f>'Example Results'!C47/8</f>
        <v>0.38533648535937132</v>
      </c>
      <c r="E72" s="23">
        <f>'Example Results'!D47/8</f>
        <v>0.39401773962283876</v>
      </c>
      <c r="F72" s="23">
        <f>'Example Results'!E47/8</f>
        <v>1.5269748569314149E-2</v>
      </c>
      <c r="G72" s="23">
        <f>'Example Results'!F47/8</f>
        <v>0.29402880519598029</v>
      </c>
      <c r="H72" s="23">
        <f>'Example Results'!G47/8</f>
        <v>0.41736951714622095</v>
      </c>
      <c r="I72" s="23">
        <f>'Example Results'!H47/8</f>
        <v>0.42298923550246192</v>
      </c>
      <c r="J72" s="23">
        <f>'Example Results'!I47/8</f>
        <v>0.40531133461879915</v>
      </c>
      <c r="K72" s="23">
        <f>'Example Results'!J47/8</f>
        <v>0.43431468831223324</v>
      </c>
      <c r="L72" s="23">
        <f>'Example Results'!K47/8</f>
        <v>0.31554875842523633</v>
      </c>
      <c r="M72" s="23">
        <f>'Example Results'!L47/8</f>
        <v>0.36980580112656258</v>
      </c>
      <c r="N72" s="23">
        <f>'Example Results'!M47/8</f>
        <v>0.3036912801248231</v>
      </c>
      <c r="P72" s="64"/>
    </row>
    <row r="73" spans="2:16" x14ac:dyDescent="0.2">
      <c r="B73" s="63" t="s">
        <v>6</v>
      </c>
      <c r="C73" s="23">
        <f>'Example Results'!B48/8</f>
        <v>0.42598068421930446</v>
      </c>
      <c r="D73" s="23">
        <f>'Example Results'!C48/8</f>
        <v>0.45401556037288743</v>
      </c>
      <c r="E73" s="23">
        <f>'Example Results'!D48/8</f>
        <v>0.37108648524176036</v>
      </c>
      <c r="F73" s="23">
        <f>'Example Results'!E48/8</f>
        <v>0.44074040935788972</v>
      </c>
      <c r="G73" s="23">
        <f>'Example Results'!F48/8</f>
        <v>0.37229708216657414</v>
      </c>
      <c r="H73" s="23">
        <f>'Example Results'!G48/8</f>
        <v>0.45159436652325979</v>
      </c>
      <c r="I73" s="23">
        <f>'Example Results'!H48/8</f>
        <v>0.36511633093359963</v>
      </c>
      <c r="J73" s="23">
        <f>'Example Results'!I48/8</f>
        <v>0.44989315926575829</v>
      </c>
      <c r="K73" s="23">
        <f>'Example Results'!J48/8</f>
        <v>0.4240596580465078</v>
      </c>
      <c r="L73" s="23">
        <f>'Example Results'!K48/8</f>
        <v>0.47481552701001728</v>
      </c>
      <c r="M73" s="23">
        <f>'Example Results'!L48/8</f>
        <v>0.29016763816210045</v>
      </c>
      <c r="N73" s="23">
        <f>'Example Results'!M48/8</f>
        <v>0.42017619054296035</v>
      </c>
      <c r="P73" s="64"/>
    </row>
    <row r="74" spans="2:16" x14ac:dyDescent="0.2">
      <c r="B74" s="63" t="s">
        <v>7</v>
      </c>
      <c r="C74" s="23">
        <f>'Example Results'!B49/8</f>
        <v>0.42124661308700628</v>
      </c>
      <c r="D74" s="23">
        <f>'Example Results'!C49/8</f>
        <v>0.43826187144340245</v>
      </c>
      <c r="E74" s="23">
        <f>'Example Results'!D49/8</f>
        <v>0.39404641165526855</v>
      </c>
      <c r="F74" s="23">
        <f>'Example Results'!E49/8</f>
        <v>0.425282998096846</v>
      </c>
      <c r="G74" s="23">
        <f>'Example Results'!F49/8</f>
        <v>0.45053350132335718</v>
      </c>
      <c r="H74" s="23">
        <f>'Example Results'!G49/8</f>
        <v>1.4422330721944482E-2</v>
      </c>
      <c r="I74" s="23">
        <f>'Example Results'!H49/8</f>
        <v>0.49939064458373761</v>
      </c>
      <c r="J74" s="23">
        <f>'Example Results'!I49/8</f>
        <v>0.53990104062566502</v>
      </c>
      <c r="K74" s="23">
        <f>'Example Results'!J49/8</f>
        <v>0.44595871926011338</v>
      </c>
      <c r="L74" s="23">
        <f>'Example Results'!K49/8</f>
        <v>0.38489366174739997</v>
      </c>
      <c r="M74" s="23">
        <f>'Example Results'!L49/8</f>
        <v>0.2968195496858142</v>
      </c>
      <c r="N74" s="23">
        <f>'Example Results'!M49/8</f>
        <v>0.45281133501083581</v>
      </c>
      <c r="P74" s="64"/>
    </row>
    <row r="77" spans="2:16" x14ac:dyDescent="0.2">
      <c r="F77" s="11" t="s">
        <v>137</v>
      </c>
    </row>
    <row r="78" spans="2:16" x14ac:dyDescent="0.2">
      <c r="B78" s="22"/>
      <c r="C78" s="63">
        <v>1</v>
      </c>
      <c r="D78" s="63">
        <v>2</v>
      </c>
      <c r="E78" s="63">
        <v>3</v>
      </c>
      <c r="F78" s="63">
        <v>4</v>
      </c>
      <c r="G78" s="63">
        <v>5</v>
      </c>
      <c r="H78" s="63">
        <v>6</v>
      </c>
      <c r="I78" s="63">
        <v>7</v>
      </c>
      <c r="J78" s="63">
        <v>8</v>
      </c>
      <c r="K78" s="63">
        <v>9</v>
      </c>
      <c r="L78" s="63">
        <v>10</v>
      </c>
      <c r="M78" s="63">
        <v>11</v>
      </c>
      <c r="N78" s="63">
        <v>12</v>
      </c>
    </row>
    <row r="79" spans="2:16" x14ac:dyDescent="0.2">
      <c r="B79" s="63" t="s">
        <v>1</v>
      </c>
      <c r="C79" s="23">
        <f>'Example Results'!B42/10</f>
        <v>0.37426838400324114</v>
      </c>
      <c r="D79" s="23">
        <f>'Example Results'!C42/10</f>
        <v>1.7262076563096248E-2</v>
      </c>
      <c r="E79" s="23">
        <f>'Example Results'!D42/10</f>
        <v>0.28320091175598416</v>
      </c>
      <c r="F79" s="23">
        <f>'Example Results'!E42/10</f>
        <v>0.37393961136471277</v>
      </c>
      <c r="G79" s="23">
        <f>'Example Results'!F42/10</f>
        <v>0.42000346151015433</v>
      </c>
      <c r="H79" s="23">
        <f>'Example Results'!G42/10</f>
        <v>0.44849709018261413</v>
      </c>
      <c r="I79" s="23">
        <f>'Example Results'!H42/10</f>
        <v>0.24436496240795713</v>
      </c>
      <c r="J79" s="23">
        <f>'Example Results'!I42/10</f>
        <v>9.1345111036620647E-3</v>
      </c>
      <c r="K79" s="23">
        <f>'Example Results'!J42/10</f>
        <v>0.44038226784870432</v>
      </c>
      <c r="L79" s="23">
        <f>'Example Results'!K42/10</f>
        <v>4.6208960429352085E-3</v>
      </c>
      <c r="M79" s="23">
        <f>'Example Results'!L42/10</f>
        <v>0.16717475385672381</v>
      </c>
      <c r="N79" s="23">
        <f>'Example Results'!M42/10</f>
        <v>0.47805604414891006</v>
      </c>
      <c r="P79" s="64">
        <f>COUNTIF(C79:N86,"&lt;0.3")-COUNTIF(C79:N86,"&lt;0.1")</f>
        <v>20</v>
      </c>
    </row>
    <row r="80" spans="2:16" x14ac:dyDescent="0.2">
      <c r="B80" s="63" t="s">
        <v>2</v>
      </c>
      <c r="C80" s="23">
        <f>'Example Results'!B43/10</f>
        <v>0.30986972485335612</v>
      </c>
      <c r="D80" s="23">
        <f>'Example Results'!C43/10</f>
        <v>0.39351560079522818</v>
      </c>
      <c r="E80" s="23">
        <f>'Example Results'!D43/10</f>
        <v>0.39267200588551587</v>
      </c>
      <c r="F80" s="23">
        <f>'Example Results'!E43/10</f>
        <v>0.21920748399777373</v>
      </c>
      <c r="G80" s="23">
        <f>'Example Results'!F43/10</f>
        <v>0.39580171751429766</v>
      </c>
      <c r="H80" s="23">
        <f>'Example Results'!G43/10</f>
        <v>1.0085148267779013E-2</v>
      </c>
      <c r="I80" s="23">
        <f>'Example Results'!H43/10</f>
        <v>2.4250406600653023E-2</v>
      </c>
      <c r="J80" s="23">
        <f>'Example Results'!I43/10</f>
        <v>0.22289789314962721</v>
      </c>
      <c r="K80" s="23">
        <f>'Example Results'!J43/10</f>
        <v>9.9475225121159697E-3</v>
      </c>
      <c r="L80" s="23">
        <f>'Example Results'!K43/10</f>
        <v>0.45567146985282647</v>
      </c>
      <c r="M80" s="23">
        <f>'Example Results'!L43/10</f>
        <v>0.32868367537751519</v>
      </c>
      <c r="N80" s="23">
        <f>'Example Results'!M43/10</f>
        <v>0.40276201267570083</v>
      </c>
    </row>
    <row r="81" spans="2:16" x14ac:dyDescent="0.2">
      <c r="B81" s="63" t="s">
        <v>0</v>
      </c>
      <c r="C81" s="23">
        <f>'Example Results'!B44/10</f>
        <v>0.41898146284310106</v>
      </c>
      <c r="D81" s="23">
        <f>'Example Results'!C44/10</f>
        <v>9.4581864919807031E-3</v>
      </c>
      <c r="E81" s="23">
        <f>'Example Results'!D44/10</f>
        <v>0.25446516369856165</v>
      </c>
      <c r="F81" s="23">
        <f>'Example Results'!E44/10</f>
        <v>0.40088622459851575</v>
      </c>
      <c r="G81" s="23">
        <f>'Example Results'!F44/10</f>
        <v>0.37560896080840334</v>
      </c>
      <c r="H81" s="23">
        <f>'Example Results'!G44/10</f>
        <v>0.30642143508646547</v>
      </c>
      <c r="I81" s="23">
        <f>'Example Results'!H44/10</f>
        <v>0.3154996377100166</v>
      </c>
      <c r="J81" s="23">
        <f>'Example Results'!I44/10</f>
        <v>1.1644906831960174E-2</v>
      </c>
      <c r="K81" s="23">
        <f>'Example Results'!J44/10</f>
        <v>0.42173142933125707</v>
      </c>
      <c r="L81" s="23">
        <f>'Example Results'!K44/10</f>
        <v>0.25048675990985775</v>
      </c>
      <c r="M81" s="23">
        <f>'Example Results'!L44/10</f>
        <v>1.3778106044737351E-2</v>
      </c>
      <c r="N81" s="23">
        <f>'Example Results'!M44/10</f>
        <v>0.38469226068216422</v>
      </c>
    </row>
    <row r="82" spans="2:16" x14ac:dyDescent="0.2">
      <c r="B82" s="63" t="s">
        <v>3</v>
      </c>
      <c r="C82" s="23">
        <f>'Example Results'!B45/10</f>
        <v>0.47597891468844</v>
      </c>
      <c r="D82" s="23">
        <f>'Example Results'!C45/10</f>
        <v>0.42992525904341788</v>
      </c>
      <c r="E82" s="23">
        <f>'Example Results'!D45/10</f>
        <v>0.31976093888536117</v>
      </c>
      <c r="F82" s="23">
        <f>'Example Results'!E45/10</f>
        <v>0.31741365516377484</v>
      </c>
      <c r="G82" s="23">
        <f>'Example Results'!F45/10</f>
        <v>0.37562680118413744</v>
      </c>
      <c r="H82" s="23">
        <f>'Example Results'!G45/10</f>
        <v>0.26567911415999484</v>
      </c>
      <c r="I82" s="23">
        <f>'Example Results'!H45/10</f>
        <v>1.0839541298820882E-2</v>
      </c>
      <c r="J82" s="23">
        <f>'Example Results'!I45/10</f>
        <v>0.31697019439552726</v>
      </c>
      <c r="K82" s="23">
        <f>'Example Results'!J45/10</f>
        <v>0.42086234817049595</v>
      </c>
      <c r="L82" s="23">
        <f>'Example Results'!K45/10</f>
        <v>0.3512007781790521</v>
      </c>
      <c r="M82" s="23">
        <f>'Example Results'!L45/10</f>
        <v>1.1565899453709168E-2</v>
      </c>
      <c r="N82" s="23">
        <f>'Example Results'!M45/10</f>
        <v>0.29082384944465384</v>
      </c>
    </row>
    <row r="83" spans="2:16" x14ac:dyDescent="0.2">
      <c r="B83" s="63" t="s">
        <v>4</v>
      </c>
      <c r="C83" s="23">
        <f>'Example Results'!B46/10</f>
        <v>0.47416174498866698</v>
      </c>
      <c r="D83" s="23">
        <f>'Example Results'!C46/10</f>
        <v>0.32431788057287092</v>
      </c>
      <c r="E83" s="23">
        <f>'Example Results'!D46/10</f>
        <v>0.23388501597672687</v>
      </c>
      <c r="F83" s="23">
        <f>'Example Results'!E46/10</f>
        <v>1.19609363449642E-2</v>
      </c>
      <c r="G83" s="23">
        <f>'Example Results'!F46/10</f>
        <v>0.22542358062855458</v>
      </c>
      <c r="H83" s="23">
        <f>'Example Results'!G46/10</f>
        <v>0.34984236099815569</v>
      </c>
      <c r="I83" s="23">
        <f>'Example Results'!H46/10</f>
        <v>0.32480466796790125</v>
      </c>
      <c r="J83" s="23">
        <f>'Example Results'!I46/10</f>
        <v>0.31784947005670777</v>
      </c>
      <c r="K83" s="23">
        <f>'Example Results'!J46/10</f>
        <v>0.31676630438713754</v>
      </c>
      <c r="L83" s="23">
        <f>'Example Results'!K46/10</f>
        <v>0.42592391762877019</v>
      </c>
      <c r="M83" s="23">
        <f>'Example Results'!L46/10</f>
        <v>0.38075463489513822</v>
      </c>
      <c r="N83" s="23">
        <f>'Example Results'!M46/10</f>
        <v>0.38540587571152818</v>
      </c>
    </row>
    <row r="84" spans="2:16" x14ac:dyDescent="0.2">
      <c r="B84" s="63" t="s">
        <v>5</v>
      </c>
      <c r="C84" s="23">
        <f>'Example Results'!B47/10</f>
        <v>0.42438709669053287</v>
      </c>
      <c r="D84" s="23">
        <f>'Example Results'!C47/10</f>
        <v>0.30826918828749705</v>
      </c>
      <c r="E84" s="23">
        <f>'Example Results'!D47/10</f>
        <v>0.31521419169827103</v>
      </c>
      <c r="F84" s="23">
        <f>'Example Results'!E47/10</f>
        <v>1.2215798855451319E-2</v>
      </c>
      <c r="G84" s="23">
        <f>'Example Results'!F47/10</f>
        <v>0.23522304415678424</v>
      </c>
      <c r="H84" s="23">
        <f>'Example Results'!G47/10</f>
        <v>0.33389561371697674</v>
      </c>
      <c r="I84" s="23">
        <f>'Example Results'!H47/10</f>
        <v>0.33839138840196953</v>
      </c>
      <c r="J84" s="23">
        <f>'Example Results'!I47/10</f>
        <v>0.32424906769503931</v>
      </c>
      <c r="K84" s="23">
        <f>'Example Results'!J47/10</f>
        <v>0.34745175064978662</v>
      </c>
      <c r="L84" s="23">
        <f>'Example Results'!K47/10</f>
        <v>0.25243900674018904</v>
      </c>
      <c r="M84" s="23">
        <f>'Example Results'!L47/10</f>
        <v>0.29584464090125007</v>
      </c>
      <c r="N84" s="23">
        <f>'Example Results'!M47/10</f>
        <v>0.24295302409985847</v>
      </c>
    </row>
    <row r="85" spans="2:16" x14ac:dyDescent="0.2">
      <c r="B85" s="63" t="s">
        <v>6</v>
      </c>
      <c r="C85" s="23">
        <f>'Example Results'!B48/10</f>
        <v>0.34078454737544356</v>
      </c>
      <c r="D85" s="23">
        <f>'Example Results'!C48/10</f>
        <v>0.36321244829830995</v>
      </c>
      <c r="E85" s="23">
        <f>'Example Results'!D48/10</f>
        <v>0.2968691881934083</v>
      </c>
      <c r="F85" s="23">
        <f>'Example Results'!E48/10</f>
        <v>0.35259232748631175</v>
      </c>
      <c r="G85" s="23">
        <f>'Example Results'!F48/10</f>
        <v>0.29783766573325932</v>
      </c>
      <c r="H85" s="23">
        <f>'Example Results'!G48/10</f>
        <v>0.36127549321860786</v>
      </c>
      <c r="I85" s="23">
        <f>'Example Results'!H48/10</f>
        <v>0.29209306474687968</v>
      </c>
      <c r="J85" s="23">
        <f>'Example Results'!I48/10</f>
        <v>0.35991452741260666</v>
      </c>
      <c r="K85" s="23">
        <f>'Example Results'!J48/10</f>
        <v>0.33924772643720624</v>
      </c>
      <c r="L85" s="23">
        <f>'Example Results'!K48/10</f>
        <v>0.3798524216080138</v>
      </c>
      <c r="M85" s="23">
        <f>'Example Results'!L48/10</f>
        <v>0.23213411052968036</v>
      </c>
      <c r="N85" s="23">
        <f>'Example Results'!M48/10</f>
        <v>0.33614095243436826</v>
      </c>
    </row>
    <row r="86" spans="2:16" x14ac:dyDescent="0.2">
      <c r="B86" s="63" t="s">
        <v>7</v>
      </c>
      <c r="C86" s="23">
        <f>'Example Results'!B49/10</f>
        <v>0.33699729046960503</v>
      </c>
      <c r="D86" s="23">
        <f>'Example Results'!C49/10</f>
        <v>0.35060949715472195</v>
      </c>
      <c r="E86" s="23">
        <f>'Example Results'!D49/10</f>
        <v>0.31523712932421483</v>
      </c>
      <c r="F86" s="23">
        <f>'Example Results'!E49/10</f>
        <v>0.34022639847747682</v>
      </c>
      <c r="G86" s="23">
        <f>'Example Results'!F49/10</f>
        <v>0.36042680105868574</v>
      </c>
      <c r="H86" s="23">
        <f>'Example Results'!G49/10</f>
        <v>1.1537864577555585E-2</v>
      </c>
      <c r="I86" s="23">
        <f>'Example Results'!H49/10</f>
        <v>0.39951251566699009</v>
      </c>
      <c r="J86" s="23">
        <f>'Example Results'!I49/10</f>
        <v>0.43192083250053204</v>
      </c>
      <c r="K86" s="23">
        <f>'Example Results'!J49/10</f>
        <v>0.35676697540809071</v>
      </c>
      <c r="L86" s="23">
        <f>'Example Results'!K49/10</f>
        <v>0.30791492939791998</v>
      </c>
      <c r="M86" s="23">
        <f>'Example Results'!L49/10</f>
        <v>0.23745563974865136</v>
      </c>
      <c r="N86" s="23">
        <f>'Example Results'!M49/10</f>
        <v>0.36224906800866863</v>
      </c>
    </row>
    <row r="89" spans="2:16" x14ac:dyDescent="0.2">
      <c r="F89" s="11" t="s">
        <v>138</v>
      </c>
    </row>
    <row r="90" spans="2:16" x14ac:dyDescent="0.2">
      <c r="B90" s="22"/>
      <c r="C90" s="63">
        <v>1</v>
      </c>
      <c r="D90" s="63">
        <v>2</v>
      </c>
      <c r="E90" s="63">
        <v>3</v>
      </c>
      <c r="F90" s="63">
        <v>4</v>
      </c>
      <c r="G90" s="63">
        <v>5</v>
      </c>
      <c r="H90" s="63">
        <v>6</v>
      </c>
      <c r="I90" s="63">
        <v>7</v>
      </c>
      <c r="J90" s="63">
        <v>8</v>
      </c>
      <c r="K90" s="63">
        <v>9</v>
      </c>
      <c r="L90" s="63">
        <v>10</v>
      </c>
      <c r="M90" s="63">
        <v>11</v>
      </c>
      <c r="N90" s="63">
        <v>12</v>
      </c>
    </row>
    <row r="91" spans="2:16" x14ac:dyDescent="0.2">
      <c r="B91" s="63" t="s">
        <v>1</v>
      </c>
      <c r="C91" s="23">
        <f>'Example Results'!B42/12</f>
        <v>0.31189032000270095</v>
      </c>
      <c r="D91" s="23">
        <f>'Example Results'!C42/12</f>
        <v>1.4385063802580207E-2</v>
      </c>
      <c r="E91" s="23">
        <f>'Example Results'!D42/12</f>
        <v>0.23600075979665347</v>
      </c>
      <c r="F91" s="23">
        <f>'Example Results'!E42/12</f>
        <v>0.3116163428039273</v>
      </c>
      <c r="G91" s="23">
        <f>'Example Results'!F42/12</f>
        <v>0.35000288459179529</v>
      </c>
      <c r="H91" s="23">
        <f>'Example Results'!G42/12</f>
        <v>0.37374757515217844</v>
      </c>
      <c r="I91" s="23">
        <f>'Example Results'!H42/12</f>
        <v>0.2036374686732976</v>
      </c>
      <c r="J91" s="23">
        <f>'Example Results'!I42/12</f>
        <v>7.6120925863850534E-3</v>
      </c>
      <c r="K91" s="23">
        <f>'Example Results'!J42/12</f>
        <v>0.36698522320725363</v>
      </c>
      <c r="L91" s="23">
        <f>'Example Results'!K42/12</f>
        <v>3.8507467024460076E-3</v>
      </c>
      <c r="M91" s="23">
        <f>'Example Results'!L42/12</f>
        <v>0.13931229488060318</v>
      </c>
      <c r="N91" s="23">
        <f>'Example Results'!M42/12</f>
        <v>0.3983800367907584</v>
      </c>
      <c r="P91" s="64">
        <f>COUNTIF(C91:N98,"&lt;0.3")-COUNTIF(C91:N98,"&lt;0.1")</f>
        <v>50</v>
      </c>
    </row>
    <row r="92" spans="2:16" x14ac:dyDescent="0.2">
      <c r="B92" s="63" t="s">
        <v>2</v>
      </c>
      <c r="C92" s="23">
        <f>'Example Results'!B43/12</f>
        <v>0.25822477071113009</v>
      </c>
      <c r="D92" s="23">
        <f>'Example Results'!C43/12</f>
        <v>0.32792966732935686</v>
      </c>
      <c r="E92" s="23">
        <f>'Example Results'!D43/12</f>
        <v>0.32722667157126323</v>
      </c>
      <c r="F92" s="23">
        <f>'Example Results'!E43/12</f>
        <v>0.18267290333147812</v>
      </c>
      <c r="G92" s="23">
        <f>'Example Results'!F43/12</f>
        <v>0.32983476459524802</v>
      </c>
      <c r="H92" s="23">
        <f>'Example Results'!G43/12</f>
        <v>8.404290223149178E-3</v>
      </c>
      <c r="I92" s="23">
        <f>'Example Results'!H43/12</f>
        <v>2.020867216721085E-2</v>
      </c>
      <c r="J92" s="23">
        <f>'Example Results'!I43/12</f>
        <v>0.18574824429135603</v>
      </c>
      <c r="K92" s="23">
        <f>'Example Results'!J43/12</f>
        <v>8.2896020934299739E-3</v>
      </c>
      <c r="L92" s="23">
        <f>'Example Results'!K43/12</f>
        <v>0.37972622487735541</v>
      </c>
      <c r="M92" s="23">
        <f>'Example Results'!L43/12</f>
        <v>0.27390306281459598</v>
      </c>
      <c r="N92" s="23">
        <f>'Example Results'!M43/12</f>
        <v>0.33563501056308404</v>
      </c>
    </row>
    <row r="93" spans="2:16" x14ac:dyDescent="0.2">
      <c r="B93" s="63" t="s">
        <v>0</v>
      </c>
      <c r="C93" s="23">
        <f>'Example Results'!B44/12</f>
        <v>0.34915121903591756</v>
      </c>
      <c r="D93" s="23">
        <f>'Example Results'!C44/12</f>
        <v>7.8818220766505871E-3</v>
      </c>
      <c r="E93" s="23">
        <f>'Example Results'!D44/12</f>
        <v>0.21205430308213469</v>
      </c>
      <c r="F93" s="23">
        <f>'Example Results'!E44/12</f>
        <v>0.33407185383209642</v>
      </c>
      <c r="G93" s="23">
        <f>'Example Results'!F44/12</f>
        <v>0.31300746734033608</v>
      </c>
      <c r="H93" s="23">
        <f>'Example Results'!G44/12</f>
        <v>0.25535119590538785</v>
      </c>
      <c r="I93" s="23">
        <f>'Example Results'!H44/12</f>
        <v>0.26291636475834718</v>
      </c>
      <c r="J93" s="23">
        <f>'Example Results'!I44/12</f>
        <v>9.7040890266334792E-3</v>
      </c>
      <c r="K93" s="23">
        <f>'Example Results'!J44/12</f>
        <v>0.35144285777604756</v>
      </c>
      <c r="L93" s="23">
        <f>'Example Results'!K44/12</f>
        <v>0.20873896659154811</v>
      </c>
      <c r="M93" s="23">
        <f>'Example Results'!L44/12</f>
        <v>1.1481755037281126E-2</v>
      </c>
      <c r="N93" s="23">
        <f>'Example Results'!M44/12</f>
        <v>0.32057688390180356</v>
      </c>
    </row>
    <row r="94" spans="2:16" x14ac:dyDescent="0.2">
      <c r="B94" s="63" t="s">
        <v>3</v>
      </c>
      <c r="C94" s="23">
        <f>'Example Results'!B45/12</f>
        <v>0.39664909557370004</v>
      </c>
      <c r="D94" s="23">
        <f>'Example Results'!C45/12</f>
        <v>0.35827104920284825</v>
      </c>
      <c r="E94" s="23">
        <f>'Example Results'!D45/12</f>
        <v>0.26646744907113434</v>
      </c>
      <c r="F94" s="23">
        <f>'Example Results'!E45/12</f>
        <v>0.26451137930314572</v>
      </c>
      <c r="G94" s="23">
        <f>'Example Results'!F45/12</f>
        <v>0.31302233432011456</v>
      </c>
      <c r="H94" s="23">
        <f>'Example Results'!G45/12</f>
        <v>0.22139926179999569</v>
      </c>
      <c r="I94" s="23">
        <f>'Example Results'!H45/12</f>
        <v>9.0329510823507347E-3</v>
      </c>
      <c r="J94" s="23">
        <f>'Example Results'!I45/12</f>
        <v>0.26414182866293939</v>
      </c>
      <c r="K94" s="23">
        <f>'Example Results'!J45/12</f>
        <v>0.35071862347541333</v>
      </c>
      <c r="L94" s="23">
        <f>'Example Results'!K45/12</f>
        <v>0.29266731514921007</v>
      </c>
      <c r="M94" s="23">
        <f>'Example Results'!L45/12</f>
        <v>9.6382495447576398E-3</v>
      </c>
      <c r="N94" s="23">
        <f>'Example Results'!M45/12</f>
        <v>0.24235320787054485</v>
      </c>
    </row>
    <row r="95" spans="2:16" x14ac:dyDescent="0.2">
      <c r="B95" s="63" t="s">
        <v>4</v>
      </c>
      <c r="C95" s="23">
        <f>'Example Results'!B46/12</f>
        <v>0.39513478749055581</v>
      </c>
      <c r="D95" s="23">
        <f>'Example Results'!C46/12</f>
        <v>0.27026490047739243</v>
      </c>
      <c r="E95" s="23">
        <f>'Example Results'!D46/12</f>
        <v>0.19490417998060572</v>
      </c>
      <c r="F95" s="23">
        <f>'Example Results'!E46/12</f>
        <v>9.9674469541368334E-3</v>
      </c>
      <c r="G95" s="23">
        <f>'Example Results'!F46/12</f>
        <v>0.18785298385712881</v>
      </c>
      <c r="H95" s="23">
        <f>'Example Results'!G46/12</f>
        <v>0.29153530083179641</v>
      </c>
      <c r="I95" s="23">
        <f>'Example Results'!H46/12</f>
        <v>0.27067055663991774</v>
      </c>
      <c r="J95" s="23">
        <f>'Example Results'!I46/12</f>
        <v>0.26487455838058982</v>
      </c>
      <c r="K95" s="23">
        <f>'Example Results'!J46/12</f>
        <v>0.26397192032261463</v>
      </c>
      <c r="L95" s="23">
        <f>'Example Results'!K46/12</f>
        <v>0.35493659802397515</v>
      </c>
      <c r="M95" s="23">
        <f>'Example Results'!L46/12</f>
        <v>0.31729552907928188</v>
      </c>
      <c r="N95" s="23">
        <f>'Example Results'!M46/12</f>
        <v>0.32117156309294015</v>
      </c>
    </row>
    <row r="96" spans="2:16" x14ac:dyDescent="0.2">
      <c r="B96" s="63" t="s">
        <v>5</v>
      </c>
      <c r="C96" s="23">
        <f>'Example Results'!B47/12</f>
        <v>0.35365591390877738</v>
      </c>
      <c r="D96" s="23">
        <f>'Example Results'!C47/12</f>
        <v>0.2568909902395809</v>
      </c>
      <c r="E96" s="23">
        <f>'Example Results'!D47/12</f>
        <v>0.26267849308189251</v>
      </c>
      <c r="F96" s="23">
        <f>'Example Results'!E47/12</f>
        <v>1.0179832379542767E-2</v>
      </c>
      <c r="G96" s="23">
        <f>'Example Results'!F47/12</f>
        <v>0.19601920346398685</v>
      </c>
      <c r="H96" s="23">
        <f>'Example Results'!G47/12</f>
        <v>0.27824634476414728</v>
      </c>
      <c r="I96" s="23">
        <f>'Example Results'!H47/12</f>
        <v>0.28199282366830797</v>
      </c>
      <c r="J96" s="23">
        <f>'Example Results'!I47/12</f>
        <v>0.27020755641253275</v>
      </c>
      <c r="K96" s="23">
        <f>'Example Results'!J47/12</f>
        <v>0.28954312554148881</v>
      </c>
      <c r="L96" s="23">
        <f>'Example Results'!K47/12</f>
        <v>0.21036583895015756</v>
      </c>
      <c r="M96" s="23">
        <f>'Example Results'!L47/12</f>
        <v>0.24653720075104171</v>
      </c>
      <c r="N96" s="23">
        <f>'Example Results'!M47/12</f>
        <v>0.20246085341654874</v>
      </c>
    </row>
    <row r="97" spans="2:16" x14ac:dyDescent="0.2">
      <c r="B97" s="63" t="s">
        <v>6</v>
      </c>
      <c r="C97" s="23">
        <f>'Example Results'!B48/12</f>
        <v>0.28398712281286964</v>
      </c>
      <c r="D97" s="23">
        <f>'Example Results'!C48/12</f>
        <v>0.3026770402485916</v>
      </c>
      <c r="E97" s="23">
        <f>'Example Results'!D48/12</f>
        <v>0.24739099016117358</v>
      </c>
      <c r="F97" s="23">
        <f>'Example Results'!E48/12</f>
        <v>0.29382693957192646</v>
      </c>
      <c r="G97" s="23">
        <f>'Example Results'!F48/12</f>
        <v>0.24819805477771609</v>
      </c>
      <c r="H97" s="23">
        <f>'Example Results'!G48/12</f>
        <v>0.30106291101550653</v>
      </c>
      <c r="I97" s="23">
        <f>'Example Results'!H48/12</f>
        <v>0.24341088728906643</v>
      </c>
      <c r="J97" s="23">
        <f>'Example Results'!I48/12</f>
        <v>0.29992877284383884</v>
      </c>
      <c r="K97" s="23">
        <f>'Example Results'!J48/12</f>
        <v>0.28270643869767187</v>
      </c>
      <c r="L97" s="23">
        <f>'Example Results'!K48/12</f>
        <v>0.31654368467334487</v>
      </c>
      <c r="M97" s="23">
        <f>'Example Results'!L48/12</f>
        <v>0.19344509210806696</v>
      </c>
      <c r="N97" s="23">
        <f>'Example Results'!M48/12</f>
        <v>0.28011746036197355</v>
      </c>
    </row>
    <row r="98" spans="2:16" x14ac:dyDescent="0.2">
      <c r="B98" s="63" t="s">
        <v>7</v>
      </c>
      <c r="C98" s="23">
        <f>'Example Results'!B49/12</f>
        <v>0.2808310753913375</v>
      </c>
      <c r="D98" s="23">
        <f>'Example Results'!C49/12</f>
        <v>0.29217458096226828</v>
      </c>
      <c r="E98" s="23">
        <f>'Example Results'!D49/12</f>
        <v>0.26269760777017903</v>
      </c>
      <c r="F98" s="23">
        <f>'Example Results'!E49/12</f>
        <v>0.28352199873123068</v>
      </c>
      <c r="G98" s="23">
        <f>'Example Results'!F49/12</f>
        <v>0.3003556675489048</v>
      </c>
      <c r="H98" s="23">
        <f>'Example Results'!G49/12</f>
        <v>9.6148871479629881E-3</v>
      </c>
      <c r="I98" s="23">
        <f>'Example Results'!H49/12</f>
        <v>0.33292709638915841</v>
      </c>
      <c r="J98" s="23">
        <f>'Example Results'!I49/12</f>
        <v>0.3599340270837767</v>
      </c>
      <c r="K98" s="23">
        <f>'Example Results'!J49/12</f>
        <v>0.29730581284007557</v>
      </c>
      <c r="L98" s="23">
        <f>'Example Results'!K49/12</f>
        <v>0.25659577449826665</v>
      </c>
      <c r="M98" s="23">
        <f>'Example Results'!L49/12</f>
        <v>0.19787969979054279</v>
      </c>
      <c r="N98" s="23">
        <f>'Example Results'!M49/12</f>
        <v>0.30187422334055719</v>
      </c>
    </row>
    <row r="101" spans="2:16" x14ac:dyDescent="0.2">
      <c r="F101" s="11" t="s">
        <v>139</v>
      </c>
    </row>
    <row r="102" spans="2:16" x14ac:dyDescent="0.2">
      <c r="B102" s="22"/>
      <c r="C102" s="63">
        <v>1</v>
      </c>
      <c r="D102" s="63">
        <v>2</v>
      </c>
      <c r="E102" s="63">
        <v>3</v>
      </c>
      <c r="F102" s="63">
        <v>4</v>
      </c>
      <c r="G102" s="63">
        <v>5</v>
      </c>
      <c r="H102" s="63">
        <v>6</v>
      </c>
      <c r="I102" s="63">
        <v>7</v>
      </c>
      <c r="J102" s="63">
        <v>8</v>
      </c>
      <c r="K102" s="63">
        <v>9</v>
      </c>
      <c r="L102" s="63">
        <v>10</v>
      </c>
      <c r="M102" s="63">
        <v>11</v>
      </c>
      <c r="N102" s="63">
        <v>12</v>
      </c>
    </row>
    <row r="103" spans="2:16" x14ac:dyDescent="0.2">
      <c r="B103" s="63" t="s">
        <v>1</v>
      </c>
      <c r="C103" s="23">
        <f>'Example Results'!B42/14</f>
        <v>0.26733456000231509</v>
      </c>
      <c r="D103" s="23">
        <f>'Example Results'!C42/14</f>
        <v>1.2330054687925892E-2</v>
      </c>
      <c r="E103" s="23">
        <f>'Example Results'!D42/14</f>
        <v>0.20228636553998869</v>
      </c>
      <c r="F103" s="23">
        <f>'Example Results'!E42/14</f>
        <v>0.26709972240336627</v>
      </c>
      <c r="G103" s="23">
        <f>'Example Results'!F42/14</f>
        <v>0.30000247250725309</v>
      </c>
      <c r="H103" s="23">
        <f>'Example Results'!G42/14</f>
        <v>0.32035506441615297</v>
      </c>
      <c r="I103" s="23">
        <f>'Example Results'!H42/14</f>
        <v>0.17454640171996938</v>
      </c>
      <c r="J103" s="23">
        <f>'Example Results'!I42/14</f>
        <v>6.5246507883300461E-3</v>
      </c>
      <c r="K103" s="23">
        <f>'Example Results'!J42/14</f>
        <v>0.31455876274907452</v>
      </c>
      <c r="L103" s="23">
        <f>'Example Results'!K42/14</f>
        <v>3.3006400306680064E-3</v>
      </c>
      <c r="M103" s="23">
        <f>'Example Results'!L42/14</f>
        <v>0.11941053846908843</v>
      </c>
      <c r="N103" s="23">
        <f>'Example Results'!M42/14</f>
        <v>0.34146860296350717</v>
      </c>
      <c r="P103" s="64">
        <f>COUNTIF(C103:N110,"&lt;0.3")-COUNTIF(C103:N110,"&lt;0.1")</f>
        <v>69</v>
      </c>
    </row>
    <row r="104" spans="2:16" x14ac:dyDescent="0.2">
      <c r="B104" s="63" t="s">
        <v>2</v>
      </c>
      <c r="C104" s="23">
        <f>'Example Results'!B43/14</f>
        <v>0.22133551775239724</v>
      </c>
      <c r="D104" s="23">
        <f>'Example Results'!C43/14</f>
        <v>0.28108257199659159</v>
      </c>
      <c r="E104" s="23">
        <f>'Example Results'!D43/14</f>
        <v>0.28048000420393987</v>
      </c>
      <c r="F104" s="23">
        <f>'Example Results'!E43/14</f>
        <v>0.15657677428412412</v>
      </c>
      <c r="G104" s="23">
        <f>'Example Results'!F43/14</f>
        <v>0.2827155125102126</v>
      </c>
      <c r="H104" s="23">
        <f>'Example Results'!G43/14</f>
        <v>7.2036773341278672E-3</v>
      </c>
      <c r="I104" s="23">
        <f>'Example Results'!H43/14</f>
        <v>1.7321719000466442E-2</v>
      </c>
      <c r="J104" s="23">
        <f>'Example Results'!I43/14</f>
        <v>0.1592127808211623</v>
      </c>
      <c r="K104" s="23">
        <f>'Example Results'!J43/14</f>
        <v>7.105373222939978E-3</v>
      </c>
      <c r="L104" s="23">
        <f>'Example Results'!K43/14</f>
        <v>0.32547962132344749</v>
      </c>
      <c r="M104" s="23">
        <f>'Example Results'!L43/14</f>
        <v>0.23477405384108227</v>
      </c>
      <c r="N104" s="23">
        <f>'Example Results'!M43/14</f>
        <v>0.28768715191121486</v>
      </c>
    </row>
    <row r="105" spans="2:16" x14ac:dyDescent="0.2">
      <c r="B105" s="63" t="s">
        <v>0</v>
      </c>
      <c r="C105" s="23">
        <f>'Example Results'!B44/14</f>
        <v>0.29927247345935787</v>
      </c>
      <c r="D105" s="23">
        <f>'Example Results'!C44/14</f>
        <v>6.7558474942719313E-3</v>
      </c>
      <c r="E105" s="23">
        <f>'Example Results'!D44/14</f>
        <v>0.18176083121325831</v>
      </c>
      <c r="F105" s="23">
        <f>'Example Results'!E44/14</f>
        <v>0.28634730328465408</v>
      </c>
      <c r="G105" s="23">
        <f>'Example Results'!F44/14</f>
        <v>0.26829211486314525</v>
      </c>
      <c r="H105" s="23">
        <f>'Example Results'!G44/14</f>
        <v>0.21887245363318961</v>
      </c>
      <c r="I105" s="23">
        <f>'Example Results'!H44/14</f>
        <v>0.22535688407858329</v>
      </c>
      <c r="J105" s="23">
        <f>'Example Results'!I44/14</f>
        <v>8.3177905942572686E-3</v>
      </c>
      <c r="K105" s="23">
        <f>'Example Results'!J44/14</f>
        <v>0.30123673523661221</v>
      </c>
      <c r="L105" s="23">
        <f>'Example Results'!K44/14</f>
        <v>0.17891911422132695</v>
      </c>
      <c r="M105" s="23">
        <f>'Example Results'!L44/14</f>
        <v>9.8415043176695357E-3</v>
      </c>
      <c r="N105" s="23">
        <f>'Example Results'!M44/14</f>
        <v>0.27478018620154587</v>
      </c>
    </row>
    <row r="106" spans="2:16" x14ac:dyDescent="0.2">
      <c r="B106" s="63" t="s">
        <v>3</v>
      </c>
      <c r="C106" s="23">
        <f>'Example Results'!B45/14</f>
        <v>0.33998493906317145</v>
      </c>
      <c r="D106" s="23">
        <f>'Example Results'!C45/14</f>
        <v>0.30708947074529852</v>
      </c>
      <c r="E106" s="23">
        <f>'Example Results'!D45/14</f>
        <v>0.22840067063240085</v>
      </c>
      <c r="F106" s="23">
        <f>'Example Results'!E45/14</f>
        <v>0.22672403940269634</v>
      </c>
      <c r="G106" s="23">
        <f>'Example Results'!F45/14</f>
        <v>0.2683048579886696</v>
      </c>
      <c r="H106" s="23">
        <f>'Example Results'!G45/14</f>
        <v>0.18977079582856773</v>
      </c>
      <c r="I106" s="23">
        <f>'Example Results'!H45/14</f>
        <v>7.742529499157773E-3</v>
      </c>
      <c r="J106" s="23">
        <f>'Example Results'!I45/14</f>
        <v>0.2264072817110909</v>
      </c>
      <c r="K106" s="23">
        <f>'Example Results'!J45/14</f>
        <v>0.30061596297892568</v>
      </c>
      <c r="L106" s="23">
        <f>'Example Results'!K45/14</f>
        <v>0.2508576986993229</v>
      </c>
      <c r="M106" s="23">
        <f>'Example Results'!L45/14</f>
        <v>8.2613567526494056E-3</v>
      </c>
      <c r="N106" s="23">
        <f>'Example Results'!M45/14</f>
        <v>0.20773132103189559</v>
      </c>
    </row>
    <row r="107" spans="2:16" x14ac:dyDescent="0.2">
      <c r="B107" s="63" t="s">
        <v>4</v>
      </c>
      <c r="C107" s="23">
        <f>'Example Results'!B46/14</f>
        <v>0.3386869607061907</v>
      </c>
      <c r="D107" s="23">
        <f>'Example Results'!C46/14</f>
        <v>0.23165562898062206</v>
      </c>
      <c r="E107" s="23">
        <f>'Example Results'!D46/14</f>
        <v>0.16706072569766203</v>
      </c>
      <c r="F107" s="23">
        <f>'Example Results'!E46/14</f>
        <v>8.5435259606887141E-3</v>
      </c>
      <c r="G107" s="23">
        <f>'Example Results'!F46/14</f>
        <v>0.16101684330611041</v>
      </c>
      <c r="H107" s="23">
        <f>'Example Results'!G46/14</f>
        <v>0.24988740071296836</v>
      </c>
      <c r="I107" s="23">
        <f>'Example Results'!H46/14</f>
        <v>0.2320033342627866</v>
      </c>
      <c r="J107" s="23">
        <f>'Example Results'!I46/14</f>
        <v>0.22703533575479126</v>
      </c>
      <c r="K107" s="23">
        <f>'Example Results'!J46/14</f>
        <v>0.22626164599081253</v>
      </c>
      <c r="L107" s="23">
        <f>'Example Results'!K46/14</f>
        <v>0.30423136973483583</v>
      </c>
      <c r="M107" s="23">
        <f>'Example Results'!L46/14</f>
        <v>0.27196759635367018</v>
      </c>
      <c r="N107" s="23">
        <f>'Example Results'!M46/14</f>
        <v>0.27528991122252011</v>
      </c>
    </row>
    <row r="108" spans="2:16" x14ac:dyDescent="0.2">
      <c r="B108" s="63" t="s">
        <v>5</v>
      </c>
      <c r="C108" s="23">
        <f>'Example Results'!B47/14</f>
        <v>0.30313364049323777</v>
      </c>
      <c r="D108" s="23">
        <f>'Example Results'!C47/14</f>
        <v>0.22019227734821217</v>
      </c>
      <c r="E108" s="23">
        <f>'Example Results'!D47/14</f>
        <v>0.22515299407019357</v>
      </c>
      <c r="F108" s="23">
        <f>'Example Results'!E47/14</f>
        <v>8.7255706110366572E-3</v>
      </c>
      <c r="G108" s="23">
        <f>'Example Results'!F47/14</f>
        <v>0.16801646011198873</v>
      </c>
      <c r="H108" s="23">
        <f>'Example Results'!G47/14</f>
        <v>0.23849686694069769</v>
      </c>
      <c r="I108" s="23">
        <f>'Example Results'!H47/14</f>
        <v>0.24170813457283538</v>
      </c>
      <c r="J108" s="23">
        <f>'Example Results'!I47/14</f>
        <v>0.23160647692502809</v>
      </c>
      <c r="K108" s="23">
        <f>'Example Results'!J47/14</f>
        <v>0.24817982189270471</v>
      </c>
      <c r="L108" s="23">
        <f>'Example Results'!K47/14</f>
        <v>0.18031357624299219</v>
      </c>
      <c r="M108" s="23">
        <f>'Example Results'!L47/14</f>
        <v>0.21131760064375005</v>
      </c>
      <c r="N108" s="23">
        <f>'Example Results'!M47/14</f>
        <v>0.17353787435704177</v>
      </c>
    </row>
    <row r="109" spans="2:16" x14ac:dyDescent="0.2">
      <c r="B109" s="63" t="s">
        <v>6</v>
      </c>
      <c r="C109" s="23">
        <f>'Example Results'!B48/14</f>
        <v>0.24341753383960255</v>
      </c>
      <c r="D109" s="23">
        <f>'Example Results'!C48/14</f>
        <v>0.25943746307022136</v>
      </c>
      <c r="E109" s="23">
        <f>'Example Results'!D48/14</f>
        <v>0.21204942013814879</v>
      </c>
      <c r="F109" s="23">
        <f>'Example Results'!E48/14</f>
        <v>0.25185166249022267</v>
      </c>
      <c r="G109" s="23">
        <f>'Example Results'!F48/14</f>
        <v>0.21274118980947093</v>
      </c>
      <c r="H109" s="23">
        <f>'Example Results'!G48/14</f>
        <v>0.25805392372757702</v>
      </c>
      <c r="I109" s="23">
        <f>'Example Results'!H48/14</f>
        <v>0.20863790339062835</v>
      </c>
      <c r="J109" s="23">
        <f>'Example Results'!I48/14</f>
        <v>0.25708180529471902</v>
      </c>
      <c r="K109" s="23">
        <f>'Example Results'!J48/14</f>
        <v>0.24231980459800445</v>
      </c>
      <c r="L109" s="23">
        <f>'Example Results'!K48/14</f>
        <v>0.27132315829143844</v>
      </c>
      <c r="M109" s="23">
        <f>'Example Results'!L48/14</f>
        <v>0.16581007894977168</v>
      </c>
      <c r="N109" s="23">
        <f>'Example Results'!M48/14</f>
        <v>0.24010068031026305</v>
      </c>
    </row>
    <row r="110" spans="2:16" x14ac:dyDescent="0.2">
      <c r="B110" s="63" t="s">
        <v>7</v>
      </c>
      <c r="C110" s="23">
        <f>'Example Results'!B49/14</f>
        <v>0.24071235033543217</v>
      </c>
      <c r="D110" s="23">
        <f>'Example Results'!C49/14</f>
        <v>0.25043535511051568</v>
      </c>
      <c r="E110" s="23">
        <f>'Example Results'!D49/14</f>
        <v>0.22516937808872489</v>
      </c>
      <c r="F110" s="23">
        <f>'Example Results'!E49/14</f>
        <v>0.24301885605534057</v>
      </c>
      <c r="G110" s="23">
        <f>'Example Results'!F49/14</f>
        <v>0.25744771504191838</v>
      </c>
      <c r="H110" s="23">
        <f>'Example Results'!G49/14</f>
        <v>8.2413318411111332E-3</v>
      </c>
      <c r="I110" s="23">
        <f>'Example Results'!H49/14</f>
        <v>0.28536608261927865</v>
      </c>
      <c r="J110" s="23">
        <f>'Example Results'!I49/14</f>
        <v>0.30851488035752289</v>
      </c>
      <c r="K110" s="23">
        <f>'Example Results'!J49/14</f>
        <v>0.25483355386292195</v>
      </c>
      <c r="L110" s="23">
        <f>'Example Results'!K49/14</f>
        <v>0.21993923528422857</v>
      </c>
      <c r="M110" s="23">
        <f>'Example Results'!L49/14</f>
        <v>0.16961117124903669</v>
      </c>
      <c r="N110" s="23">
        <f>'Example Results'!M49/14</f>
        <v>0.25874933429190616</v>
      </c>
    </row>
  </sheetData>
  <mergeCells count="1">
    <mergeCell ref="C4:D4"/>
  </mergeCells>
  <phoneticPr fontId="21"/>
  <conditionalFormatting sqref="C6:N13">
    <cfRule type="cellIs" dxfId="206" priority="17" operator="between">
      <formula>0.1</formula>
      <formula>0.3</formula>
    </cfRule>
    <cfRule type="cellIs" dxfId="205" priority="27" stopIfTrue="1" operator="between">
      <formula>0.1</formula>
      <formula>0.16</formula>
    </cfRule>
    <cfRule type="cellIs" dxfId="204" priority="64" stopIfTrue="1" operator="between">
      <formula>0.1</formula>
      <formula>0.15</formula>
    </cfRule>
    <cfRule type="cellIs" dxfId="203" priority="83" stopIfTrue="1" operator="between">
      <formula>0.05</formula>
      <formula>0.3</formula>
    </cfRule>
    <cfRule type="cellIs" dxfId="202" priority="84" stopIfTrue="1" operator="greaterThan">
      <formula>0.3</formula>
    </cfRule>
    <cfRule type="cellIs" dxfId="201" priority="85" stopIfTrue="1" operator="lessThan">
      <formula>0.05</formula>
    </cfRule>
    <cfRule type="cellIs" dxfId="200" priority="90" stopIfTrue="1" operator="lessThan">
      <formula>0.15</formula>
    </cfRule>
  </conditionalFormatting>
  <conditionalFormatting sqref="C18:N25">
    <cfRule type="cellIs" dxfId="199" priority="16" operator="between">
      <formula>0.1</formula>
      <formula>0.3</formula>
    </cfRule>
    <cfRule type="cellIs" dxfId="198" priority="26" stopIfTrue="1" operator="between">
      <formula>0.1</formula>
      <formula>0.16</formula>
    </cfRule>
    <cfRule type="cellIs" dxfId="197" priority="80" stopIfTrue="1" operator="greaterThan">
      <formula>0.3</formula>
    </cfRule>
    <cfRule type="cellIs" dxfId="196" priority="81" stopIfTrue="1" operator="lessThan">
      <formula>0.05</formula>
    </cfRule>
    <cfRule type="cellIs" dxfId="195" priority="82" stopIfTrue="1" operator="between">
      <formula>0.05</formula>
      <formula>0.3</formula>
    </cfRule>
    <cfRule type="cellIs" dxfId="194" priority="89" stopIfTrue="1" operator="lessThan">
      <formula>0.15</formula>
    </cfRule>
  </conditionalFormatting>
  <conditionalFormatting sqref="C42:N49 C30:N37">
    <cfRule type="cellIs" dxfId="193" priority="77" stopIfTrue="1" operator="between">
      <formula>0.05</formula>
      <formula>0.3</formula>
    </cfRule>
    <cfRule type="cellIs" dxfId="192" priority="78" stopIfTrue="1" operator="lessThan">
      <formula>0.05</formula>
    </cfRule>
    <cfRule type="cellIs" dxfId="191" priority="79" stopIfTrue="1" operator="greaterThan">
      <formula>0.3</formula>
    </cfRule>
    <cfRule type="cellIs" dxfId="190" priority="88" stopIfTrue="1" operator="lessThan">
      <formula>0.15</formula>
    </cfRule>
  </conditionalFormatting>
  <conditionalFormatting sqref="C55:N62 C67:N74 C91:N98 C103:N110 C79:N86">
    <cfRule type="cellIs" dxfId="189" priority="70" stopIfTrue="1" operator="between">
      <formula>0.05</formula>
      <formula>0.3</formula>
    </cfRule>
    <cfRule type="cellIs" dxfId="188" priority="71" stopIfTrue="1" operator="greaterThan">
      <formula>0.3</formula>
    </cfRule>
    <cfRule type="cellIs" dxfId="187" priority="72" stopIfTrue="1" operator="lessThan">
      <formula>0.05</formula>
    </cfRule>
    <cfRule type="cellIs" dxfId="186" priority="73" stopIfTrue="1" operator="greaterThan">
      <formula>0.3</formula>
    </cfRule>
    <cfRule type="cellIs" dxfId="185" priority="86" stopIfTrue="1" operator="lessThan">
      <formula>0.15</formula>
    </cfRule>
  </conditionalFormatting>
  <conditionalFormatting sqref="P6:P110">
    <cfRule type="expression" dxfId="184" priority="18" stopIfTrue="1">
      <formula>"max"</formula>
    </cfRule>
    <cfRule type="expression" dxfId="183" priority="33" stopIfTrue="1">
      <formula>"Max"</formula>
    </cfRule>
  </conditionalFormatting>
  <conditionalFormatting sqref="C30:N37">
    <cfRule type="cellIs" dxfId="182" priority="15" operator="between">
      <formula>0.1</formula>
      <formula>0.3</formula>
    </cfRule>
    <cfRule type="cellIs" dxfId="181" priority="25" stopIfTrue="1" operator="between">
      <formula>0.1</formula>
      <formula>0.16</formula>
    </cfRule>
  </conditionalFormatting>
  <conditionalFormatting sqref="C42:N49">
    <cfRule type="cellIs" dxfId="180" priority="14" operator="between">
      <formula>0.1</formula>
      <formula>0.3</formula>
    </cfRule>
    <cfRule type="cellIs" dxfId="179" priority="24" stopIfTrue="1" operator="between">
      <formula>0.1</formula>
      <formula>0.16</formula>
    </cfRule>
  </conditionalFormatting>
  <conditionalFormatting sqref="C55:N62">
    <cfRule type="cellIs" dxfId="178" priority="13" operator="between">
      <formula>0.1</formula>
      <formula>0.3</formula>
    </cfRule>
    <cfRule type="cellIs" dxfId="177" priority="23" stopIfTrue="1" operator="between">
      <formula>0.1</formula>
      <formula>0.16</formula>
    </cfRule>
  </conditionalFormatting>
  <conditionalFormatting sqref="C67:N74">
    <cfRule type="cellIs" dxfId="176" priority="22" stopIfTrue="1" operator="between">
      <formula>0.1</formula>
      <formula>0.16</formula>
    </cfRule>
  </conditionalFormatting>
  <conditionalFormatting sqref="C79:N86">
    <cfRule type="cellIs" dxfId="175" priority="21" stopIfTrue="1" operator="between">
      <formula>0.1</formula>
      <formula>0.16</formula>
    </cfRule>
  </conditionalFormatting>
  <conditionalFormatting sqref="C91:N98">
    <cfRule type="cellIs" dxfId="174" priority="20" stopIfTrue="1" operator="between">
      <formula>0.1</formula>
      <formula>0.16</formula>
    </cfRule>
  </conditionalFormatting>
  <conditionalFormatting sqref="C103:N110">
    <cfRule type="cellIs" dxfId="173" priority="19" stopIfTrue="1" operator="between">
      <formula>0.1</formula>
      <formula>0.16</formula>
    </cfRule>
    <cfRule type="cellIs" dxfId="172" priority="6" operator="between">
      <formula>0.1</formula>
      <formula>0.3</formula>
    </cfRule>
    <cfRule type="cellIs" dxfId="171" priority="5" operator="between">
      <formula>0.1</formula>
      <formula>0.3</formula>
    </cfRule>
    <cfRule type="cellIs" dxfId="170" priority="4" operator="greaterThan">
      <formula>0.1</formula>
    </cfRule>
    <cfRule type="cellIs" dxfId="169" priority="3" operator="greaterThan">
      <formula>0.3</formula>
    </cfRule>
    <cfRule type="cellIs" dxfId="168" priority="2" operator="lessThan">
      <formula>0.1</formula>
    </cfRule>
    <cfRule type="cellIs" dxfId="167" priority="1" operator="between">
      <formula>0.1</formula>
      <formula>0.3</formula>
    </cfRule>
  </conditionalFormatting>
  <conditionalFormatting sqref="C55:N62 C67:N74 C79:N86 C91:N98 C103:N110 C6:N13 C18:N25 C42:N49 C30:N37">
    <cfRule type="cellIs" dxfId="166" priority="10" operator="greaterThan">
      <formula>0.3</formula>
    </cfRule>
    <cfRule type="cellIs" dxfId="165" priority="11" operator="between">
      <formula>0.1</formula>
      <formula>0.3</formula>
    </cfRule>
    <cfRule type="cellIs" dxfId="164" priority="12" operator="lessThan">
      <formula>0.1</formula>
    </cfRule>
  </conditionalFormatting>
  <conditionalFormatting sqref="C55:N62 C67:N74 C79:N86 C91:N98 C6:N13 C18:N25 C42:N49 C30:N37">
    <cfRule type="cellIs" dxfId="163" priority="7" operator="lessThan">
      <formula>0.1</formula>
    </cfRule>
    <cfRule type="cellIs" dxfId="162" priority="8" operator="greaterThan">
      <formula>0.3</formula>
    </cfRule>
    <cfRule type="cellIs" dxfId="161" priority="9" operator="between">
      <formula>0.1</formula>
      <formula>0.3</formula>
    </cfRule>
  </conditionalFormatting>
  <pageMargins left="0.45" right="0.45" top="0.75" bottom="0.75" header="0.3" footer="0.3"/>
  <pageSetup scale="59" orientation="landscape" r:id="rId1"/>
  <headerFooter>
    <oddHeader>&amp;R100-6260-B2</oddHeader>
    <oddFooter>&amp;RSample Dilution Guide Page &amp;P of &amp;N</oddFooter>
  </headerFooter>
  <rowBreaks count="1" manualBreakCount="1">
    <brk id="5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河野 掌 ( こうの つかさ )</cp:lastModifiedBy>
  <cp:lastPrinted>2013-04-16T21:13:16Z</cp:lastPrinted>
  <dcterms:created xsi:type="dcterms:W3CDTF">2012-07-06T22:36:30Z</dcterms:created>
  <dcterms:modified xsi:type="dcterms:W3CDTF">2013-10-31T06:39:02Z</dcterms:modified>
</cp:coreProperties>
</file>