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56" windowWidth="19212" windowHeight="8580" activeTab="3"/>
  </bookViews>
  <sheets>
    <sheet name="Protocol" sheetId="3" r:id="rId1"/>
    <sheet name="Raw Data" sheetId="1" r:id="rId2"/>
    <sheet name="Example Results" sheetId="2" r:id="rId3"/>
    <sheet name="Sample Dilution Guide" sheetId="4" r:id="rId4"/>
  </sheets>
  <definedNames>
    <definedName name="_xlnm.Print_Area" localSheetId="3">'Sample Dilution Guide'!$B$1:$P$51</definedName>
  </definedNames>
  <calcPr calcId="145621" iterate="1"/>
</workbook>
</file>

<file path=xl/calcChain.xml><?xml version="1.0" encoding="utf-8"?>
<calcChain xmlns="http://schemas.openxmlformats.org/spreadsheetml/2006/main">
  <c r="D18" i="4" l="1"/>
  <c r="E18" i="4"/>
  <c r="F18" i="4"/>
  <c r="G18" i="4"/>
  <c r="H18" i="4"/>
  <c r="I18" i="4"/>
  <c r="J18" i="4"/>
  <c r="K18" i="4"/>
  <c r="L18" i="4"/>
  <c r="M18" i="4"/>
  <c r="N18" i="4"/>
  <c r="D19" i="4"/>
  <c r="E19" i="4"/>
  <c r="F19" i="4"/>
  <c r="G19" i="4"/>
  <c r="H19" i="4"/>
  <c r="I19" i="4"/>
  <c r="J19" i="4"/>
  <c r="K19" i="4"/>
  <c r="L19" i="4"/>
  <c r="M19" i="4"/>
  <c r="N19" i="4"/>
  <c r="D20" i="4"/>
  <c r="E20" i="4"/>
  <c r="F20" i="4"/>
  <c r="G20" i="4"/>
  <c r="H20" i="4"/>
  <c r="I20" i="4"/>
  <c r="J20" i="4"/>
  <c r="K20" i="4"/>
  <c r="L20" i="4"/>
  <c r="M20" i="4"/>
  <c r="N20" i="4"/>
  <c r="D21" i="4"/>
  <c r="E21" i="4"/>
  <c r="F21" i="4"/>
  <c r="G21" i="4"/>
  <c r="H21" i="4"/>
  <c r="I21" i="4"/>
  <c r="J21" i="4"/>
  <c r="K21" i="4"/>
  <c r="L21" i="4"/>
  <c r="M21" i="4"/>
  <c r="N21" i="4"/>
  <c r="D22" i="4"/>
  <c r="E22" i="4"/>
  <c r="F22" i="4"/>
  <c r="G22" i="4"/>
  <c r="H22" i="4"/>
  <c r="I22" i="4"/>
  <c r="J22" i="4"/>
  <c r="K22" i="4"/>
  <c r="L22" i="4"/>
  <c r="M22" i="4"/>
  <c r="N22" i="4"/>
  <c r="D23" i="4"/>
  <c r="E23" i="4"/>
  <c r="F23" i="4"/>
  <c r="G23" i="4"/>
  <c r="H23" i="4"/>
  <c r="I23" i="4"/>
  <c r="J23" i="4"/>
  <c r="K23" i="4"/>
  <c r="L23" i="4"/>
  <c r="M23" i="4"/>
  <c r="N23" i="4"/>
  <c r="D24" i="4"/>
  <c r="E24" i="4"/>
  <c r="F24" i="4"/>
  <c r="G24" i="4"/>
  <c r="H24" i="4"/>
  <c r="I24" i="4"/>
  <c r="J24" i="4"/>
  <c r="K24" i="4"/>
  <c r="L24" i="4"/>
  <c r="M24" i="4"/>
  <c r="N24" i="4"/>
  <c r="D25" i="4"/>
  <c r="E25" i="4"/>
  <c r="F25" i="4"/>
  <c r="G25" i="4"/>
  <c r="H25" i="4"/>
  <c r="I25" i="4"/>
  <c r="J25" i="4"/>
  <c r="K25" i="4"/>
  <c r="L25" i="4"/>
  <c r="M25" i="4"/>
  <c r="N25" i="4"/>
  <c r="C19" i="4"/>
  <c r="C20" i="4"/>
  <c r="C21" i="4"/>
  <c r="C22" i="4"/>
  <c r="C23" i="4"/>
  <c r="C24" i="4"/>
  <c r="C25" i="4"/>
  <c r="C18" i="4"/>
  <c r="D42" i="4"/>
  <c r="E42" i="4"/>
  <c r="F42" i="4"/>
  <c r="G42" i="4"/>
  <c r="H42" i="4"/>
  <c r="I42" i="4"/>
  <c r="J42" i="4"/>
  <c r="K42" i="4"/>
  <c r="L42" i="4"/>
  <c r="M42" i="4"/>
  <c r="N42" i="4"/>
  <c r="D43" i="4"/>
  <c r="E43" i="4"/>
  <c r="F43" i="4"/>
  <c r="G43" i="4"/>
  <c r="H43" i="4"/>
  <c r="I43" i="4"/>
  <c r="J43" i="4"/>
  <c r="K43" i="4"/>
  <c r="L43" i="4"/>
  <c r="M43" i="4"/>
  <c r="N43" i="4"/>
  <c r="D44" i="4"/>
  <c r="E44" i="4"/>
  <c r="F44" i="4"/>
  <c r="G44" i="4"/>
  <c r="H44" i="4"/>
  <c r="I44" i="4"/>
  <c r="J44" i="4"/>
  <c r="K44" i="4"/>
  <c r="L44" i="4"/>
  <c r="M44" i="4"/>
  <c r="N44" i="4"/>
  <c r="D45" i="4"/>
  <c r="E45" i="4"/>
  <c r="F45" i="4"/>
  <c r="G45" i="4"/>
  <c r="H45" i="4"/>
  <c r="I45" i="4"/>
  <c r="J45" i="4"/>
  <c r="K45" i="4"/>
  <c r="L45" i="4"/>
  <c r="M45" i="4"/>
  <c r="N45" i="4"/>
  <c r="D46" i="4"/>
  <c r="E46" i="4"/>
  <c r="F46" i="4"/>
  <c r="G46" i="4"/>
  <c r="H46" i="4"/>
  <c r="I46" i="4"/>
  <c r="J46" i="4"/>
  <c r="K46" i="4"/>
  <c r="L46" i="4"/>
  <c r="M46" i="4"/>
  <c r="N46" i="4"/>
  <c r="D47" i="4"/>
  <c r="E47" i="4"/>
  <c r="F47" i="4"/>
  <c r="G47" i="4"/>
  <c r="H47" i="4"/>
  <c r="I47" i="4"/>
  <c r="J47" i="4"/>
  <c r="K47" i="4"/>
  <c r="L47" i="4"/>
  <c r="M47" i="4"/>
  <c r="N47" i="4"/>
  <c r="D48" i="4"/>
  <c r="E48" i="4"/>
  <c r="F48" i="4"/>
  <c r="G48" i="4"/>
  <c r="H48" i="4"/>
  <c r="I48" i="4"/>
  <c r="J48" i="4"/>
  <c r="K48" i="4"/>
  <c r="L48" i="4"/>
  <c r="M48" i="4"/>
  <c r="N48" i="4"/>
  <c r="D49" i="4"/>
  <c r="E49" i="4"/>
  <c r="F49" i="4"/>
  <c r="G49" i="4"/>
  <c r="H49" i="4"/>
  <c r="I49" i="4"/>
  <c r="J49" i="4"/>
  <c r="K49" i="4"/>
  <c r="L49" i="4"/>
  <c r="M49" i="4"/>
  <c r="N49" i="4"/>
  <c r="C43" i="4"/>
  <c r="C44" i="4"/>
  <c r="C45" i="4"/>
  <c r="C46" i="4"/>
  <c r="C47" i="4"/>
  <c r="C48" i="4"/>
  <c r="C49" i="4"/>
  <c r="C42" i="4"/>
  <c r="D30" i="4"/>
  <c r="E30" i="4"/>
  <c r="F30" i="4"/>
  <c r="G30" i="4"/>
  <c r="H30" i="4"/>
  <c r="I30" i="4"/>
  <c r="J30" i="4"/>
  <c r="K30" i="4"/>
  <c r="L30" i="4"/>
  <c r="M30" i="4"/>
  <c r="N30" i="4"/>
  <c r="D31" i="4"/>
  <c r="E31" i="4"/>
  <c r="F31" i="4"/>
  <c r="G31" i="4"/>
  <c r="H31" i="4"/>
  <c r="I31" i="4"/>
  <c r="J31" i="4"/>
  <c r="K31" i="4"/>
  <c r="L31" i="4"/>
  <c r="M31" i="4"/>
  <c r="N31" i="4"/>
  <c r="D32" i="4"/>
  <c r="E32" i="4"/>
  <c r="F32" i="4"/>
  <c r="G32" i="4"/>
  <c r="H32" i="4"/>
  <c r="I32" i="4"/>
  <c r="J32" i="4"/>
  <c r="K32" i="4"/>
  <c r="L32" i="4"/>
  <c r="M32" i="4"/>
  <c r="N32" i="4"/>
  <c r="D33" i="4"/>
  <c r="E33" i="4"/>
  <c r="F33" i="4"/>
  <c r="G33" i="4"/>
  <c r="H33" i="4"/>
  <c r="I33" i="4"/>
  <c r="J33" i="4"/>
  <c r="K33" i="4"/>
  <c r="L33" i="4"/>
  <c r="M33" i="4"/>
  <c r="N33" i="4"/>
  <c r="D34" i="4"/>
  <c r="E34" i="4"/>
  <c r="F34" i="4"/>
  <c r="G34" i="4"/>
  <c r="H34" i="4"/>
  <c r="I34" i="4"/>
  <c r="J34" i="4"/>
  <c r="K34" i="4"/>
  <c r="L34" i="4"/>
  <c r="M34" i="4"/>
  <c r="N34" i="4"/>
  <c r="D35" i="4"/>
  <c r="E35" i="4"/>
  <c r="F35" i="4"/>
  <c r="G35" i="4"/>
  <c r="H35" i="4"/>
  <c r="I35" i="4"/>
  <c r="J35" i="4"/>
  <c r="K35" i="4"/>
  <c r="L35" i="4"/>
  <c r="M35" i="4"/>
  <c r="N35" i="4"/>
  <c r="D36" i="4"/>
  <c r="E36" i="4"/>
  <c r="F36" i="4"/>
  <c r="G36" i="4"/>
  <c r="H36" i="4"/>
  <c r="I36" i="4"/>
  <c r="J36" i="4"/>
  <c r="K36" i="4"/>
  <c r="L36" i="4"/>
  <c r="M36" i="4"/>
  <c r="N36" i="4"/>
  <c r="D37" i="4"/>
  <c r="E37" i="4"/>
  <c r="F37" i="4"/>
  <c r="G37" i="4"/>
  <c r="H37" i="4"/>
  <c r="I37" i="4"/>
  <c r="J37" i="4"/>
  <c r="K37" i="4"/>
  <c r="L37" i="4"/>
  <c r="M37" i="4"/>
  <c r="N37" i="4"/>
  <c r="C31" i="4"/>
  <c r="C32" i="4"/>
  <c r="C33" i="4"/>
  <c r="C34" i="4"/>
  <c r="C35" i="4"/>
  <c r="C36" i="4"/>
  <c r="C37" i="4"/>
  <c r="C30" i="4"/>
  <c r="C7" i="4"/>
  <c r="D7" i="4"/>
  <c r="E7" i="4"/>
  <c r="F7" i="4"/>
  <c r="G7" i="4"/>
  <c r="H7" i="4"/>
  <c r="I7" i="4"/>
  <c r="J7" i="4"/>
  <c r="K7" i="4"/>
  <c r="L7" i="4"/>
  <c r="M7" i="4"/>
  <c r="N7" i="4"/>
  <c r="C8" i="4"/>
  <c r="D8" i="4"/>
  <c r="E8" i="4"/>
  <c r="F8" i="4"/>
  <c r="G8" i="4"/>
  <c r="H8" i="4"/>
  <c r="I8" i="4"/>
  <c r="J8" i="4"/>
  <c r="K8" i="4"/>
  <c r="L8" i="4"/>
  <c r="M8" i="4"/>
  <c r="N8" i="4"/>
  <c r="C9" i="4"/>
  <c r="D9" i="4"/>
  <c r="E9" i="4"/>
  <c r="F9" i="4"/>
  <c r="G9" i="4"/>
  <c r="H9" i="4"/>
  <c r="I9" i="4"/>
  <c r="J9" i="4"/>
  <c r="K9" i="4"/>
  <c r="L9" i="4"/>
  <c r="M9" i="4"/>
  <c r="N9" i="4"/>
  <c r="C10" i="4"/>
  <c r="D10" i="4"/>
  <c r="E10" i="4"/>
  <c r="F10" i="4"/>
  <c r="G10" i="4"/>
  <c r="H10" i="4"/>
  <c r="I10" i="4"/>
  <c r="J10" i="4"/>
  <c r="K10" i="4"/>
  <c r="L10" i="4"/>
  <c r="M10" i="4"/>
  <c r="N10" i="4"/>
  <c r="C11" i="4"/>
  <c r="D11" i="4"/>
  <c r="E11" i="4"/>
  <c r="F11" i="4"/>
  <c r="G11" i="4"/>
  <c r="H11" i="4"/>
  <c r="I11" i="4"/>
  <c r="J11" i="4"/>
  <c r="K11" i="4"/>
  <c r="L11" i="4"/>
  <c r="M11" i="4"/>
  <c r="N11" i="4"/>
  <c r="C12" i="4"/>
  <c r="D12" i="4"/>
  <c r="E12" i="4"/>
  <c r="F12" i="4"/>
  <c r="G12" i="4"/>
  <c r="H12" i="4"/>
  <c r="I12" i="4"/>
  <c r="J12" i="4"/>
  <c r="K12" i="4"/>
  <c r="L12" i="4"/>
  <c r="M12" i="4"/>
  <c r="N12" i="4"/>
  <c r="C13" i="4"/>
  <c r="D13" i="4"/>
  <c r="E13" i="4"/>
  <c r="F13" i="4"/>
  <c r="G13" i="4"/>
  <c r="H13" i="4"/>
  <c r="I13" i="4"/>
  <c r="J13" i="4"/>
  <c r="K13" i="4"/>
  <c r="L13" i="4"/>
  <c r="M13" i="4"/>
  <c r="N13" i="4"/>
  <c r="D6" i="4"/>
  <c r="E6" i="4"/>
  <c r="F6" i="4"/>
  <c r="G6" i="4"/>
  <c r="H6" i="4"/>
  <c r="I6" i="4"/>
  <c r="J6" i="4"/>
  <c r="K6" i="4"/>
  <c r="L6" i="4"/>
  <c r="M6" i="4"/>
  <c r="N6" i="4"/>
  <c r="C6" i="4"/>
  <c r="F24" i="3"/>
  <c r="A69" i="3" l="1"/>
  <c r="A72" i="3"/>
  <c r="D39" i="3"/>
  <c r="F20" i="3"/>
  <c r="F19" i="3" s="1"/>
  <c r="E55" i="3"/>
  <c r="E56" i="3"/>
  <c r="E57" i="3"/>
  <c r="E58" i="3"/>
  <c r="E59" i="3"/>
  <c r="E60" i="3"/>
  <c r="E61" i="3"/>
  <c r="E54" i="3"/>
  <c r="B34" i="3" s="1"/>
  <c r="C49" i="3"/>
  <c r="C50" i="3"/>
  <c r="C51" i="3"/>
  <c r="C52" i="3"/>
  <c r="C53" i="3"/>
  <c r="C56" i="3" s="1"/>
  <c r="C48" i="3"/>
  <c r="D38" i="3"/>
  <c r="F26" i="3"/>
  <c r="F25" i="3" s="1"/>
  <c r="C39" i="3"/>
  <c r="D40" i="3"/>
  <c r="C40" i="3" s="1"/>
  <c r="D41" i="3"/>
  <c r="C41" i="3" s="1"/>
  <c r="D42" i="3"/>
  <c r="C42" i="3"/>
  <c r="D43" i="3"/>
  <c r="C43" i="3" s="1"/>
  <c r="D44" i="3"/>
  <c r="C44" i="3"/>
  <c r="D45" i="3"/>
  <c r="C45" i="3" s="1"/>
  <c r="D46" i="3"/>
  <c r="C46" i="3" s="1"/>
  <c r="D47" i="3"/>
  <c r="C47" i="3" s="1"/>
  <c r="C3" i="2"/>
  <c r="C20" i="2"/>
  <c r="D20" i="2"/>
  <c r="E20" i="2"/>
  <c r="F20" i="2"/>
  <c r="G20" i="2"/>
  <c r="H20" i="2"/>
  <c r="I20" i="2"/>
  <c r="J20" i="2"/>
  <c r="K20" i="2"/>
  <c r="L20" i="2"/>
  <c r="M20" i="2"/>
  <c r="N20" i="2"/>
  <c r="O20" i="2"/>
  <c r="P20" i="2"/>
  <c r="Q20" i="2"/>
  <c r="R20" i="2"/>
  <c r="S20" i="2"/>
  <c r="T20" i="2"/>
  <c r="U20" i="2"/>
  <c r="V20" i="2"/>
  <c r="W20" i="2"/>
  <c r="X20" i="2"/>
  <c r="Y20" i="2"/>
  <c r="C21" i="2"/>
  <c r="D21" i="2"/>
  <c r="E21" i="2"/>
  <c r="F21" i="2"/>
  <c r="G21" i="2"/>
  <c r="H21" i="2"/>
  <c r="I21" i="2"/>
  <c r="J21" i="2"/>
  <c r="K21" i="2"/>
  <c r="L21" i="2"/>
  <c r="M21" i="2"/>
  <c r="N21" i="2"/>
  <c r="O21" i="2"/>
  <c r="P21" i="2"/>
  <c r="Q21" i="2"/>
  <c r="R21" i="2"/>
  <c r="S21" i="2"/>
  <c r="T21" i="2"/>
  <c r="U21" i="2"/>
  <c r="V21" i="2"/>
  <c r="W21" i="2"/>
  <c r="X21" i="2"/>
  <c r="Y21" i="2"/>
  <c r="C22" i="2"/>
  <c r="D22" i="2"/>
  <c r="E22" i="2"/>
  <c r="F22" i="2"/>
  <c r="G22" i="2"/>
  <c r="H22" i="2"/>
  <c r="I22" i="2"/>
  <c r="J22" i="2"/>
  <c r="K22" i="2"/>
  <c r="L22" i="2"/>
  <c r="M22" i="2"/>
  <c r="N22" i="2"/>
  <c r="O22" i="2"/>
  <c r="P22" i="2"/>
  <c r="Q22" i="2"/>
  <c r="R22" i="2"/>
  <c r="S22" i="2"/>
  <c r="T22" i="2"/>
  <c r="U22" i="2"/>
  <c r="V22" i="2"/>
  <c r="W22" i="2"/>
  <c r="X22" i="2"/>
  <c r="Y22" i="2"/>
  <c r="C23" i="2"/>
  <c r="D23" i="2"/>
  <c r="C34" i="2" s="1"/>
  <c r="E23" i="2"/>
  <c r="F23" i="2"/>
  <c r="G23" i="2"/>
  <c r="H23" i="2"/>
  <c r="I23" i="2"/>
  <c r="J23" i="2"/>
  <c r="K23" i="2"/>
  <c r="L23" i="2"/>
  <c r="M23" i="2"/>
  <c r="N23" i="2"/>
  <c r="O23" i="2"/>
  <c r="P23" i="2"/>
  <c r="Q23" i="2"/>
  <c r="R23" i="2"/>
  <c r="S23" i="2"/>
  <c r="T23" i="2"/>
  <c r="U23" i="2"/>
  <c r="V23" i="2"/>
  <c r="W23" i="2"/>
  <c r="X23" i="2"/>
  <c r="Y23" i="2"/>
  <c r="C24" i="2"/>
  <c r="D24" i="2"/>
  <c r="E24" i="2"/>
  <c r="F24" i="2"/>
  <c r="G24" i="2"/>
  <c r="H24" i="2"/>
  <c r="I24" i="2"/>
  <c r="J24" i="2"/>
  <c r="K24" i="2"/>
  <c r="L24" i="2"/>
  <c r="M24" i="2"/>
  <c r="N24" i="2"/>
  <c r="O24" i="2"/>
  <c r="P24" i="2"/>
  <c r="Q24" i="2"/>
  <c r="R24" i="2"/>
  <c r="S24" i="2"/>
  <c r="T24" i="2"/>
  <c r="U24" i="2"/>
  <c r="V24" i="2"/>
  <c r="W24" i="2"/>
  <c r="X24" i="2"/>
  <c r="Y24" i="2"/>
  <c r="C25" i="2"/>
  <c r="D25" i="2"/>
  <c r="E25" i="2"/>
  <c r="F25" i="2"/>
  <c r="G25" i="2"/>
  <c r="H25" i="2"/>
  <c r="I25" i="2"/>
  <c r="J25" i="2"/>
  <c r="K25" i="2"/>
  <c r="L25" i="2"/>
  <c r="M25" i="2"/>
  <c r="N25" i="2"/>
  <c r="O25" i="2"/>
  <c r="P25" i="2"/>
  <c r="Q25" i="2"/>
  <c r="R25" i="2"/>
  <c r="S25" i="2"/>
  <c r="T25" i="2"/>
  <c r="U25" i="2"/>
  <c r="V25" i="2"/>
  <c r="W25" i="2"/>
  <c r="X25" i="2"/>
  <c r="Y25" i="2"/>
  <c r="C26" i="2"/>
  <c r="D26" i="2"/>
  <c r="E26" i="2"/>
  <c r="F26" i="2"/>
  <c r="G26" i="2"/>
  <c r="H26" i="2"/>
  <c r="I26" i="2"/>
  <c r="J26" i="2"/>
  <c r="K26" i="2"/>
  <c r="L26" i="2"/>
  <c r="M26" i="2"/>
  <c r="N26" i="2"/>
  <c r="O26" i="2"/>
  <c r="P26" i="2"/>
  <c r="Q26" i="2"/>
  <c r="R26" i="2"/>
  <c r="S26" i="2"/>
  <c r="T26" i="2"/>
  <c r="U26" i="2"/>
  <c r="V26" i="2"/>
  <c r="W26" i="2"/>
  <c r="X26" i="2"/>
  <c r="Y26" i="2"/>
  <c r="C27" i="2"/>
  <c r="D27" i="2"/>
  <c r="E27" i="2"/>
  <c r="F27" i="2"/>
  <c r="G27" i="2"/>
  <c r="H27" i="2"/>
  <c r="I27" i="2"/>
  <c r="J27" i="2"/>
  <c r="K27" i="2"/>
  <c r="L27" i="2"/>
  <c r="M27" i="2"/>
  <c r="N27" i="2"/>
  <c r="O27" i="2"/>
  <c r="P27" i="2"/>
  <c r="Q27" i="2"/>
  <c r="R27" i="2"/>
  <c r="S27" i="2"/>
  <c r="T27" i="2"/>
  <c r="U27" i="2"/>
  <c r="V27" i="2"/>
  <c r="W27" i="2"/>
  <c r="X27" i="2"/>
  <c r="Y27" i="2"/>
  <c r="B27" i="2"/>
  <c r="B26" i="2"/>
  <c r="B25" i="2"/>
  <c r="B24" i="2"/>
  <c r="B23" i="2"/>
  <c r="B22" i="2"/>
  <c r="B21" i="2"/>
  <c r="B20" i="2"/>
  <c r="K3" i="2"/>
  <c r="K4" i="2"/>
  <c r="K5" i="2"/>
  <c r="K6" i="2"/>
  <c r="K7" i="2"/>
  <c r="K8" i="2"/>
  <c r="K9" i="2"/>
  <c r="K10" i="2"/>
  <c r="J10" i="2"/>
  <c r="J9" i="2"/>
  <c r="J8" i="2"/>
  <c r="J7" i="2"/>
  <c r="J6" i="2"/>
  <c r="J5" i="2"/>
  <c r="J4" i="2"/>
  <c r="J38" i="2" s="1"/>
  <c r="J3" i="2"/>
  <c r="D3" i="2"/>
  <c r="D4" i="2"/>
  <c r="D5" i="2"/>
  <c r="D6" i="2"/>
  <c r="D7" i="2"/>
  <c r="D8" i="2"/>
  <c r="D9" i="2"/>
  <c r="D10" i="2"/>
  <c r="D11" i="2"/>
  <c r="D12" i="2"/>
  <c r="D13" i="2"/>
  <c r="D14" i="2"/>
  <c r="D15" i="2"/>
  <c r="D16" i="2"/>
  <c r="C16" i="2"/>
  <c r="C15" i="2"/>
  <c r="C14" i="2"/>
  <c r="C13" i="2"/>
  <c r="C12" i="2"/>
  <c r="C11" i="2"/>
  <c r="C10" i="2"/>
  <c r="C9" i="2"/>
  <c r="C8" i="2"/>
  <c r="C7" i="2"/>
  <c r="C6" i="2"/>
  <c r="C5" i="2"/>
  <c r="C4" i="2"/>
  <c r="B4" i="2"/>
  <c r="B5" i="2" s="1"/>
  <c r="B6" i="2" s="1"/>
  <c r="B7" i="2" s="1"/>
  <c r="B8" i="2" s="1"/>
  <c r="B9" i="2" s="1"/>
  <c r="B10" i="2" s="1"/>
  <c r="B11" i="2" s="1"/>
  <c r="B12" i="2" s="1"/>
  <c r="C57" i="3"/>
  <c r="K38" i="2" l="1"/>
  <c r="F13" i="2"/>
  <c r="E35" i="2"/>
  <c r="M37" i="2"/>
  <c r="L32" i="2"/>
  <c r="J32" i="2"/>
  <c r="L36" i="2"/>
  <c r="G36" i="2"/>
  <c r="C54" i="3"/>
  <c r="E7" i="2"/>
  <c r="C55" i="3"/>
  <c r="C58" i="3"/>
  <c r="C61" i="3"/>
  <c r="B65" i="3" s="1"/>
  <c r="C59" i="3"/>
  <c r="C60" i="3"/>
  <c r="E4" i="2"/>
  <c r="F32" i="2"/>
  <c r="E37" i="2"/>
  <c r="I36" i="2"/>
  <c r="F34" i="2"/>
  <c r="M32" i="2"/>
  <c r="I32" i="2"/>
  <c r="B37" i="2"/>
  <c r="C36" i="2"/>
  <c r="I35" i="2"/>
  <c r="C35" i="2"/>
  <c r="D34" i="2"/>
  <c r="D33" i="2"/>
  <c r="K31" i="2"/>
  <c r="E31" i="2"/>
  <c r="I37" i="2"/>
  <c r="B36" i="2"/>
  <c r="I38" i="2"/>
  <c r="F18" i="3"/>
  <c r="F14" i="3" s="1"/>
  <c r="C31" i="2"/>
  <c r="G33" i="2"/>
  <c r="L35" i="2"/>
  <c r="C37" i="2"/>
  <c r="B34" i="2"/>
  <c r="K37" i="2"/>
  <c r="H34" i="2"/>
  <c r="H38" i="2"/>
  <c r="D35" i="2"/>
  <c r="E12" i="2"/>
  <c r="D32" i="2"/>
  <c r="E10" i="2"/>
  <c r="B38" i="2"/>
  <c r="E11" i="2"/>
  <c r="B31" i="2"/>
  <c r="E6" i="2"/>
  <c r="E3" i="2"/>
  <c r="J34" i="2"/>
  <c r="L31" i="2"/>
  <c r="E33" i="2"/>
  <c r="B35" i="2"/>
  <c r="H36" i="2"/>
  <c r="G37" i="2"/>
  <c r="J31" i="2"/>
  <c r="G34" i="2"/>
  <c r="H37" i="2"/>
  <c r="F31" i="2"/>
  <c r="I34" i="2"/>
  <c r="E13" i="2"/>
  <c r="E9" i="2"/>
  <c r="E5" i="2"/>
  <c r="M38" i="2"/>
  <c r="I33" i="2"/>
  <c r="C33" i="2"/>
  <c r="J35" i="2"/>
  <c r="E38" i="2"/>
  <c r="F36" i="2"/>
  <c r="K34" i="2"/>
  <c r="J33" i="2"/>
  <c r="M31" i="2"/>
  <c r="L37" i="2"/>
  <c r="K33" i="2"/>
  <c r="B32" i="2"/>
  <c r="J37" i="2"/>
  <c r="D37" i="2"/>
  <c r="J36" i="2"/>
  <c r="D36" i="2"/>
  <c r="G35" i="2"/>
  <c r="L34" i="2"/>
  <c r="H33" i="2"/>
  <c r="K32" i="2"/>
  <c r="E32" i="2"/>
  <c r="D31" i="2"/>
  <c r="C38" i="2"/>
  <c r="F33" i="2"/>
  <c r="G31" i="2"/>
  <c r="M35" i="2"/>
  <c r="M33" i="2"/>
  <c r="G38" i="2"/>
  <c r="F35" i="2"/>
  <c r="E34" i="2"/>
  <c r="C32" i="2"/>
  <c r="I31" i="2"/>
  <c r="H35" i="2"/>
  <c r="J12" i="2"/>
  <c r="F37" i="2"/>
  <c r="K35" i="2"/>
  <c r="M34" i="2"/>
  <c r="L33" i="2"/>
  <c r="B33" i="2"/>
  <c r="G32" i="2"/>
  <c r="H31" i="2"/>
  <c r="H32" i="2"/>
  <c r="E8" i="2"/>
  <c r="L38" i="2"/>
  <c r="F38" i="2"/>
  <c r="D38" i="2"/>
  <c r="M36" i="2"/>
  <c r="K36" i="2"/>
  <c r="E36" i="2"/>
  <c r="F12" i="3" l="1"/>
  <c r="F13" i="3" s="1"/>
  <c r="H5" i="2"/>
  <c r="H3" i="2"/>
  <c r="H4" i="2"/>
  <c r="M45" i="2" l="1"/>
  <c r="G48" i="2"/>
  <c r="L48" i="2"/>
  <c r="B43" i="2"/>
  <c r="F49" i="2"/>
  <c r="G49" i="2"/>
  <c r="J48" i="2"/>
  <c r="M47" i="2"/>
  <c r="H42" i="2"/>
  <c r="N82" i="4"/>
  <c r="C44" i="2"/>
  <c r="H44" i="2"/>
  <c r="F48" i="2"/>
  <c r="D48" i="2"/>
  <c r="E47" i="2"/>
  <c r="G46" i="2"/>
  <c r="L42" i="2"/>
  <c r="J44" i="2"/>
  <c r="F44" i="2"/>
  <c r="G43" i="2"/>
  <c r="F47" i="2"/>
  <c r="H43" i="2"/>
  <c r="E49" i="2"/>
  <c r="H109" i="4"/>
  <c r="M97" i="4"/>
  <c r="H49" i="2"/>
  <c r="E46" i="2"/>
  <c r="D44" i="2"/>
  <c r="C47" i="2"/>
  <c r="L43" i="2"/>
  <c r="M48" i="2"/>
  <c r="E48" i="2"/>
  <c r="H45" i="2"/>
  <c r="I47" i="2"/>
  <c r="L46" i="2"/>
  <c r="I49" i="2"/>
  <c r="B49" i="2"/>
  <c r="F43" i="2"/>
  <c r="D43" i="2"/>
  <c r="G44" i="2"/>
  <c r="J43" i="2"/>
  <c r="K48" i="2"/>
  <c r="D45" i="2"/>
  <c r="C48" i="2"/>
  <c r="I43" i="2"/>
  <c r="C45" i="2"/>
  <c r="B45" i="2"/>
  <c r="I46" i="2"/>
  <c r="L47" i="2"/>
  <c r="M43" i="2"/>
  <c r="C42" i="2"/>
  <c r="K49" i="2"/>
  <c r="D46" i="2"/>
  <c r="G47" i="2"/>
  <c r="J49" i="2"/>
  <c r="K42" i="2"/>
  <c r="E42" i="2"/>
  <c r="B48" i="2"/>
  <c r="B42" i="2"/>
  <c r="I48" i="2"/>
  <c r="C46" i="2"/>
  <c r="F45" i="2"/>
  <c r="B47" i="2"/>
  <c r="H47" i="2"/>
  <c r="K44" i="2"/>
  <c r="M44" i="2"/>
  <c r="B46" i="2"/>
  <c r="E45" i="2"/>
  <c r="M49" i="2"/>
  <c r="H46" i="2"/>
  <c r="C80" i="4"/>
  <c r="C92" i="4"/>
  <c r="C56" i="4"/>
  <c r="C68" i="4"/>
  <c r="C104" i="4"/>
  <c r="N72" i="4"/>
  <c r="N84" i="4"/>
  <c r="N96" i="4"/>
  <c r="N60" i="4"/>
  <c r="N108" i="4"/>
  <c r="G86" i="4"/>
  <c r="H48" i="2"/>
  <c r="J47" i="2"/>
  <c r="C43" i="2"/>
  <c r="I44" i="2"/>
  <c r="L44" i="2"/>
  <c r="M42" i="2"/>
  <c r="L49" i="2"/>
  <c r="J46" i="2"/>
  <c r="K43" i="2"/>
  <c r="K46" i="2"/>
  <c r="G45" i="2"/>
  <c r="M46" i="2"/>
  <c r="I45" i="2"/>
  <c r="F46" i="2"/>
  <c r="F42" i="2"/>
  <c r="D47" i="2"/>
  <c r="I42" i="2"/>
  <c r="D49" i="2"/>
  <c r="L45" i="2"/>
  <c r="E44" i="2"/>
  <c r="E43" i="2"/>
  <c r="K47" i="2"/>
  <c r="J45" i="2"/>
  <c r="K45" i="2"/>
  <c r="C49" i="2"/>
  <c r="B44" i="2"/>
  <c r="D42" i="2"/>
  <c r="J42" i="2"/>
  <c r="G42" i="2"/>
  <c r="I91" i="4" l="1"/>
  <c r="G110" i="4"/>
  <c r="N58" i="4"/>
  <c r="I67" i="4"/>
  <c r="N94" i="4"/>
  <c r="K85" i="4"/>
  <c r="M61" i="4"/>
  <c r="N106" i="4"/>
  <c r="H97" i="4"/>
  <c r="I55" i="4"/>
  <c r="G98" i="4"/>
  <c r="H74" i="4"/>
  <c r="N70" i="4"/>
  <c r="M73" i="4"/>
  <c r="K73" i="4"/>
  <c r="M109" i="4"/>
  <c r="K61" i="4"/>
  <c r="K97" i="4"/>
  <c r="K109" i="4"/>
  <c r="M85" i="4"/>
  <c r="H98" i="4"/>
  <c r="H110" i="4"/>
  <c r="I103" i="4"/>
  <c r="I79" i="4"/>
  <c r="G62" i="4"/>
  <c r="G74" i="4"/>
  <c r="H86" i="4"/>
  <c r="H62" i="4"/>
  <c r="H73" i="4"/>
  <c r="H85" i="4"/>
  <c r="H61" i="4"/>
  <c r="K94" i="4"/>
  <c r="K58" i="4"/>
  <c r="K70" i="4"/>
  <c r="K106" i="4"/>
  <c r="K82" i="4"/>
  <c r="H70" i="4"/>
  <c r="H58" i="4"/>
  <c r="H94" i="4"/>
  <c r="H106" i="4"/>
  <c r="H82" i="4"/>
  <c r="N62" i="4"/>
  <c r="N86" i="4"/>
  <c r="N74" i="4"/>
  <c r="N98" i="4"/>
  <c r="N110" i="4"/>
  <c r="F79" i="4"/>
  <c r="F91" i="4"/>
  <c r="F67" i="4"/>
  <c r="F103" i="4"/>
  <c r="F55" i="4"/>
  <c r="M96" i="4"/>
  <c r="M84" i="4"/>
  <c r="M108" i="4"/>
  <c r="M60" i="4"/>
  <c r="M72" i="4"/>
  <c r="I94" i="4"/>
  <c r="I82" i="4"/>
  <c r="I70" i="4"/>
  <c r="I58" i="4"/>
  <c r="I106" i="4"/>
  <c r="G57" i="4"/>
  <c r="G69" i="4"/>
  <c r="G81" i="4"/>
  <c r="G93" i="4"/>
  <c r="G105" i="4"/>
  <c r="D81" i="4"/>
  <c r="D69" i="4"/>
  <c r="D105" i="4"/>
  <c r="D93" i="4"/>
  <c r="D57" i="4"/>
  <c r="H79" i="4"/>
  <c r="H103" i="4"/>
  <c r="H55" i="4"/>
  <c r="H67" i="4"/>
  <c r="H91" i="4"/>
  <c r="D98" i="4"/>
  <c r="D110" i="4"/>
  <c r="D62" i="4"/>
  <c r="D74" i="4"/>
  <c r="D86" i="4"/>
  <c r="J55" i="4"/>
  <c r="J79" i="4"/>
  <c r="J91" i="4"/>
  <c r="J67" i="4"/>
  <c r="J103" i="4"/>
  <c r="C69" i="4"/>
  <c r="C81" i="4"/>
  <c r="C105" i="4"/>
  <c r="C57" i="4"/>
  <c r="C93" i="4"/>
  <c r="L72" i="4"/>
  <c r="L108" i="4"/>
  <c r="L60" i="4"/>
  <c r="L84" i="4"/>
  <c r="L96" i="4"/>
  <c r="E62" i="4"/>
  <c r="E110" i="4"/>
  <c r="E74" i="4"/>
  <c r="E98" i="4"/>
  <c r="E86" i="4"/>
  <c r="G107" i="4"/>
  <c r="G59" i="4"/>
  <c r="G71" i="4"/>
  <c r="G95" i="4"/>
  <c r="G83" i="4"/>
  <c r="L107" i="4"/>
  <c r="L71" i="4"/>
  <c r="L95" i="4"/>
  <c r="L59" i="4"/>
  <c r="L83" i="4"/>
  <c r="N67" i="4"/>
  <c r="N79" i="4"/>
  <c r="N55" i="4"/>
  <c r="N103" i="4"/>
  <c r="N91" i="4"/>
  <c r="K84" i="4"/>
  <c r="K96" i="4"/>
  <c r="K60" i="4"/>
  <c r="K108" i="4"/>
  <c r="K72" i="4"/>
  <c r="F58" i="4"/>
  <c r="F70" i="4"/>
  <c r="F106" i="4"/>
  <c r="F94" i="4"/>
  <c r="F82" i="4"/>
  <c r="I108" i="4"/>
  <c r="I84" i="4"/>
  <c r="I96" i="4"/>
  <c r="I60" i="4"/>
  <c r="I72" i="4"/>
  <c r="J109" i="4"/>
  <c r="J97" i="4"/>
  <c r="J85" i="4"/>
  <c r="J73" i="4"/>
  <c r="J61" i="4"/>
  <c r="L67" i="4"/>
  <c r="L55" i="4"/>
  <c r="L79" i="4"/>
  <c r="L91" i="4"/>
  <c r="L103" i="4"/>
  <c r="L74" i="4"/>
  <c r="L110" i="4"/>
  <c r="L86" i="4"/>
  <c r="L98" i="4"/>
  <c r="L62" i="4"/>
  <c r="J71" i="4"/>
  <c r="J83" i="4"/>
  <c r="J95" i="4"/>
  <c r="J107" i="4"/>
  <c r="J59" i="4"/>
  <c r="D85" i="4"/>
  <c r="D97" i="4"/>
  <c r="D109" i="4"/>
  <c r="D73" i="4"/>
  <c r="D61" i="4"/>
  <c r="H57" i="4"/>
  <c r="H81" i="4"/>
  <c r="H105" i="4"/>
  <c r="H93" i="4"/>
  <c r="H69" i="4"/>
  <c r="J74" i="4"/>
  <c r="J98" i="4"/>
  <c r="J86" i="4"/>
  <c r="J110" i="4"/>
  <c r="J62" i="4"/>
  <c r="F109" i="4"/>
  <c r="F97" i="4"/>
  <c r="F85" i="4"/>
  <c r="F61" i="4"/>
  <c r="F73" i="4"/>
  <c r="E105" i="4"/>
  <c r="E81" i="4"/>
  <c r="E93" i="4"/>
  <c r="E57" i="4"/>
  <c r="E69" i="4"/>
  <c r="I92" i="4"/>
  <c r="I104" i="4"/>
  <c r="I80" i="4"/>
  <c r="I56" i="4"/>
  <c r="I68" i="4"/>
  <c r="K69" i="4"/>
  <c r="K81" i="4"/>
  <c r="K105" i="4"/>
  <c r="K57" i="4"/>
  <c r="K93" i="4"/>
  <c r="E97" i="4"/>
  <c r="E85" i="4"/>
  <c r="E61" i="4"/>
  <c r="E109" i="4"/>
  <c r="E73" i="4"/>
  <c r="E103" i="4"/>
  <c r="E91" i="4"/>
  <c r="E79" i="4"/>
  <c r="E67" i="4"/>
  <c r="E55" i="4"/>
  <c r="G79" i="4"/>
  <c r="G91" i="4"/>
  <c r="G67" i="4"/>
  <c r="G55" i="4"/>
  <c r="G103" i="4"/>
  <c r="D68" i="4"/>
  <c r="D92" i="4"/>
  <c r="D104" i="4"/>
  <c r="D80" i="4"/>
  <c r="D56" i="4"/>
  <c r="D107" i="4"/>
  <c r="D59" i="4"/>
  <c r="D71" i="4"/>
  <c r="D95" i="4"/>
  <c r="D83" i="4"/>
  <c r="J104" i="4"/>
  <c r="J56" i="4"/>
  <c r="J68" i="4"/>
  <c r="J92" i="4"/>
  <c r="J80" i="4"/>
  <c r="D108" i="4"/>
  <c r="D60" i="4"/>
  <c r="D96" i="4"/>
  <c r="D84" i="4"/>
  <c r="D72" i="4"/>
  <c r="F108" i="4"/>
  <c r="F60" i="4"/>
  <c r="F72" i="4"/>
  <c r="F96" i="4"/>
  <c r="F84" i="4"/>
  <c r="K79" i="4"/>
  <c r="K67" i="4"/>
  <c r="K91" i="4"/>
  <c r="K55" i="4"/>
  <c r="K103" i="4"/>
  <c r="L94" i="4"/>
  <c r="L106" i="4"/>
  <c r="L58" i="4"/>
  <c r="L70" i="4"/>
  <c r="L82" i="4"/>
  <c r="F69" i="4"/>
  <c r="F105" i="4"/>
  <c r="F93" i="4"/>
  <c r="F81" i="4"/>
  <c r="F57" i="4"/>
  <c r="E84" i="4"/>
  <c r="E72" i="4"/>
  <c r="E108" i="4"/>
  <c r="E96" i="4"/>
  <c r="E60" i="4"/>
  <c r="N83" i="4"/>
  <c r="N59" i="4"/>
  <c r="N107" i="4"/>
  <c r="N71" i="4"/>
  <c r="N95" i="4"/>
  <c r="K83" i="4"/>
  <c r="K71" i="4"/>
  <c r="K95" i="4"/>
  <c r="K59" i="4"/>
  <c r="K107" i="4"/>
  <c r="J93" i="4"/>
  <c r="J57" i="4"/>
  <c r="J105" i="4"/>
  <c r="J81" i="4"/>
  <c r="J69" i="4"/>
  <c r="I95" i="4"/>
  <c r="I59" i="4"/>
  <c r="I107" i="4"/>
  <c r="I71" i="4"/>
  <c r="I83" i="4"/>
  <c r="N93" i="4"/>
  <c r="N69" i="4"/>
  <c r="N105" i="4"/>
  <c r="N81" i="4"/>
  <c r="N57" i="4"/>
  <c r="G82" i="4"/>
  <c r="G94" i="4"/>
  <c r="G70" i="4"/>
  <c r="G58" i="4"/>
  <c r="G106" i="4"/>
  <c r="C85" i="4"/>
  <c r="C73" i="4"/>
  <c r="C109" i="4"/>
  <c r="C61" i="4"/>
  <c r="C97" i="4"/>
  <c r="H96" i="4"/>
  <c r="H72" i="4"/>
  <c r="H60" i="4"/>
  <c r="H108" i="4"/>
  <c r="H84" i="4"/>
  <c r="N68" i="4"/>
  <c r="N80" i="4"/>
  <c r="N92" i="4"/>
  <c r="N56" i="4"/>
  <c r="N104" i="4"/>
  <c r="D82" i="4"/>
  <c r="D70" i="4"/>
  <c r="D106" i="4"/>
  <c r="D58" i="4"/>
  <c r="D94" i="4"/>
  <c r="L61" i="4"/>
  <c r="L85" i="4"/>
  <c r="L97" i="4"/>
  <c r="L109" i="4"/>
  <c r="L73" i="4"/>
  <c r="G56" i="4"/>
  <c r="G92" i="4"/>
  <c r="G68" i="4"/>
  <c r="G104" i="4"/>
  <c r="G80" i="4"/>
  <c r="J108" i="4"/>
  <c r="J96" i="4"/>
  <c r="J72" i="4"/>
  <c r="J60" i="4"/>
  <c r="J84" i="4"/>
  <c r="M92" i="4"/>
  <c r="M80" i="4"/>
  <c r="M56" i="4"/>
  <c r="M104" i="4"/>
  <c r="M68" i="4"/>
  <c r="I74" i="4"/>
  <c r="I110" i="4"/>
  <c r="I62" i="4"/>
  <c r="I98" i="4"/>
  <c r="I86" i="4"/>
  <c r="H56" i="4"/>
  <c r="H104" i="4"/>
  <c r="H68" i="4"/>
  <c r="H80" i="4"/>
  <c r="H92" i="4"/>
  <c r="H59" i="4"/>
  <c r="H95" i="4"/>
  <c r="H83" i="4"/>
  <c r="H71" i="4"/>
  <c r="H107" i="4"/>
  <c r="I93" i="4"/>
  <c r="I81" i="4"/>
  <c r="I57" i="4"/>
  <c r="I105" i="4"/>
  <c r="I69" i="4"/>
  <c r="M58" i="4"/>
  <c r="M106" i="4"/>
  <c r="M70" i="4"/>
  <c r="M82" i="4"/>
  <c r="M94" i="4"/>
  <c r="M86" i="4"/>
  <c r="M98" i="4"/>
  <c r="M74" i="4"/>
  <c r="M62" i="4"/>
  <c r="M110" i="4"/>
  <c r="L81" i="4"/>
  <c r="L57" i="4"/>
  <c r="L105" i="4"/>
  <c r="L93" i="4"/>
  <c r="L69" i="4"/>
  <c r="E95" i="4"/>
  <c r="E107" i="4"/>
  <c r="E71" i="4"/>
  <c r="E59" i="4"/>
  <c r="E83" i="4"/>
  <c r="K80" i="4"/>
  <c r="K104" i="4"/>
  <c r="K56" i="4"/>
  <c r="K92" i="4"/>
  <c r="K68" i="4"/>
  <c r="C62" i="4"/>
  <c r="C110" i="4"/>
  <c r="C74" i="4"/>
  <c r="C98" i="4"/>
  <c r="C86" i="4"/>
  <c r="F98" i="4"/>
  <c r="F74" i="4"/>
  <c r="F62" i="4"/>
  <c r="F110" i="4"/>
  <c r="F86" i="4"/>
  <c r="F92" i="4"/>
  <c r="F104" i="4"/>
  <c r="F80" i="4"/>
  <c r="F68" i="4"/>
  <c r="F56" i="4"/>
  <c r="J70" i="4"/>
  <c r="J106" i="4"/>
  <c r="J82" i="4"/>
  <c r="J58" i="4"/>
  <c r="J94" i="4"/>
  <c r="L56" i="4"/>
  <c r="L80" i="4"/>
  <c r="L92" i="4"/>
  <c r="L104" i="4"/>
  <c r="L68" i="4"/>
  <c r="M69" i="4"/>
  <c r="M105" i="4"/>
  <c r="M57" i="4"/>
  <c r="M93" i="4"/>
  <c r="M81" i="4"/>
  <c r="I109" i="4"/>
  <c r="I85" i="4"/>
  <c r="I61" i="4"/>
  <c r="I97" i="4"/>
  <c r="I73" i="4"/>
  <c r="C95" i="4"/>
  <c r="C107" i="4"/>
  <c r="C71" i="4"/>
  <c r="C83" i="4"/>
  <c r="C59" i="4"/>
  <c r="C72" i="4"/>
  <c r="C108" i="4"/>
  <c r="C96" i="4"/>
  <c r="C84" i="4"/>
  <c r="C60" i="4"/>
  <c r="C79" i="4"/>
  <c r="C55" i="4"/>
  <c r="C91" i="4"/>
  <c r="C103" i="4"/>
  <c r="C67" i="4"/>
  <c r="K74" i="4"/>
  <c r="K110" i="4"/>
  <c r="K86" i="4"/>
  <c r="K62" i="4"/>
  <c r="K98" i="4"/>
  <c r="D103" i="4"/>
  <c r="D67" i="4"/>
  <c r="D91" i="4"/>
  <c r="D55" i="4"/>
  <c r="D79" i="4"/>
  <c r="C70" i="4"/>
  <c r="C58" i="4"/>
  <c r="C94" i="4"/>
  <c r="C106" i="4"/>
  <c r="C82" i="4"/>
  <c r="E70" i="4"/>
  <c r="E106" i="4"/>
  <c r="E94" i="4"/>
  <c r="E82" i="4"/>
  <c r="E58" i="4"/>
  <c r="E68" i="4"/>
  <c r="E104" i="4"/>
  <c r="E56" i="4"/>
  <c r="E92" i="4"/>
  <c r="E80" i="4"/>
  <c r="M71" i="4"/>
  <c r="M59" i="4"/>
  <c r="M83" i="4"/>
  <c r="M107" i="4"/>
  <c r="M95" i="4"/>
  <c r="N73" i="4"/>
  <c r="N85" i="4"/>
  <c r="N97" i="4"/>
  <c r="N109" i="4"/>
  <c r="N61" i="4"/>
  <c r="F59" i="4"/>
  <c r="F107" i="4"/>
  <c r="F95" i="4"/>
  <c r="F71" i="4"/>
  <c r="F83" i="4"/>
  <c r="G108" i="4"/>
  <c r="G96" i="4"/>
  <c r="G72" i="4"/>
  <c r="G84" i="4"/>
  <c r="G60" i="4"/>
  <c r="M79" i="4"/>
  <c r="M91" i="4"/>
  <c r="M67" i="4"/>
  <c r="M103" i="4"/>
  <c r="M55" i="4"/>
  <c r="G85" i="4"/>
  <c r="G61" i="4"/>
  <c r="G97" i="4"/>
  <c r="G73" i="4"/>
  <c r="G109" i="4"/>
  <c r="P42" i="4" l="1"/>
  <c r="P91" i="4"/>
  <c r="P67" i="4"/>
  <c r="P103" i="4"/>
  <c r="P79" i="4"/>
  <c r="P6" i="4"/>
  <c r="P55" i="4"/>
  <c r="P30" i="4"/>
  <c r="P18" i="4"/>
</calcChain>
</file>

<file path=xl/sharedStrings.xml><?xml version="1.0" encoding="utf-8"?>
<sst xmlns="http://schemas.openxmlformats.org/spreadsheetml/2006/main" count="532" uniqueCount="224">
  <si>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</si>
  <si>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</si>
  <si>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</si>
  <si>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</si>
  <si>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</si>
  <si>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</si>
  <si>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</si>
  <si>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</si>
  <si>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</si>
  <si>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</si>
  <si>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</si>
  <si>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</si>
  <si>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</si>
  <si>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</si>
  <si>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</si>
  <si>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</si>
  <si>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</si>
  <si>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</si>
  <si>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</si>
  <si>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</si>
  <si>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</si>
  <si>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</si>
  <si>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</si>
  <si>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</si>
  <si>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</si>
  <si>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</si>
  <si>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</si>
  <si>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</si>
  <si>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</si>
  <si>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</si>
  <si>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</si>
  <si>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</si>
  <si>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</si>
  <si>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</si>
  <si>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</si>
  <si>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</si>
  <si>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</si>
  <si>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</si>
  <si>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</si>
  <si>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</si>
  <si>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</si>
  <si>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</si>
  <si>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</si>
  <si>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</si>
  <si>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</si>
  <si>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</si>
  <si>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</si>
  <si>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</si>
  <si>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</si>
  <si>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</si>
  <si>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</si>
  <si>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</si>
  <si>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</si>
  <si>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</si>
  <si>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</si>
  <si>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</si>
  <si>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</si>
  <si>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</si>
  <si>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</si>
  <si>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</si>
  <si>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</si>
  <si>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</si>
  <si>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</si>
  <si>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</si>
  <si>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</si>
  <si>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</si>
  <si>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</si>
  <si>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</si>
  <si>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</si>
  <si>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</si>
  <si>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</si>
  <si>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</si>
  <si>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</si>
  <si>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</si>
  <si>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</si>
  <si>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</si>
  <si>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</si>
  <si>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</si>
  <si>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</si>
  <si>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</si>
  <si>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</si>
  <si>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</si>
  <si>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</si>
  <si>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</si>
  <si>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</si>
  <si>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</si>
  <si>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</si>
  <si>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</si>
  <si>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</si>
  <si>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</si>
  <si>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</si>
  <si>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</si>
  <si>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</si>
  <si>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</si>
  <si>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</si>
  <si>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</si>
  <si>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</si>
  <si>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</si>
  <si>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</si>
  <si>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</si>
  <si>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</si>
  <si>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</si>
  <si>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</si>
  <si>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</si>
  <si>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</si>
  <si>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</si>
  <si>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</si>
  <si>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</si>
  <si>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</si>
  <si>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</si>
  <si>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</si>
  <si>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</si>
  <si>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</si>
  <si>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</si>
  <si>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</si>
  <si>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</si>
  <si>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</si>
  <si>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</si>
  <si>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</si>
  <si>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</si>
  <si>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</si>
  <si>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</si>
  <si>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</si>
  <si>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</si>
  <si>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</si>
  <si>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</si>
  <si>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</si>
  <si>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</si>
  <si>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</si>
  <si>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</si>
  <si>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</si>
  <si>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</si>
  <si>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</si>
  <si>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</si>
  <si>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</si>
  <si>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</si>
  <si>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</si>
  <si>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</si>
  <si>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</si>
  <si>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</si>
  <si>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</si>
  <si>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</si>
  <si>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</si>
  <si>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</si>
  <si>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</si>
  <si>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</si>
  <si>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</si>
  <si>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</si>
  <si>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</si>
  <si>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</si>
  <si>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</si>
  <si>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</si>
  <si>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</si>
  <si>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</si>
  <si>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</si>
  <si>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</si>
  <si>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</si>
  <si>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</si>
  <si>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</si>
  <si>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</si>
  <si>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</si>
  <si>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</si>
  <si>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</si>
  <si>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</si>
  <si>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</si>
  <si>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</si>
  <si>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</si>
  <si>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</si>
  <si>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</si>
  <si>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</si>
  <si>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ＭＳ Ｐゴシック"/>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</si>
  <si>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</si>
  <si>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</si>
  <si>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</si>
  <si>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</si>
  <si>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</si>
  <si>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</si>
  <si>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</si>
  <si>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</si>
  <si>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</si>
  <si>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</si>
  <si>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</si>
  <si>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</si>
  <si>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</si>
  <si>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</si>
  <si>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</si>
  <si>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</si>
  <si>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</si>
  <si>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</si>
  <si>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</si>
  <si>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</si>
  <si>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</si>
  <si>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</si>
  <si>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</si>
  <si>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</si>
  <si>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</si>
  <si>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</si>
  <si>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</si>
  <si>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</si>
  <si>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</si>
  <si>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</si>
  <si>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</si>
  <si>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</si>
  <si>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</si>
  <si>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</si>
  <si>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</si>
  <si>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</si>
  <si>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</si>
  <si>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</si>
  <si>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</si>
  <si>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</si>
  <si>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</si>
  <si>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</si>
  <si>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</si>
  <si>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</si>
  <si>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</si>
  <si>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</si>
  <si>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</si>
  <si>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1:15 Dilution</t>
    <phoneticPr fontId="21"/>
  </si>
  <si>
    <t>1:14 Dilution</t>
    <phoneticPr fontId="21"/>
  </si>
  <si>
    <t>1:12 Dilution</t>
    <phoneticPr fontId="21"/>
  </si>
  <si>
    <t>1:11 dilution</t>
    <phoneticPr fontId="21"/>
  </si>
  <si>
    <t>positive control</t>
    <phoneticPr fontId="21"/>
  </si>
  <si>
    <t>Negative control</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</si>
</sst>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0"/>
    <numFmt numFmtId="177" formatCode="0.000"/>
    <numFmt numFmtId="178" formatCode="0.0\ &quot;ul&quot;"/>
    <numFmt numFmtId="179" formatCode="0.0"/>
    <numFmt numFmtId="180" formatCode="#0"/>
  </numFmts>
  <fonts count="22" x14ac:knownFonts="1">
    <font>
      <sz val="11"/>
      <color theme="1"/>
      <name val="ＭＳ Ｐゴシック"/>
      <family val="2"/>
      <scheme val="minor"/>
    </font>
    <font>
      <b/>
      <sz val="11"/>
      <color indexed="8"/>
      <name val="Calibri"/>
      <family val="2"/>
    </font>
    <font>
      <sz val="11"/>
      <color theme="1"/>
      <name val="ＭＳ Ｐゴシック"/>
      <family val="2"/>
      <scheme val="minor"/>
    </font>
    <font>
      <sz val="11"/>
      <color theme="0"/>
      <name val="ＭＳ Ｐゴシック"/>
      <family val="2"/>
      <scheme val="minor"/>
    </font>
    <font>
      <sz val="11"/>
      <color rgb="FF9C0006"/>
      <name val="ＭＳ Ｐゴシック"/>
      <family val="2"/>
      <scheme val="minor"/>
    </font>
    <font>
      <b/>
      <sz val="11"/>
      <color rgb="FFFA7D00"/>
      <name val="ＭＳ Ｐゴシック"/>
      <family val="2"/>
      <scheme val="minor"/>
    </font>
    <font>
      <b/>
      <sz val="11"/>
      <color theme="0"/>
      <name val="ＭＳ Ｐゴシック"/>
      <family val="2"/>
      <scheme val="minor"/>
    </font>
    <font>
      <i/>
      <sz val="11"/>
      <color rgb="FF7F7F7F"/>
      <name val="ＭＳ Ｐゴシック"/>
      <family val="2"/>
      <scheme val="minor"/>
    </font>
    <font>
      <sz val="11"/>
      <color rgb="FF006100"/>
      <name val="ＭＳ Ｐゴシック"/>
      <family val="2"/>
      <scheme val="min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3F3F76"/>
      <name val="ＭＳ Ｐゴシック"/>
      <family val="2"/>
      <scheme val="minor"/>
    </font>
    <font>
      <sz val="11"/>
      <color rgb="FFFA7D00"/>
      <name val="ＭＳ Ｐゴシック"/>
      <family val="2"/>
      <scheme val="minor"/>
    </font>
    <font>
      <sz val="11"/>
      <color rgb="FF9C6500"/>
      <name val="ＭＳ Ｐゴシック"/>
      <family val="2"/>
      <scheme val="minor"/>
    </font>
    <font>
      <b/>
      <sz val="11"/>
      <color rgb="FF3F3F3F"/>
      <name val="ＭＳ Ｐゴシック"/>
      <family val="2"/>
      <scheme val="minor"/>
    </font>
    <font>
      <b/>
      <sz val="18"/>
      <color theme="3"/>
      <name val="ＭＳ Ｐゴシック"/>
      <family val="2"/>
      <scheme val="major"/>
    </font>
    <font>
      <b/>
      <sz val="11"/>
      <color theme="1"/>
      <name val="ＭＳ Ｐゴシック"/>
      <family val="2"/>
      <scheme val="minor"/>
    </font>
    <font>
      <sz val="11"/>
      <color rgb="FFFF0000"/>
      <name val="ＭＳ Ｐゴシック"/>
      <family val="2"/>
      <scheme val="minor"/>
    </font>
    <font>
      <b/>
      <i/>
      <sz val="14"/>
      <color theme="1"/>
      <name val="ＭＳ Ｐゴシック"/>
      <family val="2"/>
      <scheme val="minor"/>
    </font>
    <font>
      <sz val="9"/>
      <color theme="1"/>
      <name val="ＭＳ Ｐゴシック"/>
      <family val="2"/>
      <scheme val="minor"/>
    </font>
    <font>
      <sz val="6"/>
      <name val="ＭＳ Ｐゴシック"/>
      <family val="3"/>
      <charset val="128"/>
      <scheme val="minor"/>
    </font>
  </fonts>
  <fills count="4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
      <patternFill patternType="solid">
        <fgColor theme="3" tint="0.599963377788628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cellStyleXfs>
  <cellXfs count="74">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76"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77"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78" fontId="0" fillId="0" borderId="1" xfId="0" applyNumberFormat="1" applyBorder="1" applyAlignment="1">
      <alignment horizontal="center"/>
    </xf>
    <xf numFmtId="178" fontId="0" fillId="0" borderId="0" xfId="0" applyNumberFormat="1" applyBorder="1" applyAlignment="1">
      <alignment horizontal="center"/>
    </xf>
    <xf numFmtId="0" fontId="0" fillId="0" borderId="1" xfId="0" applyFont="1" applyBorder="1" applyAlignment="1">
      <alignment horizontal="center"/>
    </xf>
    <xf numFmtId="177" fontId="0" fillId="0" borderId="1" xfId="0" applyNumberFormat="1" applyFont="1" applyBorder="1" applyAlignment="1">
      <alignment horizontal="center"/>
    </xf>
    <xf numFmtId="179" fontId="0" fillId="0" borderId="0" xfId="0" applyNumberFormat="1" applyBorder="1" applyAlignment="1">
      <alignment horizontal="center"/>
    </xf>
    <xf numFmtId="179" fontId="0" fillId="0" borderId="0" xfId="0" applyNumberFormat="1"/>
    <xf numFmtId="179"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78"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78"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78" fontId="0" fillId="0" borderId="4" xfId="0" applyNumberFormat="1" applyFill="1" applyBorder="1" applyAlignment="1">
      <alignment horizontal="center"/>
    </xf>
    <xf numFmtId="2" fontId="0" fillId="0" borderId="1" xfId="0" applyNumberFormat="1" applyBorder="1" applyAlignment="1">
      <alignment horizontal="center"/>
    </xf>
    <xf numFmtId="179" fontId="0" fillId="0" borderId="1" xfId="0" applyNumberFormat="1" applyBorder="1" applyAlignment="1">
      <alignment horizontal="center"/>
    </xf>
    <xf numFmtId="179"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80" fontId="0" fillId="0" borderId="1" xfId="0" applyNumberFormat="1" applyBorder="1"/>
    <xf numFmtId="177" fontId="0" fillId="42" borderId="1" xfId="0" applyNumberFormat="1" applyFill="1" applyBorder="1" applyAlignment="1">
      <alignment horizontal="center"/>
    </xf>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39" builtinId="15" customBuiltin="1"/>
    <cellStyle name="チェック セル" xfId="27" builtinId="23" customBuiltin="1"/>
    <cellStyle name="どちらでもない" xfId="36" builtinId="28" customBuiltin="1"/>
    <cellStyle name="メモ" xfId="37" builtinId="10" customBuiltin="1"/>
    <cellStyle name="リンク セル" xfId="35" builtinId="24" customBuiltin="1"/>
    <cellStyle name="悪い" xfId="25" builtinId="27" customBuiltin="1"/>
    <cellStyle name="計算" xfId="26" builtinId="22" customBuiltin="1"/>
    <cellStyle name="警告文" xfId="41" builtinId="11" customBuiltin="1"/>
    <cellStyle name="見出し 1" xfId="30" builtinId="16" customBuiltin="1"/>
    <cellStyle name="見出し 2" xfId="31" builtinId="17" customBuiltin="1"/>
    <cellStyle name="見出し 3" xfId="32" builtinId="18" customBuiltin="1"/>
    <cellStyle name="見出し 4" xfId="33" builtinId="19" customBuiltin="1"/>
    <cellStyle name="集計" xfId="40" builtinId="25" customBuiltin="1"/>
    <cellStyle name="出力" xfId="38" builtinId="21" customBuiltin="1"/>
    <cellStyle name="説明文" xfId="28" builtinId="53" customBuiltin="1"/>
    <cellStyle name="入力" xfId="34" builtinId="20" customBuiltin="1"/>
    <cellStyle name="標準" xfId="0" builtinId="0"/>
    <cellStyle name="良い" xfId="29" builtinId="26"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view="pageLayout" topLeftCell="A64" zoomScaleNormal="100" workbookViewId="0">
      <selection activeCell="I23" sqref="I23"/>
    </sheetView>
  </sheetViews>
  <sheetFormatPr defaultRowHeight="13.2" x14ac:dyDescent="0.2"/>
  <cols>
    <col min="1" max="1" width="8.88671875" customWidth="1"/>
    <col min="2" max="2" width="19.5546875" customWidth="1"/>
    <col min="3" max="3" width="18.5546875" customWidth="1"/>
    <col min="4" max="4" width="17.88671875" customWidth="1"/>
    <col min="5" max="5" width="19.44140625" bestFit="1" customWidth="1"/>
    <col min="6" max="6" width="18.6640625" customWidth="1"/>
    <col min="7" max="7" width="14.33203125" customWidth="1"/>
    <col min="8" max="8" width="8.44140625" bestFit="1" customWidth="1"/>
    <col min="9" max="25" width="4" bestFit="1" customWidth="1"/>
  </cols>
  <sheetData>
    <row r="1" spans="1:7" ht="36" customHeight="1" x14ac:dyDescent="0.2">
      <c r="A1" s="16" t="s">
        <v>142</v>
      </c>
    </row>
    <row r="3" spans="1:7" ht="13.8" thickBot="1" x14ac:dyDescent="0.25">
      <c r="A3" s="11" t="s">
        <v>185</v>
      </c>
      <c r="D3" s="11" t="s">
        <v>189</v>
      </c>
    </row>
    <row r="4" spans="1:7" ht="13.8" thickBot="1" x14ac:dyDescent="0.25">
      <c r="B4" s="17">
        <v>96</v>
      </c>
      <c r="D4" s="17">
        <v>2</v>
      </c>
    </row>
    <row r="5" spans="1:7" ht="13.8" thickBot="1" x14ac:dyDescent="0.25">
      <c r="A5" s="11" t="s">
        <v>184</v>
      </c>
    </row>
    <row r="6" spans="1:7" ht="13.8" thickBot="1" x14ac:dyDescent="0.25">
      <c r="B6" s="17">
        <v>500</v>
      </c>
      <c r="C6" t="s">
        <v>155</v>
      </c>
    </row>
    <row r="7" spans="1:7" ht="13.8" thickBot="1" x14ac:dyDescent="0.25">
      <c r="A7" s="11" t="s">
        <v>183</v>
      </c>
      <c r="B7" s="37"/>
    </row>
    <row r="8" spans="1:7" ht="13.8" thickBot="1" x14ac:dyDescent="0.25">
      <c r="B8" s="17">
        <v>25</v>
      </c>
    </row>
    <row r="10" spans="1:7" x14ac:dyDescent="0.2">
      <c r="A10" s="11" t="s">
        <v>190</v>
      </c>
    </row>
    <row r="11" spans="1:7" ht="13.8" thickBot="1" x14ac:dyDescent="0.25">
      <c r="B11" s="54" t="s">
        <v>28</v>
      </c>
      <c r="C11" s="54" t="s">
        <v>29</v>
      </c>
      <c r="D11" s="54" t="s">
        <v>30</v>
      </c>
      <c r="E11" s="54" t="s">
        <v>31</v>
      </c>
      <c r="F11" s="54" t="s">
        <v>196</v>
      </c>
    </row>
    <row r="12" spans="1:7" x14ac:dyDescent="0.2">
      <c r="B12" s="44" t="s">
        <v>36</v>
      </c>
      <c r="C12" s="44" t="s">
        <v>33</v>
      </c>
      <c r="D12" s="44" t="s">
        <v>168</v>
      </c>
      <c r="E12" s="45"/>
      <c r="F12" s="46">
        <f>F14/20</f>
        <v>501.024</v>
      </c>
    </row>
    <row r="13" spans="1:7" ht="13.8" thickBot="1" x14ac:dyDescent="0.25">
      <c r="B13" s="41" t="s">
        <v>37</v>
      </c>
      <c r="C13" s="41" t="s">
        <v>33</v>
      </c>
      <c r="D13" s="41" t="s">
        <v>38</v>
      </c>
      <c r="E13" s="42"/>
      <c r="F13" s="43">
        <f>F14-F12</f>
        <v>9519.4560000000001</v>
      </c>
    </row>
    <row r="14" spans="1:7" x14ac:dyDescent="0.2">
      <c r="B14" s="40" t="s">
        <v>169</v>
      </c>
      <c r="C14" s="29"/>
      <c r="D14" s="29"/>
      <c r="F14" s="21">
        <f>(SUM(F25, B4*B8/2*D4*1.2, SUM(C38:C61), F18,))*1.2</f>
        <v>10020.48</v>
      </c>
      <c r="G14" s="53"/>
    </row>
    <row r="16" spans="1:7" x14ac:dyDescent="0.2">
      <c r="A16" s="11" t="s">
        <v>186</v>
      </c>
    </row>
    <row r="17" spans="1:11" ht="13.8" thickBot="1" x14ac:dyDescent="0.25">
      <c r="B17" s="54" t="s">
        <v>28</v>
      </c>
      <c r="C17" s="54" t="s">
        <v>29</v>
      </c>
      <c r="D17" s="54" t="s">
        <v>30</v>
      </c>
      <c r="E17" s="54" t="s">
        <v>31</v>
      </c>
      <c r="F17" s="54" t="s">
        <v>196</v>
      </c>
      <c r="G17" s="18"/>
    </row>
    <row r="18" spans="1:11" x14ac:dyDescent="0.2">
      <c r="B18" s="44" t="s">
        <v>166</v>
      </c>
      <c r="C18" s="44"/>
      <c r="D18" s="44"/>
      <c r="E18" s="45"/>
      <c r="F18" s="46">
        <f>F20-F19</f>
        <v>4298.3999999999996</v>
      </c>
      <c r="G18" s="21"/>
      <c r="H18" s="25"/>
    </row>
    <row r="19" spans="1:11" ht="13.8" thickBot="1" x14ac:dyDescent="0.25">
      <c r="B19" s="41" t="s">
        <v>32</v>
      </c>
      <c r="C19" s="41" t="s">
        <v>33</v>
      </c>
      <c r="D19" s="41" t="s">
        <v>168</v>
      </c>
      <c r="E19" s="42"/>
      <c r="F19" s="43">
        <f>0.005*F20</f>
        <v>21.6</v>
      </c>
      <c r="G19" s="21"/>
    </row>
    <row r="20" spans="1:11" x14ac:dyDescent="0.2">
      <c r="B20" s="40" t="s">
        <v>169</v>
      </c>
      <c r="C20" s="29"/>
      <c r="D20" s="29"/>
      <c r="F20" s="21">
        <f>(SUM((B4*B8/2*D4*1.2), COUNTA(A38:A61)*B8/2*D4*1.2))*1.2</f>
        <v>4320</v>
      </c>
      <c r="G20" s="21"/>
    </row>
    <row r="22" spans="1:11" x14ac:dyDescent="0.2">
      <c r="A22" s="11" t="s">
        <v>194</v>
      </c>
    </row>
    <row r="23" spans="1:11" ht="13.8" thickBot="1" x14ac:dyDescent="0.25">
      <c r="B23" s="54" t="s">
        <v>28</v>
      </c>
      <c r="C23" s="54" t="s">
        <v>29</v>
      </c>
      <c r="D23" s="54" t="s">
        <v>30</v>
      </c>
      <c r="E23" s="55" t="s">
        <v>31</v>
      </c>
      <c r="F23" s="55" t="s">
        <v>196</v>
      </c>
    </row>
    <row r="24" spans="1:11" x14ac:dyDescent="0.2">
      <c r="B24" s="44" t="s">
        <v>34</v>
      </c>
      <c r="C24" s="44" t="s">
        <v>33</v>
      </c>
      <c r="D24" s="44" t="s">
        <v>168</v>
      </c>
      <c r="E24" s="45"/>
      <c r="F24" s="56">
        <f>F26*2/B6</f>
        <v>2</v>
      </c>
    </row>
    <row r="25" spans="1:11" ht="13.8" thickBot="1" x14ac:dyDescent="0.25">
      <c r="B25" s="41" t="s">
        <v>166</v>
      </c>
      <c r="C25" s="41"/>
      <c r="D25" s="41"/>
      <c r="E25" s="42"/>
      <c r="F25" s="43">
        <f>F26-F24</f>
        <v>498</v>
      </c>
    </row>
    <row r="26" spans="1:11" x14ac:dyDescent="0.2">
      <c r="B26" s="29" t="s">
        <v>169</v>
      </c>
      <c r="C26" s="29"/>
      <c r="D26" s="29"/>
      <c r="F26" s="21">
        <f>IF((B6)&gt;(B8*D4*1.2*1.2),(B6),(B8*D4*1.2*1.2))</f>
        <v>500</v>
      </c>
    </row>
    <row r="28" spans="1:11" x14ac:dyDescent="0.2">
      <c r="A28" s="11" t="s">
        <v>187</v>
      </c>
    </row>
    <row r="29" spans="1:11" ht="14.4" x14ac:dyDescent="0.3">
      <c r="B29" s="31" t="s">
        <v>156</v>
      </c>
    </row>
    <row r="30" spans="1:11" x14ac:dyDescent="0.2">
      <c r="B30" t="s">
        <v>181</v>
      </c>
    </row>
    <row r="31" spans="1:11" ht="14.4" x14ac:dyDescent="0.3">
      <c r="B31" t="s">
        <v>170</v>
      </c>
    </row>
    <row r="32" spans="1:11" ht="57.75" customHeight="1" x14ac:dyDescent="0.2">
      <c r="B32" s="71" t="s">
        <v>217</v>
      </c>
      <c r="C32" s="71"/>
      <c r="D32" s="71"/>
      <c r="E32" s="71"/>
      <c r="F32" s="71"/>
      <c r="G32" s="47"/>
      <c r="H32" s="47"/>
      <c r="I32" s="47"/>
      <c r="J32" s="47"/>
      <c r="K32" s="47"/>
    </row>
    <row r="33" spans="1:12" ht="15" customHeight="1" x14ac:dyDescent="0.2">
      <c r="B33" s="71"/>
      <c r="C33" s="71"/>
      <c r="D33" s="71"/>
      <c r="E33" s="71"/>
      <c r="F33" s="71"/>
      <c r="G33" s="47"/>
      <c r="H33" s="47"/>
      <c r="I33" s="47"/>
      <c r="J33" s="47"/>
      <c r="K33" s="47"/>
    </row>
    <row r="34" spans="1:12" ht="15.75" customHeight="1" x14ac:dyDescent="0.2">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x14ac:dyDescent="0.2">
      <c r="B35" t="s">
        <v>165</v>
      </c>
    </row>
    <row r="36" spans="1:12" x14ac:dyDescent="0.2">
      <c r="A36" s="11" t="s">
        <v>140</v>
      </c>
    </row>
    <row r="37" spans="1:12" ht="14.4" x14ac:dyDescent="0.3">
      <c r="A37" s="36" t="s">
        <v>171</v>
      </c>
      <c r="B37" s="36" t="s">
        <v>193</v>
      </c>
      <c r="C37" s="39" t="s">
        <v>197</v>
      </c>
      <c r="D37" s="5" t="s">
        <v>195</v>
      </c>
      <c r="E37" s="5" t="s">
        <v>179</v>
      </c>
    </row>
    <row r="38" spans="1:12" x14ac:dyDescent="0.2">
      <c r="A38" s="22" t="s">
        <v>17</v>
      </c>
      <c r="B38" s="23">
        <v>2000</v>
      </c>
      <c r="C38" s="59">
        <v>0</v>
      </c>
      <c r="D38" s="58">
        <f>($B$8/2)*$D$4*1.2</f>
        <v>30</v>
      </c>
      <c r="E38" s="4" t="s">
        <v>180</v>
      </c>
      <c r="F38" s="24"/>
    </row>
    <row r="39" spans="1:12" x14ac:dyDescent="0.2">
      <c r="A39" s="22" t="s">
        <v>173</v>
      </c>
      <c r="B39" s="23">
        <v>1000</v>
      </c>
      <c r="C39" s="58">
        <f>D39</f>
        <v>30</v>
      </c>
      <c r="D39" s="58">
        <f>($B$8/2)*$D$4*1.2</f>
        <v>30</v>
      </c>
      <c r="E39" s="4" t="s">
        <v>180</v>
      </c>
      <c r="F39" s="24"/>
    </row>
    <row r="40" spans="1:12" x14ac:dyDescent="0.2">
      <c r="A40" s="22" t="s">
        <v>176</v>
      </c>
      <c r="B40" s="23">
        <v>500</v>
      </c>
      <c r="C40" s="58">
        <f t="shared" ref="C40:C47" si="0">D40</f>
        <v>30</v>
      </c>
      <c r="D40" s="58">
        <f t="shared" ref="C40:D53" si="1">($B$8/2)*$D$4*1.2</f>
        <v>30</v>
      </c>
      <c r="E40" s="4" t="s">
        <v>180</v>
      </c>
      <c r="F40" s="24"/>
    </row>
    <row r="41" spans="1:12" x14ac:dyDescent="0.2">
      <c r="A41" s="22" t="s">
        <v>199</v>
      </c>
      <c r="B41" s="23">
        <v>250</v>
      </c>
      <c r="C41" s="58">
        <f t="shared" si="0"/>
        <v>30</v>
      </c>
      <c r="D41" s="58">
        <f t="shared" si="1"/>
        <v>30</v>
      </c>
      <c r="E41" s="4" t="s">
        <v>180</v>
      </c>
      <c r="F41" s="24"/>
    </row>
    <row r="42" spans="1:12" x14ac:dyDescent="0.2">
      <c r="A42" s="22" t="s">
        <v>200</v>
      </c>
      <c r="B42" s="23">
        <v>125</v>
      </c>
      <c r="C42" s="58">
        <f t="shared" si="0"/>
        <v>30</v>
      </c>
      <c r="D42" s="58">
        <f t="shared" si="1"/>
        <v>30</v>
      </c>
      <c r="E42" s="4" t="s">
        <v>180</v>
      </c>
      <c r="F42" s="24"/>
    </row>
    <row r="43" spans="1:12" x14ac:dyDescent="0.2">
      <c r="A43" s="22" t="s">
        <v>201</v>
      </c>
      <c r="B43" s="23">
        <v>62.5</v>
      </c>
      <c r="C43" s="58">
        <f t="shared" si="0"/>
        <v>30</v>
      </c>
      <c r="D43" s="58">
        <f t="shared" si="1"/>
        <v>30</v>
      </c>
      <c r="E43" s="4" t="s">
        <v>180</v>
      </c>
      <c r="F43" s="24"/>
    </row>
    <row r="44" spans="1:12" x14ac:dyDescent="0.2">
      <c r="A44" s="22" t="s">
        <v>202</v>
      </c>
      <c r="B44" s="23">
        <v>31.25</v>
      </c>
      <c r="C44" s="58">
        <f t="shared" si="0"/>
        <v>30</v>
      </c>
      <c r="D44" s="58">
        <f t="shared" si="1"/>
        <v>30</v>
      </c>
      <c r="E44" s="4" t="s">
        <v>180</v>
      </c>
      <c r="F44" s="24"/>
    </row>
    <row r="45" spans="1:12" x14ac:dyDescent="0.2">
      <c r="A45" s="22" t="s">
        <v>203</v>
      </c>
      <c r="B45" s="23">
        <v>15.625</v>
      </c>
      <c r="C45" s="58">
        <f t="shared" si="0"/>
        <v>30</v>
      </c>
      <c r="D45" s="58">
        <f t="shared" si="1"/>
        <v>30</v>
      </c>
      <c r="E45" s="4" t="s">
        <v>180</v>
      </c>
      <c r="F45" s="24"/>
    </row>
    <row r="46" spans="1:12" x14ac:dyDescent="0.2">
      <c r="A46" s="22" t="s">
        <v>17</v>
      </c>
      <c r="B46" s="23">
        <v>7.8125</v>
      </c>
      <c r="C46" s="58">
        <f t="shared" si="0"/>
        <v>30</v>
      </c>
      <c r="D46" s="58">
        <f t="shared" si="1"/>
        <v>30</v>
      </c>
      <c r="E46" s="4" t="s">
        <v>180</v>
      </c>
      <c r="F46" s="24"/>
    </row>
    <row r="47" spans="1:12" x14ac:dyDescent="0.2">
      <c r="A47" s="22" t="s">
        <v>174</v>
      </c>
      <c r="B47" s="23">
        <v>3.90625</v>
      </c>
      <c r="C47" s="58">
        <f t="shared" si="0"/>
        <v>30</v>
      </c>
      <c r="D47" s="58">
        <f t="shared" si="1"/>
        <v>30</v>
      </c>
      <c r="E47" s="4" t="s">
        <v>180</v>
      </c>
      <c r="F47" t="s">
        <v>192</v>
      </c>
    </row>
    <row r="48" spans="1:12" x14ac:dyDescent="0.2">
      <c r="A48" s="22" t="s">
        <v>177</v>
      </c>
      <c r="B48" s="4" t="s">
        <v>167</v>
      </c>
      <c r="C48" s="58">
        <f t="shared" si="1"/>
        <v>30</v>
      </c>
      <c r="D48" s="57" t="s">
        <v>180</v>
      </c>
      <c r="E48" s="4" t="s">
        <v>180</v>
      </c>
      <c r="F48" s="52"/>
    </row>
    <row r="49" spans="1:12" x14ac:dyDescent="0.2">
      <c r="A49" s="22" t="s">
        <v>204</v>
      </c>
      <c r="B49" s="4" t="s">
        <v>167</v>
      </c>
      <c r="C49" s="58">
        <f t="shared" si="1"/>
        <v>30</v>
      </c>
      <c r="D49" s="20" t="s">
        <v>180</v>
      </c>
      <c r="E49" s="4" t="s">
        <v>180</v>
      </c>
    </row>
    <row r="50" spans="1:12" x14ac:dyDescent="0.2">
      <c r="A50" s="50" t="s">
        <v>205</v>
      </c>
      <c r="B50" s="51" t="s">
        <v>167</v>
      </c>
      <c r="C50" s="58">
        <f t="shared" si="1"/>
        <v>30</v>
      </c>
      <c r="D50" s="20" t="s">
        <v>180</v>
      </c>
      <c r="E50" s="4" t="s">
        <v>180</v>
      </c>
    </row>
    <row r="51" spans="1:12" x14ac:dyDescent="0.2">
      <c r="A51" s="22" t="s">
        <v>206</v>
      </c>
      <c r="B51" s="4" t="s">
        <v>167</v>
      </c>
      <c r="C51" s="58">
        <f t="shared" si="1"/>
        <v>30</v>
      </c>
      <c r="D51" s="20" t="s">
        <v>180</v>
      </c>
      <c r="E51" s="4" t="s">
        <v>180</v>
      </c>
    </row>
    <row r="52" spans="1:12" x14ac:dyDescent="0.2">
      <c r="A52" s="22" t="s">
        <v>207</v>
      </c>
      <c r="B52" s="4" t="s">
        <v>167</v>
      </c>
      <c r="C52" s="58">
        <f t="shared" si="1"/>
        <v>30</v>
      </c>
      <c r="D52" s="20" t="s">
        <v>180</v>
      </c>
      <c r="E52" s="4" t="s">
        <v>180</v>
      </c>
    </row>
    <row r="53" spans="1:12" x14ac:dyDescent="0.2">
      <c r="A53" s="22" t="s">
        <v>208</v>
      </c>
      <c r="B53" s="4" t="s">
        <v>167</v>
      </c>
      <c r="C53" s="58">
        <f t="shared" si="1"/>
        <v>30</v>
      </c>
      <c r="D53" s="20" t="s">
        <v>180</v>
      </c>
      <c r="E53" s="4" t="s">
        <v>180</v>
      </c>
    </row>
    <row r="54" spans="1:12" x14ac:dyDescent="0.2">
      <c r="A54" s="22" t="s">
        <v>172</v>
      </c>
      <c r="B54" s="4" t="s">
        <v>153</v>
      </c>
      <c r="C54" s="58">
        <f>$C$53-E54</f>
        <v>28</v>
      </c>
      <c r="D54" s="20" t="s">
        <v>180</v>
      </c>
      <c r="E54" s="58">
        <f>((2/30)*$B$8/2*$D$4*1.2)</f>
        <v>2</v>
      </c>
    </row>
    <row r="55" spans="1:12" x14ac:dyDescent="0.2">
      <c r="A55" s="22" t="s">
        <v>175</v>
      </c>
      <c r="B55" s="4" t="s">
        <v>153</v>
      </c>
      <c r="C55" s="58">
        <f t="shared" ref="C55:C61" si="2">$C$53-E55</f>
        <v>28</v>
      </c>
      <c r="D55" s="20" t="s">
        <v>180</v>
      </c>
      <c r="E55" s="58">
        <f t="shared" ref="E55:E61" si="3">((2/30)*$B$8/2*$D$4*1.2)</f>
        <v>2</v>
      </c>
    </row>
    <row r="56" spans="1:12" x14ac:dyDescent="0.2">
      <c r="A56" s="22" t="s">
        <v>178</v>
      </c>
      <c r="B56" s="4" t="s">
        <v>153</v>
      </c>
      <c r="C56" s="58">
        <f t="shared" si="2"/>
        <v>28</v>
      </c>
      <c r="D56" s="20" t="s">
        <v>180</v>
      </c>
      <c r="E56" s="58">
        <f t="shared" si="3"/>
        <v>2</v>
      </c>
    </row>
    <row r="57" spans="1:12" x14ac:dyDescent="0.2">
      <c r="A57" s="22" t="s">
        <v>209</v>
      </c>
      <c r="B57" s="4" t="s">
        <v>153</v>
      </c>
      <c r="C57" s="58">
        <f t="shared" si="2"/>
        <v>28</v>
      </c>
      <c r="D57" s="20" t="s">
        <v>180</v>
      </c>
      <c r="E57" s="58">
        <f t="shared" si="3"/>
        <v>2</v>
      </c>
    </row>
    <row r="58" spans="1:12" x14ac:dyDescent="0.2">
      <c r="A58" s="22" t="s">
        <v>210</v>
      </c>
      <c r="B58" s="4" t="s">
        <v>153</v>
      </c>
      <c r="C58" s="58">
        <f t="shared" si="2"/>
        <v>28</v>
      </c>
      <c r="D58" s="20" t="s">
        <v>180</v>
      </c>
      <c r="E58" s="58">
        <f t="shared" si="3"/>
        <v>2</v>
      </c>
      <c r="G58" s="24"/>
      <c r="H58" s="24"/>
    </row>
    <row r="59" spans="1:12" x14ac:dyDescent="0.2">
      <c r="A59" s="22" t="s">
        <v>211</v>
      </c>
      <c r="B59" s="4" t="s">
        <v>153</v>
      </c>
      <c r="C59" s="58">
        <f t="shared" si="2"/>
        <v>28</v>
      </c>
      <c r="D59" s="20" t="s">
        <v>180</v>
      </c>
      <c r="E59" s="58">
        <f t="shared" si="3"/>
        <v>2</v>
      </c>
      <c r="G59" s="24"/>
      <c r="H59" s="24"/>
    </row>
    <row r="60" spans="1:12" x14ac:dyDescent="0.2">
      <c r="A60" s="22" t="s">
        <v>212</v>
      </c>
      <c r="B60" s="4" t="s">
        <v>153</v>
      </c>
      <c r="C60" s="58">
        <f t="shared" si="2"/>
        <v>28</v>
      </c>
      <c r="D60" s="20" t="s">
        <v>180</v>
      </c>
      <c r="E60" s="58">
        <f t="shared" si="3"/>
        <v>2</v>
      </c>
      <c r="G60" s="24"/>
      <c r="H60" s="24"/>
    </row>
    <row r="61" spans="1:12" x14ac:dyDescent="0.2">
      <c r="A61" s="22" t="s">
        <v>213</v>
      </c>
      <c r="B61" s="4" t="s">
        <v>153</v>
      </c>
      <c r="C61" s="58">
        <f t="shared" si="2"/>
        <v>28</v>
      </c>
      <c r="D61" s="20" t="s">
        <v>180</v>
      </c>
      <c r="E61" s="58">
        <f t="shared" si="3"/>
        <v>2</v>
      </c>
      <c r="G61" s="24"/>
      <c r="H61" s="24"/>
    </row>
    <row r="62" spans="1:12" x14ac:dyDescent="0.2">
      <c r="A62" s="49"/>
      <c r="G62" s="24"/>
      <c r="H62" s="24"/>
    </row>
    <row r="63" spans="1:12" x14ac:dyDescent="0.2">
      <c r="A63" s="11" t="s">
        <v>188</v>
      </c>
      <c r="G63" s="24"/>
      <c r="H63" s="24"/>
      <c r="L63" s="25"/>
    </row>
    <row r="64" spans="1:12" ht="14.4" x14ac:dyDescent="0.3">
      <c r="B64" t="s">
        <v>157</v>
      </c>
      <c r="G64" s="24"/>
      <c r="H64" s="24"/>
      <c r="L64" s="25"/>
    </row>
    <row r="65" spans="1:25" x14ac:dyDescent="0.2">
      <c r="B65" t="str">
        <f>"b) To each well of  the Sample Plate, pipette "&amp;C61&amp;" µl of 1XTE and "&amp;E61&amp;" µl of Harvested C1 sample"</f>
        <v>b) To each well of  the Sample Plate, pipette 28 µl of 1XTE and 2 µl of Harvested C1 sample</v>
      </c>
      <c r="G65" s="24"/>
      <c r="H65" s="24"/>
      <c r="L65" s="25"/>
    </row>
    <row r="66" spans="1:25" x14ac:dyDescent="0.2">
      <c r="B66" t="s">
        <v>158</v>
      </c>
      <c r="G66" s="26"/>
      <c r="H66" s="26"/>
    </row>
    <row r="67" spans="1:25" x14ac:dyDescent="0.2">
      <c r="B67" t="s">
        <v>159</v>
      </c>
      <c r="G67" s="26"/>
      <c r="H67" s="26"/>
    </row>
    <row r="68" spans="1:25" x14ac:dyDescent="0.2">
      <c r="G68" s="26"/>
      <c r="H68" s="26"/>
    </row>
    <row r="69" spans="1:25" x14ac:dyDescent="0.2">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x14ac:dyDescent="0.2">
      <c r="B70" s="48" t="s">
        <v>191</v>
      </c>
      <c r="C70" s="47"/>
      <c r="D70" s="47"/>
      <c r="E70" s="47"/>
      <c r="F70" s="47"/>
      <c r="G70" s="47"/>
      <c r="H70" s="47"/>
      <c r="I70" s="47"/>
      <c r="J70" s="47"/>
      <c r="K70" s="47"/>
      <c r="L70" s="47"/>
      <c r="M70" s="47"/>
      <c r="N70" s="47"/>
      <c r="O70" s="47"/>
      <c r="P70" s="47"/>
      <c r="Q70" s="47"/>
      <c r="R70" s="47"/>
    </row>
    <row r="71" spans="1:25" ht="15" customHeight="1" x14ac:dyDescent="0.2">
      <c r="B71" s="48"/>
      <c r="C71" s="47"/>
      <c r="D71" s="47"/>
      <c r="E71" s="47"/>
      <c r="F71" s="47"/>
      <c r="G71" s="47"/>
      <c r="H71" s="47"/>
      <c r="I71" s="47"/>
      <c r="J71" s="47"/>
      <c r="K71" s="47"/>
      <c r="L71" s="47"/>
      <c r="M71" s="47"/>
      <c r="N71" s="47"/>
      <c r="O71" s="47"/>
      <c r="P71" s="47"/>
      <c r="Q71" s="47"/>
      <c r="R71" s="47"/>
    </row>
    <row r="72" spans="1:25" x14ac:dyDescent="0.2">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x14ac:dyDescent="0.2">
      <c r="A74" s="11" t="s">
        <v>154</v>
      </c>
    </row>
    <row r="75" spans="1:25" x14ac:dyDescent="0.2">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x14ac:dyDescent="0.2">
      <c r="A76" s="19" t="s">
        <v>1</v>
      </c>
      <c r="B76" s="33" t="s">
        <v>143</v>
      </c>
      <c r="C76" s="33" t="s">
        <v>143</v>
      </c>
      <c r="D76" s="34" t="s">
        <v>151</v>
      </c>
      <c r="E76" s="34" t="s">
        <v>151</v>
      </c>
      <c r="F76" s="35" t="s">
        <v>153</v>
      </c>
      <c r="G76" s="35" t="s">
        <v>153</v>
      </c>
      <c r="H76" s="4"/>
      <c r="I76" s="4"/>
      <c r="J76" s="4"/>
      <c r="K76" s="4"/>
      <c r="L76" s="4"/>
      <c r="M76" s="4"/>
      <c r="N76" s="4"/>
      <c r="O76" s="4"/>
      <c r="P76" s="4"/>
      <c r="Q76" s="4"/>
      <c r="R76" s="4"/>
      <c r="S76" s="4"/>
      <c r="T76" s="4"/>
      <c r="U76" s="4"/>
      <c r="V76" s="4"/>
      <c r="W76" s="4"/>
      <c r="X76" s="4"/>
      <c r="Y76" s="4"/>
    </row>
    <row r="77" spans="1:25" x14ac:dyDescent="0.2">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x14ac:dyDescent="0.2">
      <c r="A78" s="19" t="s">
        <v>0</v>
      </c>
      <c r="B78" s="33" t="s">
        <v>144</v>
      </c>
      <c r="C78" s="33" t="s">
        <v>144</v>
      </c>
      <c r="D78" s="34" t="s">
        <v>152</v>
      </c>
      <c r="E78" s="34" t="s">
        <v>152</v>
      </c>
      <c r="F78" s="35" t="s">
        <v>153</v>
      </c>
      <c r="G78" s="35" t="s">
        <v>153</v>
      </c>
      <c r="H78" s="4"/>
      <c r="I78" s="4"/>
      <c r="J78" s="4"/>
      <c r="K78" s="4"/>
      <c r="L78" s="4"/>
      <c r="M78" s="4"/>
      <c r="N78" s="4"/>
      <c r="O78" s="4"/>
      <c r="P78" s="4"/>
      <c r="Q78" s="4"/>
      <c r="R78" s="4"/>
      <c r="S78" s="4"/>
      <c r="T78" s="4"/>
      <c r="U78" s="4"/>
      <c r="V78" s="4"/>
      <c r="W78" s="4"/>
      <c r="X78" s="4"/>
      <c r="Y78" s="4"/>
    </row>
    <row r="79" spans="1:25" x14ac:dyDescent="0.2">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x14ac:dyDescent="0.2">
      <c r="A80" s="19" t="s">
        <v>4</v>
      </c>
      <c r="B80" s="33" t="s">
        <v>145</v>
      </c>
      <c r="C80" s="33" t="s">
        <v>145</v>
      </c>
      <c r="D80" s="28" t="s">
        <v>182</v>
      </c>
      <c r="E80" s="28" t="s">
        <v>182</v>
      </c>
      <c r="F80" s="35" t="s">
        <v>153</v>
      </c>
      <c r="G80" s="35" t="s">
        <v>153</v>
      </c>
      <c r="H80" s="4"/>
      <c r="I80" s="4"/>
      <c r="J80" s="4"/>
      <c r="K80" s="4"/>
      <c r="L80" s="4"/>
      <c r="M80" s="4"/>
      <c r="N80" s="4"/>
      <c r="O80" s="4"/>
      <c r="P80" s="4"/>
      <c r="Q80" s="4"/>
      <c r="R80" s="4"/>
      <c r="S80" s="4"/>
      <c r="T80" s="4"/>
      <c r="U80" s="4"/>
      <c r="V80" s="4"/>
      <c r="W80" s="4"/>
      <c r="X80" s="4"/>
      <c r="Y80" s="4"/>
    </row>
    <row r="81" spans="1:25" x14ac:dyDescent="0.2">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x14ac:dyDescent="0.2">
      <c r="A82" s="19" t="s">
        <v>6</v>
      </c>
      <c r="B82" s="33" t="s">
        <v>146</v>
      </c>
      <c r="C82" s="33" t="s">
        <v>146</v>
      </c>
      <c r="D82" s="28" t="s">
        <v>182</v>
      </c>
      <c r="E82" s="28" t="s">
        <v>182</v>
      </c>
      <c r="F82" s="35" t="s">
        <v>153</v>
      </c>
      <c r="G82" s="35" t="s">
        <v>153</v>
      </c>
      <c r="H82" s="4"/>
      <c r="I82" s="4"/>
      <c r="J82" s="4"/>
      <c r="K82" s="4"/>
      <c r="L82" s="4"/>
      <c r="M82" s="4"/>
      <c r="N82" s="4"/>
      <c r="O82" s="4"/>
      <c r="P82" s="4"/>
      <c r="Q82" s="4"/>
      <c r="R82" s="4"/>
      <c r="S82" s="4"/>
      <c r="T82" s="4"/>
      <c r="U82" s="4"/>
      <c r="V82" s="4"/>
      <c r="W82" s="4"/>
      <c r="X82" s="4"/>
      <c r="Y82" s="4"/>
    </row>
    <row r="83" spans="1:25" x14ac:dyDescent="0.2">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x14ac:dyDescent="0.2">
      <c r="A84" s="19" t="s">
        <v>8</v>
      </c>
      <c r="B84" s="33" t="s">
        <v>147</v>
      </c>
      <c r="C84" s="33" t="s">
        <v>147</v>
      </c>
      <c r="D84" s="28" t="s">
        <v>182</v>
      </c>
      <c r="E84" s="28" t="s">
        <v>182</v>
      </c>
      <c r="F84" s="35" t="s">
        <v>153</v>
      </c>
      <c r="G84" s="35" t="s">
        <v>153</v>
      </c>
      <c r="H84" s="4"/>
      <c r="I84" s="4"/>
      <c r="J84" s="4"/>
      <c r="K84" s="4"/>
      <c r="L84" s="4"/>
      <c r="M84" s="4"/>
      <c r="N84" s="4"/>
      <c r="O84" s="4"/>
      <c r="P84" s="4"/>
      <c r="Q84" s="4"/>
      <c r="R84" s="4"/>
      <c r="S84" s="4"/>
      <c r="T84" s="4"/>
      <c r="U84" s="4"/>
      <c r="V84" s="4"/>
      <c r="W84" s="4"/>
      <c r="X84" s="4"/>
      <c r="Y84" s="4"/>
    </row>
    <row r="85" spans="1:25" x14ac:dyDescent="0.2">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x14ac:dyDescent="0.2">
      <c r="A86" s="19" t="s">
        <v>10</v>
      </c>
      <c r="B86" s="33" t="s">
        <v>148</v>
      </c>
      <c r="C86" s="33" t="s">
        <v>148</v>
      </c>
      <c r="D86" s="28" t="s">
        <v>182</v>
      </c>
      <c r="E86" s="28" t="s">
        <v>182</v>
      </c>
      <c r="F86" s="35" t="s">
        <v>153</v>
      </c>
      <c r="G86" s="35" t="s">
        <v>153</v>
      </c>
      <c r="H86" s="4"/>
      <c r="I86" s="4"/>
      <c r="J86" s="4"/>
      <c r="K86" s="4"/>
      <c r="L86" s="4"/>
      <c r="M86" s="4"/>
      <c r="N86" s="4"/>
      <c r="O86" s="4"/>
      <c r="P86" s="4"/>
      <c r="Q86" s="4"/>
      <c r="R86" s="4"/>
      <c r="S86" s="4"/>
      <c r="T86" s="4"/>
      <c r="U86" s="4"/>
      <c r="V86" s="4"/>
      <c r="W86" s="4"/>
      <c r="X86" s="4"/>
      <c r="Y86" s="4"/>
    </row>
    <row r="87" spans="1:25" x14ac:dyDescent="0.2">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x14ac:dyDescent="0.2">
      <c r="A88" s="19" t="s">
        <v>12</v>
      </c>
      <c r="B88" s="33" t="s">
        <v>149</v>
      </c>
      <c r="C88" s="33" t="s">
        <v>149</v>
      </c>
      <c r="D88" s="28" t="s">
        <v>182</v>
      </c>
      <c r="E88" s="28" t="s">
        <v>182</v>
      </c>
      <c r="F88" s="35" t="s">
        <v>153</v>
      </c>
      <c r="G88" s="35" t="s">
        <v>153</v>
      </c>
      <c r="H88" s="4"/>
      <c r="I88" s="4"/>
      <c r="J88" s="4"/>
      <c r="K88" s="4"/>
      <c r="L88" s="4"/>
      <c r="M88" s="4"/>
      <c r="N88" s="4"/>
      <c r="O88" s="4"/>
      <c r="P88" s="4"/>
      <c r="Q88" s="4"/>
      <c r="R88" s="4"/>
      <c r="S88" s="4"/>
      <c r="T88" s="4"/>
      <c r="U88" s="4"/>
      <c r="V88" s="4"/>
      <c r="W88" s="4"/>
      <c r="X88" s="4"/>
      <c r="Y88" s="4"/>
    </row>
    <row r="89" spans="1:25" x14ac:dyDescent="0.2">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x14ac:dyDescent="0.2">
      <c r="A90" s="19" t="s">
        <v>14</v>
      </c>
      <c r="B90" s="33" t="s">
        <v>150</v>
      </c>
      <c r="C90" s="33" t="s">
        <v>150</v>
      </c>
      <c r="D90" s="28" t="s">
        <v>182</v>
      </c>
      <c r="E90" s="28" t="s">
        <v>182</v>
      </c>
      <c r="F90" s="35" t="s">
        <v>153</v>
      </c>
      <c r="G90" s="35" t="s">
        <v>153</v>
      </c>
      <c r="H90" s="4"/>
      <c r="I90" s="4"/>
      <c r="J90" s="4"/>
      <c r="K90" s="4"/>
      <c r="L90" s="4"/>
      <c r="M90" s="4"/>
      <c r="N90" s="4"/>
      <c r="O90" s="4"/>
      <c r="P90" s="4"/>
      <c r="Q90" s="4"/>
      <c r="R90" s="4"/>
      <c r="S90" s="4"/>
      <c r="T90" s="4"/>
      <c r="U90" s="4"/>
      <c r="V90" s="4"/>
      <c r="W90" s="4"/>
      <c r="X90" s="4"/>
      <c r="Y90" s="4"/>
    </row>
    <row r="91" spans="1:25" x14ac:dyDescent="0.2">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x14ac:dyDescent="0.2">
      <c r="A92" s="27" t="s">
        <v>160</v>
      </c>
    </row>
    <row r="93" spans="1:25" x14ac:dyDescent="0.2">
      <c r="A93" s="30" t="s">
        <v>161</v>
      </c>
    </row>
    <row r="94" spans="1:25" x14ac:dyDescent="0.2">
      <c r="A94" t="s">
        <v>162</v>
      </c>
    </row>
    <row r="95" spans="1:25" x14ac:dyDescent="0.2">
      <c r="A95" t="s">
        <v>163</v>
      </c>
    </row>
    <row r="96" spans="1:25" s="32" customFormat="1" ht="34.5" customHeight="1" x14ac:dyDescent="0.2">
      <c r="A96" s="70" t="s">
        <v>198</v>
      </c>
      <c r="B96" s="70"/>
      <c r="C96" s="70"/>
      <c r="D96" s="70"/>
      <c r="E96" s="70"/>
      <c r="F96" s="70"/>
      <c r="G96" s="70"/>
      <c r="H96" s="70"/>
      <c r="I96" s="70"/>
      <c r="J96" s="70"/>
      <c r="K96" s="70"/>
      <c r="L96" s="70"/>
      <c r="M96" s="70"/>
      <c r="N96" s="70"/>
      <c r="O96" s="70"/>
      <c r="P96" s="70"/>
      <c r="Q96" s="70"/>
      <c r="R96" s="70"/>
      <c r="S96" s="70"/>
      <c r="T96" s="70"/>
      <c r="U96" s="70"/>
      <c r="V96" s="70"/>
      <c r="W96" s="70"/>
      <c r="X96" s="70"/>
      <c r="Y96" s="70"/>
    </row>
  </sheetData>
  <mergeCells count="2">
    <mergeCell ref="A96:Y96"/>
    <mergeCell ref="B32:F33"/>
  </mergeCells>
  <phoneticPr fontId="21"/>
  <pageMargins left="0.45" right="0.45" top="0.75" bottom="0.75" header="0.3" footer="0.3"/>
  <pageSetup scale="65" orientation="landscape" r:id="rId1"/>
  <headerFooter differentOddEven="1">
    <oddHeader>&amp;C100-6260_B2</oddHeader>
    <oddFooter>&amp;RProtocol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zoomScaleNormal="100" workbookViewId="0">
      <selection activeCell="B3" sqref="B3:Y18"/>
    </sheetView>
  </sheetViews>
  <sheetFormatPr defaultRowHeight="13.2" x14ac:dyDescent="0.2"/>
  <cols>
    <col min="1" max="1" width="3.33203125" customWidth="1"/>
    <col min="2" max="2" width="15.5546875" customWidth="1"/>
  </cols>
  <sheetData>
    <row r="1" spans="1:25" x14ac:dyDescent="0.2">
      <c r="B1" s="38" t="s">
        <v>164</v>
      </c>
    </row>
    <row r="2" spans="1:25" x14ac:dyDescent="0.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x14ac:dyDescent="0.2">
      <c r="A3" t="s">
        <v>1</v>
      </c>
      <c r="B3" s="68">
        <v>672411</v>
      </c>
      <c r="C3" s="68">
        <v>703132</v>
      </c>
      <c r="D3" s="68">
        <v>3523</v>
      </c>
      <c r="E3" s="68">
        <v>3545</v>
      </c>
      <c r="F3" s="68">
        <v>349</v>
      </c>
      <c r="G3" s="68">
        <v>304</v>
      </c>
      <c r="H3" s="68">
        <v>67</v>
      </c>
      <c r="I3" s="68">
        <v>60</v>
      </c>
      <c r="J3" s="68">
        <v>60</v>
      </c>
      <c r="K3" s="68">
        <v>54</v>
      </c>
      <c r="L3" s="68">
        <v>40</v>
      </c>
      <c r="M3" s="68">
        <v>64</v>
      </c>
      <c r="N3" s="68">
        <v>64</v>
      </c>
      <c r="O3" s="68">
        <v>49</v>
      </c>
      <c r="P3" s="68">
        <v>47</v>
      </c>
      <c r="Q3" s="68">
        <v>45</v>
      </c>
      <c r="R3" s="68">
        <v>65</v>
      </c>
      <c r="S3" s="68">
        <v>64</v>
      </c>
      <c r="T3" s="68">
        <v>67</v>
      </c>
      <c r="U3" s="68">
        <v>59</v>
      </c>
      <c r="V3" s="68">
        <v>58</v>
      </c>
      <c r="W3" s="68">
        <v>55</v>
      </c>
      <c r="X3" s="68">
        <v>56</v>
      </c>
      <c r="Y3" s="68">
        <v>60</v>
      </c>
    </row>
    <row r="4" spans="1:25" x14ac:dyDescent="0.2">
      <c r="A4" t="s">
        <v>2</v>
      </c>
      <c r="B4" s="68">
        <v>59904</v>
      </c>
      <c r="C4" s="68">
        <v>61497</v>
      </c>
      <c r="D4" s="68">
        <v>847</v>
      </c>
      <c r="E4" s="68">
        <v>454</v>
      </c>
      <c r="F4" s="68">
        <v>54760</v>
      </c>
      <c r="G4" s="68">
        <v>55442</v>
      </c>
      <c r="H4" s="68">
        <v>84707</v>
      </c>
      <c r="I4" s="68">
        <v>78385</v>
      </c>
      <c r="J4" s="68">
        <v>64428</v>
      </c>
      <c r="K4" s="68">
        <v>64594</v>
      </c>
      <c r="L4" s="68">
        <v>79944</v>
      </c>
      <c r="M4" s="68">
        <v>81693</v>
      </c>
      <c r="N4" s="68">
        <v>67457</v>
      </c>
      <c r="O4" s="68">
        <v>72829</v>
      </c>
      <c r="P4" s="68">
        <v>67945</v>
      </c>
      <c r="Q4" s="68">
        <v>69689</v>
      </c>
      <c r="R4" s="68">
        <v>71310</v>
      </c>
      <c r="S4" s="68">
        <v>74048</v>
      </c>
      <c r="T4" s="68">
        <v>86633</v>
      </c>
      <c r="U4" s="68">
        <v>83248</v>
      </c>
      <c r="V4" s="68">
        <v>60366</v>
      </c>
      <c r="W4" s="68">
        <v>60694</v>
      </c>
      <c r="X4" s="68">
        <v>57028</v>
      </c>
      <c r="Y4" s="68">
        <v>56759</v>
      </c>
    </row>
    <row r="5" spans="1:25" x14ac:dyDescent="0.2">
      <c r="A5" t="s">
        <v>0</v>
      </c>
      <c r="B5" s="68">
        <v>370936</v>
      </c>
      <c r="C5" s="68">
        <v>424511</v>
      </c>
      <c r="D5" s="68">
        <v>1883</v>
      </c>
      <c r="E5" s="68">
        <v>1728</v>
      </c>
      <c r="F5" s="68">
        <v>363</v>
      </c>
      <c r="G5" s="68">
        <v>313</v>
      </c>
      <c r="H5" s="68">
        <v>54</v>
      </c>
      <c r="I5" s="68">
        <v>55</v>
      </c>
      <c r="J5" s="68">
        <v>71</v>
      </c>
      <c r="K5" s="68">
        <v>63</v>
      </c>
      <c r="L5" s="68">
        <v>70</v>
      </c>
      <c r="M5" s="68">
        <v>70</v>
      </c>
      <c r="N5" s="68">
        <v>64</v>
      </c>
      <c r="O5" s="68">
        <v>58</v>
      </c>
      <c r="P5" s="68">
        <v>53</v>
      </c>
      <c r="Q5" s="68">
        <v>49</v>
      </c>
      <c r="R5" s="68">
        <v>62</v>
      </c>
      <c r="S5" s="68">
        <v>59</v>
      </c>
      <c r="T5" s="68">
        <v>60</v>
      </c>
      <c r="U5" s="68">
        <v>65</v>
      </c>
      <c r="V5" s="68">
        <v>69</v>
      </c>
      <c r="W5" s="68">
        <v>43</v>
      </c>
      <c r="X5" s="68">
        <v>56</v>
      </c>
      <c r="Y5" s="68">
        <v>62</v>
      </c>
    </row>
    <row r="6" spans="1:25" x14ac:dyDescent="0.2">
      <c r="A6" t="s">
        <v>3</v>
      </c>
      <c r="B6" s="68">
        <v>76242</v>
      </c>
      <c r="C6" s="68">
        <v>81989</v>
      </c>
      <c r="D6" s="68">
        <v>67948</v>
      </c>
      <c r="E6" s="68">
        <v>72366</v>
      </c>
      <c r="F6" s="68">
        <v>70729</v>
      </c>
      <c r="G6" s="68">
        <v>68000</v>
      </c>
      <c r="H6" s="68">
        <v>80533</v>
      </c>
      <c r="I6" s="68">
        <v>75516</v>
      </c>
      <c r="J6" s="68">
        <v>95062</v>
      </c>
      <c r="K6" s="68">
        <v>81154</v>
      </c>
      <c r="L6" s="68">
        <v>71799</v>
      </c>
      <c r="M6" s="68">
        <v>77634</v>
      </c>
      <c r="N6" s="68">
        <v>57304</v>
      </c>
      <c r="O6" s="68">
        <v>59569</v>
      </c>
      <c r="P6" s="68">
        <v>77955</v>
      </c>
      <c r="Q6" s="68">
        <v>76905</v>
      </c>
      <c r="R6" s="68">
        <v>79266</v>
      </c>
      <c r="S6" s="68">
        <v>82537</v>
      </c>
      <c r="T6" s="68">
        <v>4491</v>
      </c>
      <c r="U6" s="68">
        <v>4190</v>
      </c>
      <c r="V6" s="68">
        <v>4383</v>
      </c>
      <c r="W6" s="68">
        <v>4489</v>
      </c>
      <c r="X6" s="68">
        <v>66926</v>
      </c>
      <c r="Y6" s="68">
        <v>63431</v>
      </c>
    </row>
    <row r="7" spans="1:25" x14ac:dyDescent="0.2">
      <c r="A7" t="s">
        <v>4</v>
      </c>
      <c r="B7" s="68">
        <v>220068</v>
      </c>
      <c r="C7" s="68">
        <v>237463</v>
      </c>
      <c r="D7" s="68">
        <v>381</v>
      </c>
      <c r="E7" s="68">
        <v>458</v>
      </c>
      <c r="F7" s="68">
        <v>247</v>
      </c>
      <c r="G7" s="68">
        <v>221</v>
      </c>
      <c r="H7" s="68">
        <v>58</v>
      </c>
      <c r="I7" s="68">
        <v>67</v>
      </c>
      <c r="J7" s="68">
        <v>57</v>
      </c>
      <c r="K7" s="68">
        <v>53</v>
      </c>
      <c r="L7" s="68">
        <v>61</v>
      </c>
      <c r="M7" s="68">
        <v>69</v>
      </c>
      <c r="N7" s="68">
        <v>60</v>
      </c>
      <c r="O7" s="68">
        <v>62</v>
      </c>
      <c r="P7" s="68">
        <v>54</v>
      </c>
      <c r="Q7" s="68">
        <v>59</v>
      </c>
      <c r="R7" s="68">
        <v>50</v>
      </c>
      <c r="S7" s="68">
        <v>59</v>
      </c>
      <c r="T7" s="68">
        <v>42</v>
      </c>
      <c r="U7" s="68">
        <v>67</v>
      </c>
      <c r="V7" s="68">
        <v>68</v>
      </c>
      <c r="W7" s="68">
        <v>43</v>
      </c>
      <c r="X7" s="68">
        <v>70</v>
      </c>
      <c r="Y7" s="68">
        <v>49</v>
      </c>
    </row>
    <row r="8" spans="1:25" x14ac:dyDescent="0.2">
      <c r="A8" t="s">
        <v>5</v>
      </c>
      <c r="B8" s="68">
        <v>36232</v>
      </c>
      <c r="C8" s="68">
        <v>34795</v>
      </c>
      <c r="D8" s="68">
        <v>72229</v>
      </c>
      <c r="E8" s="68">
        <v>72428</v>
      </c>
      <c r="F8" s="68">
        <v>72258</v>
      </c>
      <c r="G8" s="68">
        <v>76889</v>
      </c>
      <c r="H8" s="68">
        <v>58418</v>
      </c>
      <c r="I8" s="68">
        <v>53232</v>
      </c>
      <c r="J8" s="68">
        <v>91856</v>
      </c>
      <c r="K8" s="68">
        <v>82523</v>
      </c>
      <c r="L8" s="68">
        <v>77987</v>
      </c>
      <c r="M8" s="68">
        <v>76850</v>
      </c>
      <c r="N8" s="68">
        <v>69840</v>
      </c>
      <c r="O8" s="68">
        <v>67825</v>
      </c>
      <c r="P8" s="68">
        <v>59700</v>
      </c>
      <c r="Q8" s="68">
        <v>59964</v>
      </c>
      <c r="R8" s="68">
        <v>11587</v>
      </c>
      <c r="S8" s="68">
        <v>12180</v>
      </c>
      <c r="T8" s="68">
        <v>79440</v>
      </c>
      <c r="U8" s="68">
        <v>74782</v>
      </c>
      <c r="V8" s="68">
        <v>88331</v>
      </c>
      <c r="W8" s="68">
        <v>88881</v>
      </c>
      <c r="X8" s="68">
        <v>60081</v>
      </c>
      <c r="Y8" s="68">
        <v>64291</v>
      </c>
    </row>
    <row r="9" spans="1:25" x14ac:dyDescent="0.2">
      <c r="A9" t="s">
        <v>6</v>
      </c>
      <c r="B9" s="68">
        <v>100616</v>
      </c>
      <c r="C9" s="68">
        <v>102862</v>
      </c>
      <c r="D9" s="68">
        <v>383</v>
      </c>
      <c r="E9" s="68">
        <v>375</v>
      </c>
      <c r="F9" s="68">
        <v>371</v>
      </c>
      <c r="G9" s="68">
        <v>300</v>
      </c>
      <c r="H9" s="68">
        <v>74</v>
      </c>
      <c r="I9" s="68">
        <v>69</v>
      </c>
      <c r="J9" s="68">
        <v>66</v>
      </c>
      <c r="K9" s="68">
        <v>65</v>
      </c>
      <c r="L9" s="68">
        <v>76</v>
      </c>
      <c r="M9" s="68">
        <v>50</v>
      </c>
      <c r="N9" s="68">
        <v>51</v>
      </c>
      <c r="O9" s="68">
        <v>58</v>
      </c>
      <c r="P9" s="68">
        <v>76</v>
      </c>
      <c r="Q9" s="68">
        <v>52</v>
      </c>
      <c r="R9" s="68">
        <v>58</v>
      </c>
      <c r="S9" s="68">
        <v>54</v>
      </c>
      <c r="T9" s="68">
        <v>57</v>
      </c>
      <c r="U9" s="68">
        <v>50</v>
      </c>
      <c r="V9" s="68">
        <v>43</v>
      </c>
      <c r="W9" s="68">
        <v>56</v>
      </c>
      <c r="X9" s="68">
        <v>45</v>
      </c>
      <c r="Y9" s="68">
        <v>47</v>
      </c>
    </row>
    <row r="10" spans="1:25" x14ac:dyDescent="0.2">
      <c r="A10" t="s">
        <v>7</v>
      </c>
      <c r="B10" s="68">
        <v>70067</v>
      </c>
      <c r="C10" s="68">
        <v>70778</v>
      </c>
      <c r="D10" s="68">
        <v>86893</v>
      </c>
      <c r="E10" s="68">
        <v>86013</v>
      </c>
      <c r="F10" s="68">
        <v>83151</v>
      </c>
      <c r="G10" s="68">
        <v>79490</v>
      </c>
      <c r="H10" s="68">
        <v>73550</v>
      </c>
      <c r="I10" s="68">
        <v>69094</v>
      </c>
      <c r="J10" s="68">
        <v>77162</v>
      </c>
      <c r="K10" s="68">
        <v>75869</v>
      </c>
      <c r="L10" s="68">
        <v>4194</v>
      </c>
      <c r="M10" s="68">
        <v>4079</v>
      </c>
      <c r="N10" s="68">
        <v>65096</v>
      </c>
      <c r="O10" s="68">
        <v>65575</v>
      </c>
      <c r="P10" s="68">
        <v>50699</v>
      </c>
      <c r="Q10" s="68">
        <v>49433</v>
      </c>
      <c r="R10" s="68">
        <v>80267</v>
      </c>
      <c r="S10" s="68">
        <v>78648</v>
      </c>
      <c r="T10" s="68">
        <v>4945</v>
      </c>
      <c r="U10" s="68">
        <v>4211</v>
      </c>
      <c r="V10" s="68">
        <v>63370</v>
      </c>
      <c r="W10" s="68">
        <v>58833</v>
      </c>
      <c r="X10" s="68">
        <v>71011</v>
      </c>
      <c r="Y10" s="68">
        <v>69633</v>
      </c>
    </row>
    <row r="11" spans="1:25" x14ac:dyDescent="0.2">
      <c r="A11" t="s">
        <v>8</v>
      </c>
      <c r="B11" s="68">
        <v>48491</v>
      </c>
      <c r="C11" s="68">
        <v>48353</v>
      </c>
      <c r="D11" s="68">
        <v>383</v>
      </c>
      <c r="E11" s="68">
        <v>375</v>
      </c>
      <c r="F11" s="68">
        <v>259</v>
      </c>
      <c r="G11" s="68">
        <v>289</v>
      </c>
      <c r="H11" s="68">
        <v>65</v>
      </c>
      <c r="I11" s="68">
        <v>69</v>
      </c>
      <c r="J11" s="68">
        <v>57</v>
      </c>
      <c r="K11" s="68">
        <v>73</v>
      </c>
      <c r="L11" s="68">
        <v>57</v>
      </c>
      <c r="M11" s="68">
        <v>46</v>
      </c>
      <c r="N11" s="68">
        <v>73</v>
      </c>
      <c r="O11" s="68">
        <v>63</v>
      </c>
      <c r="P11" s="68">
        <v>57</v>
      </c>
      <c r="Q11" s="68">
        <v>52</v>
      </c>
      <c r="R11" s="68">
        <v>52</v>
      </c>
      <c r="S11" s="68">
        <v>55</v>
      </c>
      <c r="T11" s="68">
        <v>59</v>
      </c>
      <c r="U11" s="68">
        <v>54</v>
      </c>
      <c r="V11" s="68">
        <v>55</v>
      </c>
      <c r="W11" s="68">
        <v>80</v>
      </c>
      <c r="X11" s="68">
        <v>46</v>
      </c>
      <c r="Y11" s="68">
        <v>48</v>
      </c>
    </row>
    <row r="12" spans="1:25" x14ac:dyDescent="0.2">
      <c r="A12" t="s">
        <v>9</v>
      </c>
      <c r="B12" s="68">
        <v>71327</v>
      </c>
      <c r="C12" s="68">
        <v>72469</v>
      </c>
      <c r="D12" s="68">
        <v>51311</v>
      </c>
      <c r="E12" s="68">
        <v>50466</v>
      </c>
      <c r="F12" s="68">
        <v>59887</v>
      </c>
      <c r="G12" s="68">
        <v>58202</v>
      </c>
      <c r="H12" s="68">
        <v>68991</v>
      </c>
      <c r="I12" s="68">
        <v>63554</v>
      </c>
      <c r="J12" s="68">
        <v>72585</v>
      </c>
      <c r="K12" s="68">
        <v>71805</v>
      </c>
      <c r="L12" s="68">
        <v>47556</v>
      </c>
      <c r="M12" s="68">
        <v>45938</v>
      </c>
      <c r="N12" s="68">
        <v>79598</v>
      </c>
      <c r="O12" s="68">
        <v>77634</v>
      </c>
      <c r="P12" s="68">
        <v>40048</v>
      </c>
      <c r="Q12" s="68">
        <v>39183</v>
      </c>
      <c r="R12" s="68">
        <v>62019</v>
      </c>
      <c r="S12" s="68">
        <v>63949</v>
      </c>
      <c r="T12" s="68">
        <v>60810</v>
      </c>
      <c r="U12" s="68">
        <v>59603</v>
      </c>
      <c r="V12" s="68">
        <v>62077</v>
      </c>
      <c r="W12" s="68">
        <v>58917</v>
      </c>
      <c r="X12" s="68">
        <v>41569</v>
      </c>
      <c r="Y12" s="68">
        <v>41034</v>
      </c>
    </row>
    <row r="13" spans="1:25" x14ac:dyDescent="0.2">
      <c r="A13" t="s">
        <v>10</v>
      </c>
      <c r="B13" s="68">
        <v>23447</v>
      </c>
      <c r="C13" s="68">
        <v>24259</v>
      </c>
      <c r="D13" s="68">
        <v>399</v>
      </c>
      <c r="E13" s="68">
        <v>381</v>
      </c>
      <c r="F13" s="68">
        <v>300</v>
      </c>
      <c r="G13" s="68">
        <v>322</v>
      </c>
      <c r="H13" s="68">
        <v>53</v>
      </c>
      <c r="I13" s="68">
        <v>59</v>
      </c>
      <c r="J13" s="68">
        <v>55</v>
      </c>
      <c r="K13" s="68">
        <v>60</v>
      </c>
      <c r="L13" s="68">
        <v>68</v>
      </c>
      <c r="M13" s="68">
        <v>79</v>
      </c>
      <c r="N13" s="68">
        <v>58</v>
      </c>
      <c r="O13" s="68">
        <v>59</v>
      </c>
      <c r="P13" s="68">
        <v>56</v>
      </c>
      <c r="Q13" s="68">
        <v>62</v>
      </c>
      <c r="R13" s="68">
        <v>67</v>
      </c>
      <c r="S13" s="68">
        <v>58</v>
      </c>
      <c r="T13" s="68">
        <v>57</v>
      </c>
      <c r="U13" s="68">
        <v>62</v>
      </c>
      <c r="V13" s="68">
        <v>62</v>
      </c>
      <c r="W13" s="68">
        <v>52</v>
      </c>
      <c r="X13" s="68">
        <v>81</v>
      </c>
      <c r="Y13" s="68">
        <v>51</v>
      </c>
    </row>
    <row r="14" spans="1:25" x14ac:dyDescent="0.2">
      <c r="A14" t="s">
        <v>11</v>
      </c>
      <c r="B14" s="68">
        <v>58705</v>
      </c>
      <c r="C14" s="68">
        <v>56826</v>
      </c>
      <c r="D14" s="68">
        <v>83746</v>
      </c>
      <c r="E14" s="68">
        <v>83158</v>
      </c>
      <c r="F14" s="68">
        <v>4583</v>
      </c>
      <c r="G14" s="68">
        <v>4528</v>
      </c>
      <c r="H14" s="68">
        <v>61491</v>
      </c>
      <c r="I14" s="68">
        <v>56103</v>
      </c>
      <c r="J14" s="68">
        <v>73690</v>
      </c>
      <c r="K14" s="68">
        <v>69449</v>
      </c>
      <c r="L14" s="68">
        <v>4229</v>
      </c>
      <c r="M14" s="68">
        <v>4098</v>
      </c>
      <c r="N14" s="68">
        <v>45628</v>
      </c>
      <c r="O14" s="68">
        <v>44331</v>
      </c>
      <c r="P14" s="68">
        <v>63999</v>
      </c>
      <c r="Q14" s="68">
        <v>62378</v>
      </c>
      <c r="R14" s="68">
        <v>65114</v>
      </c>
      <c r="S14" s="68">
        <v>63147</v>
      </c>
      <c r="T14" s="68">
        <v>78713</v>
      </c>
      <c r="U14" s="68">
        <v>77802</v>
      </c>
      <c r="V14" s="68">
        <v>69299</v>
      </c>
      <c r="W14" s="68">
        <v>70822</v>
      </c>
      <c r="X14" s="68">
        <v>57528</v>
      </c>
      <c r="Y14" s="68">
        <v>55652</v>
      </c>
    </row>
    <row r="15" spans="1:25" x14ac:dyDescent="0.2">
      <c r="A15" t="s">
        <v>12</v>
      </c>
      <c r="B15" s="68">
        <v>11823</v>
      </c>
      <c r="C15" s="68">
        <v>12260</v>
      </c>
      <c r="D15" s="68">
        <v>335</v>
      </c>
      <c r="E15" s="68">
        <v>371</v>
      </c>
      <c r="F15" s="68">
        <v>348</v>
      </c>
      <c r="G15" s="68">
        <v>278</v>
      </c>
      <c r="H15" s="68">
        <v>63</v>
      </c>
      <c r="I15" s="68">
        <v>48</v>
      </c>
      <c r="J15" s="68">
        <v>52</v>
      </c>
      <c r="K15" s="68">
        <v>70</v>
      </c>
      <c r="L15" s="68">
        <v>59</v>
      </c>
      <c r="M15" s="68">
        <v>51</v>
      </c>
      <c r="N15" s="68">
        <v>57</v>
      </c>
      <c r="O15" s="68">
        <v>56</v>
      </c>
      <c r="P15" s="68">
        <v>62</v>
      </c>
      <c r="Q15" s="68">
        <v>70</v>
      </c>
      <c r="R15" s="68">
        <v>55</v>
      </c>
      <c r="S15" s="68">
        <v>61</v>
      </c>
      <c r="T15" s="68">
        <v>61</v>
      </c>
      <c r="U15" s="68">
        <v>56</v>
      </c>
      <c r="V15" s="68">
        <v>54</v>
      </c>
      <c r="W15" s="68">
        <v>63</v>
      </c>
      <c r="X15" s="68">
        <v>47</v>
      </c>
      <c r="Y15" s="68">
        <v>47</v>
      </c>
    </row>
    <row r="16" spans="1:25" x14ac:dyDescent="0.2">
      <c r="A16" t="s">
        <v>13</v>
      </c>
      <c r="B16" s="68">
        <v>76212</v>
      </c>
      <c r="C16" s="68">
        <v>74215</v>
      </c>
      <c r="D16" s="68">
        <v>74325</v>
      </c>
      <c r="E16" s="68">
        <v>73636</v>
      </c>
      <c r="F16" s="68">
        <v>72500</v>
      </c>
      <c r="G16" s="68">
        <v>68581</v>
      </c>
      <c r="H16" s="68">
        <v>87102</v>
      </c>
      <c r="I16" s="68">
        <v>80534</v>
      </c>
      <c r="J16" s="68">
        <v>67448</v>
      </c>
      <c r="K16" s="68">
        <v>63860</v>
      </c>
      <c r="L16" s="68">
        <v>39263</v>
      </c>
      <c r="M16" s="68">
        <v>37241</v>
      </c>
      <c r="N16" s="68">
        <v>69559</v>
      </c>
      <c r="O16" s="68">
        <v>68583</v>
      </c>
      <c r="P16" s="68">
        <v>79218</v>
      </c>
      <c r="Q16" s="68">
        <v>77427</v>
      </c>
      <c r="R16" s="68">
        <v>66411</v>
      </c>
      <c r="S16" s="68">
        <v>66155</v>
      </c>
      <c r="T16" s="68">
        <v>4940</v>
      </c>
      <c r="U16" s="68">
        <v>4944</v>
      </c>
      <c r="V16" s="68">
        <v>39632</v>
      </c>
      <c r="W16" s="68">
        <v>40376</v>
      </c>
      <c r="X16" s="68">
        <v>62173</v>
      </c>
      <c r="Y16" s="68">
        <v>56907</v>
      </c>
    </row>
    <row r="17" spans="1:25" x14ac:dyDescent="0.2">
      <c r="A17" t="s">
        <v>14</v>
      </c>
      <c r="B17" s="68">
        <v>5978</v>
      </c>
      <c r="C17" s="68">
        <v>6001</v>
      </c>
      <c r="D17" s="68">
        <v>330</v>
      </c>
      <c r="E17" s="68">
        <v>356</v>
      </c>
      <c r="F17" s="68">
        <v>262</v>
      </c>
      <c r="G17" s="68">
        <v>270</v>
      </c>
      <c r="H17" s="68">
        <v>41</v>
      </c>
      <c r="I17" s="68">
        <v>65</v>
      </c>
      <c r="J17" s="68">
        <v>58</v>
      </c>
      <c r="K17" s="68">
        <v>58</v>
      </c>
      <c r="L17" s="68">
        <v>52</v>
      </c>
      <c r="M17" s="68">
        <v>62</v>
      </c>
      <c r="N17" s="68">
        <v>70</v>
      </c>
      <c r="O17" s="68">
        <v>58</v>
      </c>
      <c r="P17" s="68">
        <v>56</v>
      </c>
      <c r="Q17" s="68">
        <v>53</v>
      </c>
      <c r="R17" s="68">
        <v>47</v>
      </c>
      <c r="S17" s="68">
        <v>58</v>
      </c>
      <c r="T17" s="68">
        <v>58</v>
      </c>
      <c r="U17" s="68">
        <v>48</v>
      </c>
      <c r="V17" s="68">
        <v>60</v>
      </c>
      <c r="W17" s="68">
        <v>50</v>
      </c>
      <c r="X17" s="68">
        <v>49</v>
      </c>
      <c r="Y17" s="68">
        <v>53</v>
      </c>
    </row>
    <row r="18" spans="1:25" x14ac:dyDescent="0.2">
      <c r="A18" t="s">
        <v>15</v>
      </c>
      <c r="B18" s="68">
        <v>62750</v>
      </c>
      <c r="C18" s="68">
        <v>60657</v>
      </c>
      <c r="D18" s="68">
        <v>53785</v>
      </c>
      <c r="E18" s="68">
        <v>51894</v>
      </c>
      <c r="F18" s="68">
        <v>93646</v>
      </c>
      <c r="G18" s="68">
        <v>85746</v>
      </c>
      <c r="H18" s="68">
        <v>67590</v>
      </c>
      <c r="I18" s="68">
        <v>63686</v>
      </c>
      <c r="J18" s="68">
        <v>67984</v>
      </c>
      <c r="K18" s="68">
        <v>65053</v>
      </c>
      <c r="L18" s="68">
        <v>54036</v>
      </c>
      <c r="M18" s="68">
        <v>53667</v>
      </c>
      <c r="N18" s="68">
        <v>75776</v>
      </c>
      <c r="O18" s="68">
        <v>74670</v>
      </c>
      <c r="P18" s="68">
        <v>64513</v>
      </c>
      <c r="Q18" s="68">
        <v>58204</v>
      </c>
      <c r="R18" s="68">
        <v>71520</v>
      </c>
      <c r="S18" s="68">
        <v>72018</v>
      </c>
      <c r="T18" s="68">
        <v>2538</v>
      </c>
      <c r="U18" s="68">
        <v>2481</v>
      </c>
      <c r="V18" s="68">
        <v>62955</v>
      </c>
      <c r="W18" s="68">
        <v>63151</v>
      </c>
      <c r="X18" s="68">
        <v>3803</v>
      </c>
      <c r="Y18" s="68">
        <v>3679</v>
      </c>
    </row>
  </sheetData>
  <phoneticPr fontId="21"/>
  <pageMargins left="0.45" right="0.45" top="0.75" bottom="0.75" header="0.3" footer="0.3"/>
  <pageSetup scale="56" orientation="landscape" r:id="rId1"/>
  <headerFooter>
    <oddHeader>&amp;R&amp;"-,Bold"&amp;12 100-6260_B2</oddHeader>
    <oddFooter>&amp;RRaw Data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WhiteSpace="0" view="pageLayout" topLeftCell="A16" zoomScaleNormal="100" workbookViewId="0">
      <selection activeCell="F54" sqref="F54"/>
    </sheetView>
  </sheetViews>
  <sheetFormatPr defaultRowHeight="13.2" x14ac:dyDescent="0.2"/>
  <cols>
    <col min="1" max="1" width="3.109375" customWidth="1"/>
    <col min="2" max="2" width="10.6640625" customWidth="1"/>
    <col min="4" max="5" width="7.88671875" customWidth="1"/>
    <col min="6" max="6" width="6.33203125" customWidth="1"/>
    <col min="7" max="7" width="7.44140625" customWidth="1"/>
    <col min="8" max="8" width="7.5546875" customWidth="1"/>
    <col min="9" max="9" width="7.109375" customWidth="1"/>
    <col min="10" max="10" width="6.88671875" customWidth="1"/>
    <col min="11" max="11" width="7" customWidth="1"/>
    <col min="12" max="12" width="6.88671875" customWidth="1"/>
    <col min="13" max="13" width="6.5546875" customWidth="1"/>
    <col min="14" max="14" width="7.5546875" customWidth="1"/>
    <col min="15" max="15" width="7.88671875" customWidth="1"/>
    <col min="16" max="16" width="6.88671875" customWidth="1"/>
    <col min="17" max="17" width="7.88671875" customWidth="1"/>
    <col min="18" max="18" width="6.5546875" customWidth="1"/>
    <col min="19" max="19" width="7.33203125" customWidth="1"/>
    <col min="20" max="20" width="7.88671875" customWidth="1"/>
    <col min="21" max="21" width="8" customWidth="1"/>
    <col min="22" max="22" width="9" customWidth="1"/>
    <col min="23" max="23" width="7.6640625" customWidth="1"/>
    <col min="24" max="24" width="7.5546875" customWidth="1"/>
    <col min="25" max="25" width="8.109375" customWidth="1"/>
  </cols>
  <sheetData>
    <row r="1" spans="2:12" x14ac:dyDescent="0.2">
      <c r="B1" s="72" t="s">
        <v>23</v>
      </c>
      <c r="C1" s="72"/>
      <c r="D1" s="72"/>
      <c r="E1" s="72"/>
      <c r="I1" s="72" t="s">
        <v>35</v>
      </c>
      <c r="J1" s="72"/>
      <c r="K1" s="72"/>
      <c r="L1" s="72"/>
    </row>
    <row r="2" spans="2:12" x14ac:dyDescent="0.2">
      <c r="B2" s="5" t="s">
        <v>16</v>
      </c>
      <c r="C2" s="5" t="s">
        <v>17</v>
      </c>
      <c r="D2" s="5" t="s">
        <v>18</v>
      </c>
      <c r="E2" s="5" t="s">
        <v>19</v>
      </c>
      <c r="J2" s="6" t="s">
        <v>17</v>
      </c>
      <c r="K2" s="6" t="s">
        <v>18</v>
      </c>
    </row>
    <row r="3" spans="2:12" x14ac:dyDescent="0.2">
      <c r="B3" s="2">
        <v>2</v>
      </c>
      <c r="C3" s="2">
        <f>IF('Raw Data'!B3="","",'Raw Data'!B3)</f>
        <v>672411</v>
      </c>
      <c r="D3" s="2">
        <f>IF('Raw Data'!C3="","",'Raw Data'!C3)</f>
        <v>703132</v>
      </c>
      <c r="E3" s="3">
        <f t="shared" ref="E3:E12" si="0">IF(C3="","",AVERAGE(C3:D3)-AVERAGE($C$13:$D$16))</f>
        <v>687379.625</v>
      </c>
      <c r="G3" s="8" t="s">
        <v>20</v>
      </c>
      <c r="H3" s="10">
        <f>IF(C3="","",SLOPE(E5:E13,B5:B13))</f>
        <v>451208.62161422719</v>
      </c>
      <c r="J3" s="4">
        <f>IF('Raw Data'!F3="","",'Raw Data'!F3)</f>
        <v>349</v>
      </c>
      <c r="K3" s="4">
        <f>IF('Raw Data'!G3="","",'Raw Data'!G3)</f>
        <v>304</v>
      </c>
    </row>
    <row r="4" spans="2:12" x14ac:dyDescent="0.2">
      <c r="B4" s="2">
        <f>B3/2</f>
        <v>1</v>
      </c>
      <c r="C4" s="2">
        <f>IF('Raw Data'!B5="","",'Raw Data'!B5)</f>
        <v>370936</v>
      </c>
      <c r="D4" s="2">
        <f>IF('Raw Data'!C5="","",'Raw Data'!C5)</f>
        <v>424511</v>
      </c>
      <c r="E4" s="3">
        <f t="shared" si="0"/>
        <v>397331.625</v>
      </c>
      <c r="G4" s="8" t="s">
        <v>21</v>
      </c>
      <c r="H4" s="10">
        <f>IF(C3="","",INTERCEPT(E5:E13,B5:B13))</f>
        <v>-2936.7875484496253</v>
      </c>
      <c r="J4" s="4">
        <f>IF('Raw Data'!F5="","",'Raw Data'!F5)</f>
        <v>363</v>
      </c>
      <c r="K4" s="4">
        <f>IF('Raw Data'!G5="","",'Raw Data'!G5)</f>
        <v>313</v>
      </c>
    </row>
    <row r="5" spans="2:12" x14ac:dyDescent="0.2">
      <c r="B5" s="2">
        <f t="shared" ref="B5:B12" si="1">B4/2</f>
        <v>0.5</v>
      </c>
      <c r="C5" s="2">
        <f>IF('Raw Data'!B7="","",'Raw Data'!B7)</f>
        <v>220068</v>
      </c>
      <c r="D5" s="2">
        <f>IF('Raw Data'!C7="","",'Raw Data'!C7)</f>
        <v>237463</v>
      </c>
      <c r="E5" s="3">
        <f t="shared" si="0"/>
        <v>228373.625</v>
      </c>
      <c r="G5" s="5" t="s">
        <v>22</v>
      </c>
      <c r="H5" s="7">
        <f>IF(C3="","",RSQ(E5:E13,B5:B13))</f>
        <v>0.99644176060732037</v>
      </c>
      <c r="J5" s="4">
        <f>IF('Raw Data'!F7="","",'Raw Data'!F7)</f>
        <v>247</v>
      </c>
      <c r="K5" s="4">
        <f>IF('Raw Data'!G7="","",'Raw Data'!G7)</f>
        <v>221</v>
      </c>
    </row>
    <row r="6" spans="2:12" x14ac:dyDescent="0.2">
      <c r="B6" s="2">
        <f t="shared" si="1"/>
        <v>0.25</v>
      </c>
      <c r="C6" s="2">
        <f>IF('Raw Data'!B9="","",'Raw Data'!B9)</f>
        <v>100616</v>
      </c>
      <c r="D6" s="2">
        <f>IF('Raw Data'!C9="","",'Raw Data'!C9)</f>
        <v>102862</v>
      </c>
      <c r="E6" s="3">
        <f t="shared" si="0"/>
        <v>101347.125</v>
      </c>
      <c r="J6" s="4">
        <f>IF('Raw Data'!F9="","",'Raw Data'!F9)</f>
        <v>371</v>
      </c>
      <c r="K6" s="4">
        <f>IF('Raw Data'!G9="","",'Raw Data'!G9)</f>
        <v>300</v>
      </c>
    </row>
    <row r="7" spans="2:12" x14ac:dyDescent="0.2">
      <c r="B7" s="2">
        <f t="shared" si="1"/>
        <v>0.125</v>
      </c>
      <c r="C7" s="2">
        <f>IF('Raw Data'!B11="","",'Raw Data'!B11)</f>
        <v>48491</v>
      </c>
      <c r="D7" s="2">
        <f>IF('Raw Data'!C11="","",'Raw Data'!C11)</f>
        <v>48353</v>
      </c>
      <c r="E7" s="3">
        <f t="shared" si="0"/>
        <v>48030.125</v>
      </c>
      <c r="J7" s="4">
        <f>IF('Raw Data'!F11="","",'Raw Data'!F11)</f>
        <v>259</v>
      </c>
      <c r="K7" s="4">
        <f>IF('Raw Data'!G11="","",'Raw Data'!G11)</f>
        <v>289</v>
      </c>
    </row>
    <row r="8" spans="2:12" x14ac:dyDescent="0.2">
      <c r="B8" s="2">
        <f t="shared" si="1"/>
        <v>6.25E-2</v>
      </c>
      <c r="C8" s="2">
        <f>IF('Raw Data'!B13="","",'Raw Data'!B13)</f>
        <v>23447</v>
      </c>
      <c r="D8" s="2">
        <f>IF('Raw Data'!C13="","",'Raw Data'!C13)</f>
        <v>24259</v>
      </c>
      <c r="E8" s="3">
        <f t="shared" si="0"/>
        <v>23461.125</v>
      </c>
      <c r="J8" s="4">
        <f>IF('Raw Data'!F13="","",'Raw Data'!F13)</f>
        <v>300</v>
      </c>
      <c r="K8" s="4">
        <f>IF('Raw Data'!G13="","",'Raw Data'!G13)</f>
        <v>322</v>
      </c>
    </row>
    <row r="9" spans="2:12" x14ac:dyDescent="0.2">
      <c r="B9" s="2">
        <f t="shared" si="1"/>
        <v>3.125E-2</v>
      </c>
      <c r="C9" s="2">
        <f>IF('Raw Data'!B15="","",'Raw Data'!B15)</f>
        <v>11823</v>
      </c>
      <c r="D9" s="2">
        <f>IF('Raw Data'!C15="","",'Raw Data'!C15)</f>
        <v>12260</v>
      </c>
      <c r="E9" s="3">
        <f t="shared" si="0"/>
        <v>11649.625</v>
      </c>
      <c r="J9" s="4">
        <f>IF('Raw Data'!F15="","",'Raw Data'!F13)</f>
        <v>300</v>
      </c>
      <c r="K9" s="4">
        <f>IF('Raw Data'!G15="","",'Raw Data'!G13)</f>
        <v>322</v>
      </c>
    </row>
    <row r="10" spans="2:12" x14ac:dyDescent="0.2">
      <c r="B10" s="2">
        <f t="shared" si="1"/>
        <v>1.5625E-2</v>
      </c>
      <c r="C10" s="2">
        <f>IF('Raw Data'!B17="","",'Raw Data'!B17)</f>
        <v>5978</v>
      </c>
      <c r="D10" s="2">
        <f>IF('Raw Data'!C17="","",'Raw Data'!C17)</f>
        <v>6001</v>
      </c>
      <c r="E10" s="3">
        <f t="shared" si="0"/>
        <v>5597.625</v>
      </c>
      <c r="J10" s="4">
        <f>IF('Raw Data'!F17="","",'Raw Data'!F17)</f>
        <v>262</v>
      </c>
      <c r="K10" s="4">
        <f>IF('Raw Data'!G17="","",'Raw Data'!G17)</f>
        <v>270</v>
      </c>
    </row>
    <row r="11" spans="2:12" x14ac:dyDescent="0.2">
      <c r="B11" s="2">
        <f t="shared" si="1"/>
        <v>7.8125E-3</v>
      </c>
      <c r="C11" s="2">
        <f>IF('Raw Data'!D3="","",'Raw Data'!D3)</f>
        <v>3523</v>
      </c>
      <c r="D11" s="2">
        <f>IF('Raw Data'!E3="","",'Raw Data'!E3)</f>
        <v>3545</v>
      </c>
      <c r="E11" s="3">
        <f t="shared" si="0"/>
        <v>3142.125</v>
      </c>
    </row>
    <row r="12" spans="2:12" x14ac:dyDescent="0.2">
      <c r="B12" s="2">
        <f t="shared" si="1"/>
        <v>3.90625E-3</v>
      </c>
      <c r="C12" s="2">
        <f>IF('Raw Data'!D5="","",'Raw Data'!D5)</f>
        <v>1883</v>
      </c>
      <c r="D12" s="2">
        <f>IF('Raw Data'!E5="","",'Raw Data'!E5)</f>
        <v>1728</v>
      </c>
      <c r="E12" s="3">
        <f t="shared" si="0"/>
        <v>1413.625</v>
      </c>
      <c r="I12" s="8" t="s">
        <v>24</v>
      </c>
      <c r="J12" s="9">
        <f>AVERAGE(J3:K10)</f>
        <v>299.5</v>
      </c>
    </row>
    <row r="13" spans="2:12" x14ac:dyDescent="0.2">
      <c r="B13" s="2">
        <v>0</v>
      </c>
      <c r="C13" s="2">
        <f>IF('Raw Data'!D7="","",'Raw Data'!D7)</f>
        <v>381</v>
      </c>
      <c r="D13" s="2">
        <f>IF('Raw Data'!E7="","",'Raw Data'!E7)</f>
        <v>458</v>
      </c>
      <c r="E13" s="2">
        <f>IF(C13="","",0)</f>
        <v>0</v>
      </c>
      <c r="F13" s="1">
        <f>AVERAGE(C13:D16)</f>
        <v>391.875</v>
      </c>
      <c r="J13" s="1"/>
    </row>
    <row r="14" spans="2:12" x14ac:dyDescent="0.2">
      <c r="B14" s="2"/>
      <c r="C14" s="2">
        <f>IF('Raw Data'!D9="","",'Raw Data'!D9)</f>
        <v>383</v>
      </c>
      <c r="D14" s="2">
        <f>IF('Raw Data'!E9="","",'Raw Data'!E9)</f>
        <v>375</v>
      </c>
      <c r="E14" s="2"/>
    </row>
    <row r="15" spans="2:12" x14ac:dyDescent="0.2">
      <c r="B15" s="2"/>
      <c r="C15" s="2">
        <f>IF('Raw Data'!D11="","",'Raw Data'!D11)</f>
        <v>383</v>
      </c>
      <c r="D15" s="2">
        <f>IF('Raw Data'!E11="","",'Raw Data'!E11)</f>
        <v>375</v>
      </c>
      <c r="E15" s="2"/>
    </row>
    <row r="16" spans="2:12" x14ac:dyDescent="0.2">
      <c r="B16" s="2"/>
      <c r="C16" s="2">
        <f>IF('Raw Data'!D13="","",'Raw Data'!D13)</f>
        <v>399</v>
      </c>
      <c r="D16" s="2">
        <f>IF('Raw Data'!E13="","",'Raw Data'!E13)</f>
        <v>381</v>
      </c>
      <c r="E16" s="2"/>
    </row>
    <row r="18" spans="1:25" x14ac:dyDescent="0.2">
      <c r="B18" s="11" t="s">
        <v>25</v>
      </c>
    </row>
    <row r="19" spans="1:25" x14ac:dyDescent="0.2">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x14ac:dyDescent="0.2">
      <c r="A20" s="12" t="s">
        <v>1</v>
      </c>
      <c r="B20" s="4">
        <f>IF('Raw Data'!B4="","",'Raw Data'!B4)</f>
        <v>59904</v>
      </c>
      <c r="C20" s="4">
        <f>IF('Raw Data'!C4="","",'Raw Data'!C4)</f>
        <v>61497</v>
      </c>
      <c r="D20" s="4">
        <f>IF('Raw Data'!D4="","",'Raw Data'!D4)</f>
        <v>847</v>
      </c>
      <c r="E20" s="4">
        <f>IF('Raw Data'!E4="","",'Raw Data'!E4)</f>
        <v>454</v>
      </c>
      <c r="F20" s="4">
        <f>IF('Raw Data'!F4="","",'Raw Data'!F4)</f>
        <v>54760</v>
      </c>
      <c r="G20" s="4">
        <f>IF('Raw Data'!G4="","",'Raw Data'!G4)</f>
        <v>55442</v>
      </c>
      <c r="H20" s="4">
        <f>IF('Raw Data'!H4="","",'Raw Data'!H4)</f>
        <v>84707</v>
      </c>
      <c r="I20" s="4">
        <f>IF('Raw Data'!I4="","",'Raw Data'!I4)</f>
        <v>78385</v>
      </c>
      <c r="J20" s="4">
        <f>IF('Raw Data'!J4="","",'Raw Data'!J4)</f>
        <v>64428</v>
      </c>
      <c r="K20" s="4">
        <f>IF('Raw Data'!K4="","",'Raw Data'!K4)</f>
        <v>64594</v>
      </c>
      <c r="L20" s="4">
        <f>IF('Raw Data'!L4="","",'Raw Data'!L4)</f>
        <v>79944</v>
      </c>
      <c r="M20" s="4">
        <f>IF('Raw Data'!M4="","",'Raw Data'!M4)</f>
        <v>81693</v>
      </c>
      <c r="N20" s="4">
        <f>IF('Raw Data'!N4="","",'Raw Data'!N4)</f>
        <v>67457</v>
      </c>
      <c r="O20" s="4">
        <f>IF('Raw Data'!O4="","",'Raw Data'!O4)</f>
        <v>72829</v>
      </c>
      <c r="P20" s="4">
        <f>IF('Raw Data'!P4="","",'Raw Data'!P4)</f>
        <v>67945</v>
      </c>
      <c r="Q20" s="4">
        <f>IF('Raw Data'!Q4="","",'Raw Data'!Q4)</f>
        <v>69689</v>
      </c>
      <c r="R20" s="4">
        <f>IF('Raw Data'!R4="","",'Raw Data'!R4)</f>
        <v>71310</v>
      </c>
      <c r="S20" s="4">
        <f>IF('Raw Data'!S4="","",'Raw Data'!S4)</f>
        <v>74048</v>
      </c>
      <c r="T20" s="4">
        <f>IF('Raw Data'!T4="","",'Raw Data'!T4)</f>
        <v>86633</v>
      </c>
      <c r="U20" s="4">
        <f>IF('Raw Data'!U4="","",'Raw Data'!U4)</f>
        <v>83248</v>
      </c>
      <c r="V20" s="4">
        <f>IF('Raw Data'!V4="","",'Raw Data'!V4)</f>
        <v>60366</v>
      </c>
      <c r="W20" s="4">
        <f>IF('Raw Data'!W4="","",'Raw Data'!W4)</f>
        <v>60694</v>
      </c>
      <c r="X20" s="4">
        <f>IF('Raw Data'!X4="","",'Raw Data'!X4)</f>
        <v>57028</v>
      </c>
      <c r="Y20" s="4">
        <f>IF('Raw Data'!Y4="","",'Raw Data'!Y4)</f>
        <v>56759</v>
      </c>
    </row>
    <row r="21" spans="1:25" x14ac:dyDescent="0.2">
      <c r="A21" s="12" t="s">
        <v>2</v>
      </c>
      <c r="B21" s="4">
        <f>IF('Raw Data'!B6="","",'Raw Data'!B6)</f>
        <v>76242</v>
      </c>
      <c r="C21" s="4">
        <f>IF('Raw Data'!C6="","",'Raw Data'!C6)</f>
        <v>81989</v>
      </c>
      <c r="D21" s="4">
        <f>IF('Raw Data'!D6="","",'Raw Data'!D6)</f>
        <v>67948</v>
      </c>
      <c r="E21" s="4">
        <f>IF('Raw Data'!E6="","",'Raw Data'!E6)</f>
        <v>72366</v>
      </c>
      <c r="F21" s="4">
        <f>IF('Raw Data'!F6="","",'Raw Data'!F6)</f>
        <v>70729</v>
      </c>
      <c r="G21" s="4">
        <f>IF('Raw Data'!G6="","",'Raw Data'!G6)</f>
        <v>68000</v>
      </c>
      <c r="H21" s="4">
        <f>IF('Raw Data'!H6="","",'Raw Data'!H6)</f>
        <v>80533</v>
      </c>
      <c r="I21" s="4">
        <f>IF('Raw Data'!I6="","",'Raw Data'!I6)</f>
        <v>75516</v>
      </c>
      <c r="J21" s="4">
        <f>IF('Raw Data'!J6="","",'Raw Data'!J6)</f>
        <v>95062</v>
      </c>
      <c r="K21" s="4">
        <f>IF('Raw Data'!K6="","",'Raw Data'!K6)</f>
        <v>81154</v>
      </c>
      <c r="L21" s="4">
        <f>IF('Raw Data'!L6="","",'Raw Data'!L6)</f>
        <v>71799</v>
      </c>
      <c r="M21" s="4">
        <f>IF('Raw Data'!M6="","",'Raw Data'!M6)</f>
        <v>77634</v>
      </c>
      <c r="N21" s="4">
        <f>IF('Raw Data'!N6="","",'Raw Data'!N6)</f>
        <v>57304</v>
      </c>
      <c r="O21" s="4">
        <f>IF('Raw Data'!O6="","",'Raw Data'!O6)</f>
        <v>59569</v>
      </c>
      <c r="P21" s="4">
        <f>IF('Raw Data'!P6="","",'Raw Data'!P6)</f>
        <v>77955</v>
      </c>
      <c r="Q21" s="4">
        <f>IF('Raw Data'!Q6="","",'Raw Data'!Q6)</f>
        <v>76905</v>
      </c>
      <c r="R21" s="4">
        <f>IF('Raw Data'!R6="","",'Raw Data'!R6)</f>
        <v>79266</v>
      </c>
      <c r="S21" s="4">
        <f>IF('Raw Data'!S6="","",'Raw Data'!S6)</f>
        <v>82537</v>
      </c>
      <c r="T21" s="4">
        <f>IF('Raw Data'!T6="","",'Raw Data'!T6)</f>
        <v>4491</v>
      </c>
      <c r="U21" s="4">
        <f>IF('Raw Data'!U6="","",'Raw Data'!U6)</f>
        <v>4190</v>
      </c>
      <c r="V21" s="4">
        <f>IF('Raw Data'!V6="","",'Raw Data'!V6)</f>
        <v>4383</v>
      </c>
      <c r="W21" s="4">
        <f>IF('Raw Data'!W6="","",'Raw Data'!W6)</f>
        <v>4489</v>
      </c>
      <c r="X21" s="4">
        <f>IF('Raw Data'!X6="","",'Raw Data'!X6)</f>
        <v>66926</v>
      </c>
      <c r="Y21" s="4">
        <f>IF('Raw Data'!Y6="","",'Raw Data'!Y6)</f>
        <v>63431</v>
      </c>
    </row>
    <row r="22" spans="1:25" x14ac:dyDescent="0.2">
      <c r="A22" s="12" t="s">
        <v>0</v>
      </c>
      <c r="B22" s="4">
        <f>IF('Raw Data'!B8="","",'Raw Data'!B8)</f>
        <v>36232</v>
      </c>
      <c r="C22" s="4">
        <f>IF('Raw Data'!C8="","",'Raw Data'!C8)</f>
        <v>34795</v>
      </c>
      <c r="D22" s="4">
        <f>IF('Raw Data'!D8="","",'Raw Data'!D8)</f>
        <v>72229</v>
      </c>
      <c r="E22" s="4">
        <f>IF('Raw Data'!E8="","",'Raw Data'!E8)</f>
        <v>72428</v>
      </c>
      <c r="F22" s="4">
        <f>IF('Raw Data'!F8="","",'Raw Data'!F8)</f>
        <v>72258</v>
      </c>
      <c r="G22" s="4">
        <f>IF('Raw Data'!G8="","",'Raw Data'!G8)</f>
        <v>76889</v>
      </c>
      <c r="H22" s="4">
        <f>IF('Raw Data'!H8="","",'Raw Data'!H8)</f>
        <v>58418</v>
      </c>
      <c r="I22" s="4">
        <f>IF('Raw Data'!I8="","",'Raw Data'!I8)</f>
        <v>53232</v>
      </c>
      <c r="J22" s="4">
        <f>IF('Raw Data'!J8="","",'Raw Data'!J8)</f>
        <v>91856</v>
      </c>
      <c r="K22" s="4">
        <f>IF('Raw Data'!K8="","",'Raw Data'!K8)</f>
        <v>82523</v>
      </c>
      <c r="L22" s="4">
        <f>IF('Raw Data'!L8="","",'Raw Data'!L8)</f>
        <v>77987</v>
      </c>
      <c r="M22" s="4">
        <f>IF('Raw Data'!M8="","",'Raw Data'!M8)</f>
        <v>76850</v>
      </c>
      <c r="N22" s="4">
        <f>IF('Raw Data'!N8="","",'Raw Data'!N8)</f>
        <v>69840</v>
      </c>
      <c r="O22" s="4">
        <f>IF('Raw Data'!O8="","",'Raw Data'!O8)</f>
        <v>67825</v>
      </c>
      <c r="P22" s="4">
        <f>IF('Raw Data'!P8="","",'Raw Data'!P8)</f>
        <v>59700</v>
      </c>
      <c r="Q22" s="4">
        <f>IF('Raw Data'!Q8="","",'Raw Data'!Q8)</f>
        <v>59964</v>
      </c>
      <c r="R22" s="4">
        <f>IF('Raw Data'!R8="","",'Raw Data'!R8)</f>
        <v>11587</v>
      </c>
      <c r="S22" s="4">
        <f>IF('Raw Data'!S8="","",'Raw Data'!S8)</f>
        <v>12180</v>
      </c>
      <c r="T22" s="4">
        <f>IF('Raw Data'!T8="","",'Raw Data'!T8)</f>
        <v>79440</v>
      </c>
      <c r="U22" s="4">
        <f>IF('Raw Data'!U8="","",'Raw Data'!U8)</f>
        <v>74782</v>
      </c>
      <c r="V22" s="4">
        <f>IF('Raw Data'!V8="","",'Raw Data'!V8)</f>
        <v>88331</v>
      </c>
      <c r="W22" s="4">
        <f>IF('Raw Data'!W8="","",'Raw Data'!W8)</f>
        <v>88881</v>
      </c>
      <c r="X22" s="4">
        <f>IF('Raw Data'!X8="","",'Raw Data'!X8)</f>
        <v>60081</v>
      </c>
      <c r="Y22" s="4">
        <f>IF('Raw Data'!Y8="","",'Raw Data'!Y8)</f>
        <v>64291</v>
      </c>
    </row>
    <row r="23" spans="1:25" x14ac:dyDescent="0.2">
      <c r="A23" s="12" t="s">
        <v>3</v>
      </c>
      <c r="B23" s="4">
        <f>IF('Raw Data'!B10="","",'Raw Data'!B10)</f>
        <v>70067</v>
      </c>
      <c r="C23" s="4">
        <f>IF('Raw Data'!C10="","",'Raw Data'!C10)</f>
        <v>70778</v>
      </c>
      <c r="D23" s="4">
        <f>IF('Raw Data'!D10="","",'Raw Data'!D10)</f>
        <v>86893</v>
      </c>
      <c r="E23" s="4">
        <f>IF('Raw Data'!E10="","",'Raw Data'!E10)</f>
        <v>86013</v>
      </c>
      <c r="F23" s="4">
        <f>IF('Raw Data'!F10="","",'Raw Data'!F10)</f>
        <v>83151</v>
      </c>
      <c r="G23" s="4">
        <f>IF('Raw Data'!G10="","",'Raw Data'!G10)</f>
        <v>79490</v>
      </c>
      <c r="H23" s="4">
        <f>IF('Raw Data'!H10="","",'Raw Data'!H10)</f>
        <v>73550</v>
      </c>
      <c r="I23" s="4">
        <f>IF('Raw Data'!I10="","",'Raw Data'!I10)</f>
        <v>69094</v>
      </c>
      <c r="J23" s="4">
        <f>IF('Raw Data'!J10="","",'Raw Data'!J10)</f>
        <v>77162</v>
      </c>
      <c r="K23" s="4">
        <f>IF('Raw Data'!K10="","",'Raw Data'!K10)</f>
        <v>75869</v>
      </c>
      <c r="L23" s="4">
        <f>IF('Raw Data'!L10="","",'Raw Data'!L10)</f>
        <v>4194</v>
      </c>
      <c r="M23" s="4">
        <f>IF('Raw Data'!M10="","",'Raw Data'!M10)</f>
        <v>4079</v>
      </c>
      <c r="N23" s="4">
        <f>IF('Raw Data'!N10="","",'Raw Data'!N10)</f>
        <v>65096</v>
      </c>
      <c r="O23" s="4">
        <f>IF('Raw Data'!O10="","",'Raw Data'!O10)</f>
        <v>65575</v>
      </c>
      <c r="P23" s="4">
        <f>IF('Raw Data'!P10="","",'Raw Data'!P10)</f>
        <v>50699</v>
      </c>
      <c r="Q23" s="4">
        <f>IF('Raw Data'!Q10="","",'Raw Data'!Q10)</f>
        <v>49433</v>
      </c>
      <c r="R23" s="4">
        <f>IF('Raw Data'!R10="","",'Raw Data'!R10)</f>
        <v>80267</v>
      </c>
      <c r="S23" s="4">
        <f>IF('Raw Data'!S10="","",'Raw Data'!S10)</f>
        <v>78648</v>
      </c>
      <c r="T23" s="4">
        <f>IF('Raw Data'!T10="","",'Raw Data'!T10)</f>
        <v>4945</v>
      </c>
      <c r="U23" s="4">
        <f>IF('Raw Data'!U10="","",'Raw Data'!U10)</f>
        <v>4211</v>
      </c>
      <c r="V23" s="4">
        <f>IF('Raw Data'!V10="","",'Raw Data'!V10)</f>
        <v>63370</v>
      </c>
      <c r="W23" s="4">
        <f>IF('Raw Data'!W10="","",'Raw Data'!W10)</f>
        <v>58833</v>
      </c>
      <c r="X23" s="4">
        <f>IF('Raw Data'!X10="","",'Raw Data'!X10)</f>
        <v>71011</v>
      </c>
      <c r="Y23" s="4">
        <f>IF('Raw Data'!Y10="","",'Raw Data'!Y10)</f>
        <v>69633</v>
      </c>
    </row>
    <row r="24" spans="1:25" x14ac:dyDescent="0.2">
      <c r="A24" s="12" t="s">
        <v>4</v>
      </c>
      <c r="B24" s="4">
        <f>IF('Raw Data'!B12="","",'Raw Data'!B12)</f>
        <v>71327</v>
      </c>
      <c r="C24" s="4">
        <f>IF('Raw Data'!C12="","",'Raw Data'!C12)</f>
        <v>72469</v>
      </c>
      <c r="D24" s="4">
        <f>IF('Raw Data'!D12="","",'Raw Data'!D12)</f>
        <v>51311</v>
      </c>
      <c r="E24" s="4">
        <f>IF('Raw Data'!E12="","",'Raw Data'!E12)</f>
        <v>50466</v>
      </c>
      <c r="F24" s="4">
        <f>IF('Raw Data'!F12="","",'Raw Data'!F12)</f>
        <v>59887</v>
      </c>
      <c r="G24" s="4">
        <f>IF('Raw Data'!G12="","",'Raw Data'!G12)</f>
        <v>58202</v>
      </c>
      <c r="H24" s="4">
        <f>IF('Raw Data'!H12="","",'Raw Data'!H12)</f>
        <v>68991</v>
      </c>
      <c r="I24" s="4">
        <f>IF('Raw Data'!I12="","",'Raw Data'!I12)</f>
        <v>63554</v>
      </c>
      <c r="J24" s="4">
        <f>IF('Raw Data'!J12="","",'Raw Data'!J12)</f>
        <v>72585</v>
      </c>
      <c r="K24" s="4">
        <f>IF('Raw Data'!K12="","",'Raw Data'!K12)</f>
        <v>71805</v>
      </c>
      <c r="L24" s="4">
        <f>IF('Raw Data'!L12="","",'Raw Data'!L12)</f>
        <v>47556</v>
      </c>
      <c r="M24" s="4">
        <f>IF('Raw Data'!M12="","",'Raw Data'!M12)</f>
        <v>45938</v>
      </c>
      <c r="N24" s="4">
        <f>IF('Raw Data'!N12="","",'Raw Data'!N12)</f>
        <v>79598</v>
      </c>
      <c r="O24" s="4">
        <f>IF('Raw Data'!O12="","",'Raw Data'!O12)</f>
        <v>77634</v>
      </c>
      <c r="P24" s="4">
        <f>IF('Raw Data'!P12="","",'Raw Data'!P12)</f>
        <v>40048</v>
      </c>
      <c r="Q24" s="4">
        <f>IF('Raw Data'!Q12="","",'Raw Data'!Q12)</f>
        <v>39183</v>
      </c>
      <c r="R24" s="4">
        <f>IF('Raw Data'!R12="","",'Raw Data'!R12)</f>
        <v>62019</v>
      </c>
      <c r="S24" s="4">
        <f>IF('Raw Data'!S12="","",'Raw Data'!S12)</f>
        <v>63949</v>
      </c>
      <c r="T24" s="4">
        <f>IF('Raw Data'!T12="","",'Raw Data'!T12)</f>
        <v>60810</v>
      </c>
      <c r="U24" s="4">
        <f>IF('Raw Data'!U12="","",'Raw Data'!U12)</f>
        <v>59603</v>
      </c>
      <c r="V24" s="4">
        <f>IF('Raw Data'!V12="","",'Raw Data'!V12)</f>
        <v>62077</v>
      </c>
      <c r="W24" s="4">
        <f>IF('Raw Data'!W12="","",'Raw Data'!W12)</f>
        <v>58917</v>
      </c>
      <c r="X24" s="4">
        <f>IF('Raw Data'!X12="","",'Raw Data'!X12)</f>
        <v>41569</v>
      </c>
      <c r="Y24" s="4">
        <f>IF('Raw Data'!Y12="","",'Raw Data'!Y12)</f>
        <v>41034</v>
      </c>
    </row>
    <row r="25" spans="1:25" x14ac:dyDescent="0.2">
      <c r="A25" s="12" t="s">
        <v>5</v>
      </c>
      <c r="B25" s="4">
        <f>IF('Raw Data'!B14="","",'Raw Data'!B14)</f>
        <v>58705</v>
      </c>
      <c r="C25" s="4">
        <f>IF('Raw Data'!C14="","",'Raw Data'!C14)</f>
        <v>56826</v>
      </c>
      <c r="D25" s="4">
        <f>IF('Raw Data'!D14="","",'Raw Data'!D14)</f>
        <v>83746</v>
      </c>
      <c r="E25" s="4">
        <f>IF('Raw Data'!E14="","",'Raw Data'!E14)</f>
        <v>83158</v>
      </c>
      <c r="F25" s="4">
        <f>IF('Raw Data'!F14="","",'Raw Data'!F14)</f>
        <v>4583</v>
      </c>
      <c r="G25" s="4">
        <f>IF('Raw Data'!G14="","",'Raw Data'!G14)</f>
        <v>4528</v>
      </c>
      <c r="H25" s="4">
        <f>IF('Raw Data'!H14="","",'Raw Data'!H14)</f>
        <v>61491</v>
      </c>
      <c r="I25" s="4">
        <f>IF('Raw Data'!I14="","",'Raw Data'!I14)</f>
        <v>56103</v>
      </c>
      <c r="J25" s="4">
        <f>IF('Raw Data'!J14="","",'Raw Data'!J14)</f>
        <v>73690</v>
      </c>
      <c r="K25" s="4">
        <f>IF('Raw Data'!K14="","",'Raw Data'!K14)</f>
        <v>69449</v>
      </c>
      <c r="L25" s="4">
        <f>IF('Raw Data'!L14="","",'Raw Data'!L14)</f>
        <v>4229</v>
      </c>
      <c r="M25" s="4">
        <f>IF('Raw Data'!M14="","",'Raw Data'!M14)</f>
        <v>4098</v>
      </c>
      <c r="N25" s="4">
        <f>IF('Raw Data'!N14="","",'Raw Data'!N14)</f>
        <v>45628</v>
      </c>
      <c r="O25" s="4">
        <f>IF('Raw Data'!O14="","",'Raw Data'!O14)</f>
        <v>44331</v>
      </c>
      <c r="P25" s="4">
        <f>IF('Raw Data'!P14="","",'Raw Data'!P14)</f>
        <v>63999</v>
      </c>
      <c r="Q25" s="4">
        <f>IF('Raw Data'!Q14="","",'Raw Data'!Q14)</f>
        <v>62378</v>
      </c>
      <c r="R25" s="4">
        <f>IF('Raw Data'!R14="","",'Raw Data'!R14)</f>
        <v>65114</v>
      </c>
      <c r="S25" s="4">
        <f>IF('Raw Data'!S14="","",'Raw Data'!S14)</f>
        <v>63147</v>
      </c>
      <c r="T25" s="4">
        <f>IF('Raw Data'!T14="","",'Raw Data'!T14)</f>
        <v>78713</v>
      </c>
      <c r="U25" s="4">
        <f>IF('Raw Data'!U14="","",'Raw Data'!U14)</f>
        <v>77802</v>
      </c>
      <c r="V25" s="4">
        <f>IF('Raw Data'!V14="","",'Raw Data'!V14)</f>
        <v>69299</v>
      </c>
      <c r="W25" s="4">
        <f>IF('Raw Data'!W14="","",'Raw Data'!W14)</f>
        <v>70822</v>
      </c>
      <c r="X25" s="4">
        <f>IF('Raw Data'!X14="","",'Raw Data'!X14)</f>
        <v>57528</v>
      </c>
      <c r="Y25" s="4">
        <f>IF('Raw Data'!Y14="","",'Raw Data'!Y14)</f>
        <v>55652</v>
      </c>
    </row>
    <row r="26" spans="1:25" x14ac:dyDescent="0.2">
      <c r="A26" s="12" t="s">
        <v>6</v>
      </c>
      <c r="B26" s="4">
        <f>IF('Raw Data'!B16="","",'Raw Data'!B16)</f>
        <v>76212</v>
      </c>
      <c r="C26" s="4">
        <f>IF('Raw Data'!C16="","",'Raw Data'!C16)</f>
        <v>74215</v>
      </c>
      <c r="D26" s="4">
        <f>IF('Raw Data'!D16="","",'Raw Data'!D16)</f>
        <v>74325</v>
      </c>
      <c r="E26" s="4">
        <f>IF('Raw Data'!E16="","",'Raw Data'!E16)</f>
        <v>73636</v>
      </c>
      <c r="F26" s="4">
        <f>IF('Raw Data'!F16="","",'Raw Data'!F16)</f>
        <v>72500</v>
      </c>
      <c r="G26" s="4">
        <f>IF('Raw Data'!G16="","",'Raw Data'!G16)</f>
        <v>68581</v>
      </c>
      <c r="H26" s="4">
        <f>IF('Raw Data'!H16="","",'Raw Data'!H16)</f>
        <v>87102</v>
      </c>
      <c r="I26" s="4">
        <f>IF('Raw Data'!I16="","",'Raw Data'!I16)</f>
        <v>80534</v>
      </c>
      <c r="J26" s="4">
        <f>IF('Raw Data'!J16="","",'Raw Data'!J16)</f>
        <v>67448</v>
      </c>
      <c r="K26" s="4">
        <f>IF('Raw Data'!K16="","",'Raw Data'!K16)</f>
        <v>63860</v>
      </c>
      <c r="L26" s="4">
        <f>IF('Raw Data'!L16="","",'Raw Data'!L16)</f>
        <v>39263</v>
      </c>
      <c r="M26" s="4">
        <f>IF('Raw Data'!M16="","",'Raw Data'!M16)</f>
        <v>37241</v>
      </c>
      <c r="N26" s="4">
        <f>IF('Raw Data'!N16="","",'Raw Data'!N16)</f>
        <v>69559</v>
      </c>
      <c r="O26" s="4">
        <f>IF('Raw Data'!O16="","",'Raw Data'!O16)</f>
        <v>68583</v>
      </c>
      <c r="P26" s="4">
        <f>IF('Raw Data'!P16="","",'Raw Data'!P16)</f>
        <v>79218</v>
      </c>
      <c r="Q26" s="4">
        <f>IF('Raw Data'!Q16="","",'Raw Data'!Q16)</f>
        <v>77427</v>
      </c>
      <c r="R26" s="4">
        <f>IF('Raw Data'!R16="","",'Raw Data'!R16)</f>
        <v>66411</v>
      </c>
      <c r="S26" s="4">
        <f>IF('Raw Data'!S16="","",'Raw Data'!S16)</f>
        <v>66155</v>
      </c>
      <c r="T26" s="4">
        <f>IF('Raw Data'!T16="","",'Raw Data'!T16)</f>
        <v>4940</v>
      </c>
      <c r="U26" s="4">
        <f>IF('Raw Data'!U16="","",'Raw Data'!U16)</f>
        <v>4944</v>
      </c>
      <c r="V26" s="4">
        <f>IF('Raw Data'!V16="","",'Raw Data'!V16)</f>
        <v>39632</v>
      </c>
      <c r="W26" s="4">
        <f>IF('Raw Data'!W16="","",'Raw Data'!W16)</f>
        <v>40376</v>
      </c>
      <c r="X26" s="4">
        <f>IF('Raw Data'!X16="","",'Raw Data'!X16)</f>
        <v>62173</v>
      </c>
      <c r="Y26" s="4">
        <f>IF('Raw Data'!Y16="","",'Raw Data'!Y16)</f>
        <v>56907</v>
      </c>
    </row>
    <row r="27" spans="1:25" x14ac:dyDescent="0.2">
      <c r="A27" s="12" t="s">
        <v>7</v>
      </c>
      <c r="B27" s="4">
        <f>IF('Raw Data'!B18="","",'Raw Data'!B18)</f>
        <v>62750</v>
      </c>
      <c r="C27" s="4">
        <f>IF('Raw Data'!C18="","",'Raw Data'!C18)</f>
        <v>60657</v>
      </c>
      <c r="D27" s="4">
        <f>IF('Raw Data'!D18="","",'Raw Data'!D18)</f>
        <v>53785</v>
      </c>
      <c r="E27" s="4">
        <f>IF('Raw Data'!E18="","",'Raw Data'!E18)</f>
        <v>51894</v>
      </c>
      <c r="F27" s="4">
        <f>IF('Raw Data'!F18="","",'Raw Data'!F18)</f>
        <v>93646</v>
      </c>
      <c r="G27" s="4">
        <f>IF('Raw Data'!G18="","",'Raw Data'!G18)</f>
        <v>85746</v>
      </c>
      <c r="H27" s="4">
        <f>IF('Raw Data'!H18="","",'Raw Data'!H18)</f>
        <v>67590</v>
      </c>
      <c r="I27" s="4">
        <f>IF('Raw Data'!I18="","",'Raw Data'!I18)</f>
        <v>63686</v>
      </c>
      <c r="J27" s="4">
        <f>IF('Raw Data'!J18="","",'Raw Data'!J18)</f>
        <v>67984</v>
      </c>
      <c r="K27" s="4">
        <f>IF('Raw Data'!K18="","",'Raw Data'!K18)</f>
        <v>65053</v>
      </c>
      <c r="L27" s="4">
        <f>IF('Raw Data'!L18="","",'Raw Data'!L18)</f>
        <v>54036</v>
      </c>
      <c r="M27" s="4">
        <f>IF('Raw Data'!M18="","",'Raw Data'!M18)</f>
        <v>53667</v>
      </c>
      <c r="N27" s="4">
        <f>IF('Raw Data'!N18="","",'Raw Data'!N18)</f>
        <v>75776</v>
      </c>
      <c r="O27" s="4">
        <f>IF('Raw Data'!O18="","",'Raw Data'!O18)</f>
        <v>74670</v>
      </c>
      <c r="P27" s="4">
        <f>IF('Raw Data'!P18="","",'Raw Data'!P18)</f>
        <v>64513</v>
      </c>
      <c r="Q27" s="4">
        <f>IF('Raw Data'!Q18="","",'Raw Data'!Q18)</f>
        <v>58204</v>
      </c>
      <c r="R27" s="4">
        <f>IF('Raw Data'!R18="","",'Raw Data'!R18)</f>
        <v>71520</v>
      </c>
      <c r="S27" s="4">
        <f>IF('Raw Data'!S18="","",'Raw Data'!S18)</f>
        <v>72018</v>
      </c>
      <c r="T27" s="4">
        <f>IF('Raw Data'!T18="","",'Raw Data'!T18)</f>
        <v>2538</v>
      </c>
      <c r="U27" s="4">
        <f>IF('Raw Data'!U18="","",'Raw Data'!U18)</f>
        <v>2481</v>
      </c>
      <c r="V27" s="4">
        <f>IF('Raw Data'!V18="","",'Raw Data'!V18)</f>
        <v>62955</v>
      </c>
      <c r="W27" s="4">
        <f>IF('Raw Data'!W18="","",'Raw Data'!W18)</f>
        <v>63151</v>
      </c>
      <c r="X27" s="4">
        <f>IF('Raw Data'!X18="","",'Raw Data'!X18)</f>
        <v>3803</v>
      </c>
      <c r="Y27" s="4">
        <f>IF('Raw Data'!Y18="","",'Raw Data'!Y18)</f>
        <v>3679</v>
      </c>
    </row>
    <row r="29" spans="1:25" x14ac:dyDescent="0.2">
      <c r="E29" s="11" t="s">
        <v>26</v>
      </c>
    </row>
    <row r="30" spans="1:25" x14ac:dyDescent="0.2">
      <c r="A30" s="4"/>
      <c r="B30" s="14">
        <v>1</v>
      </c>
      <c r="C30" s="14">
        <v>2</v>
      </c>
      <c r="D30" s="14">
        <v>3</v>
      </c>
      <c r="E30" s="14">
        <v>4</v>
      </c>
      <c r="F30" s="14">
        <v>5</v>
      </c>
      <c r="G30" s="14">
        <v>6</v>
      </c>
      <c r="H30" s="14">
        <v>7</v>
      </c>
      <c r="I30" s="14">
        <v>8</v>
      </c>
      <c r="J30" s="14">
        <v>9</v>
      </c>
      <c r="K30" s="14">
        <v>10</v>
      </c>
      <c r="L30" s="14">
        <v>11</v>
      </c>
      <c r="M30" s="14">
        <v>12</v>
      </c>
    </row>
    <row r="31" spans="1:25" x14ac:dyDescent="0.2">
      <c r="A31" s="14" t="s">
        <v>1</v>
      </c>
      <c r="B31" s="13">
        <f>IF(B20="","",AVERAGE(B20:C20)-AVERAGE($J$3:$K$10))</f>
        <v>60401</v>
      </c>
      <c r="C31" s="13">
        <f>IF(D20="","",AVERAGE(D20:E20)-AVERAGE($J$3:$K$10))</f>
        <v>351</v>
      </c>
      <c r="D31" s="13">
        <f>IF(F20="","",AVERAGE(F20:G20)-AVERAGE($J$3:$K$10))</f>
        <v>54801.5</v>
      </c>
      <c r="E31" s="13">
        <f>IF(H20="","",AVERAGE(H20:I20)-AVERAGE($J$3:$K$10))</f>
        <v>81246.5</v>
      </c>
      <c r="F31" s="13">
        <f>IF(J20="","",AVERAGE(J20:K20)-AVERAGE($J$3:$K$10))</f>
        <v>64211.5</v>
      </c>
      <c r="G31" s="13">
        <f>IF(L20="","",AVERAGE(L20:M20)-AVERAGE($J$3:$K$10))</f>
        <v>80519</v>
      </c>
      <c r="H31" s="13">
        <f>IF(N20="","",AVERAGE(N20:O20)-AVERAGE($J$3:$K$10))</f>
        <v>69843.5</v>
      </c>
      <c r="I31" s="13">
        <f>IF(P20="","",AVERAGE(P20:Q20)-AVERAGE($J$3:$K$10))</f>
        <v>68517.5</v>
      </c>
      <c r="J31" s="13">
        <f t="shared" ref="J31:J38" si="2">IF(R20="","",AVERAGE(R20:S20)-AVERAGE($J$3:$K$10))</f>
        <v>72379.5</v>
      </c>
      <c r="K31" s="13">
        <f t="shared" ref="K31:K38" si="3">IF(T20="","",AVERAGE(T20:U20)-AVERAGE($J$3:$K$10))</f>
        <v>84641</v>
      </c>
      <c r="L31" s="13">
        <f>IF(V20="","",AVERAGE(V20:W20)-AVERAGE($J$3:$K$10))</f>
        <v>60230.5</v>
      </c>
      <c r="M31" s="13">
        <f>IF(X20="","",AVERAGE(X20:Y20)-AVERAGE($J$3:$K$10))</f>
        <v>56594</v>
      </c>
    </row>
    <row r="32" spans="1:25" x14ac:dyDescent="0.2">
      <c r="A32" s="14" t="s">
        <v>2</v>
      </c>
      <c r="B32" s="13">
        <f t="shared" ref="B32:B38" si="4">IF(B21="","",AVERAGE(B21:C21)-AVERAGE($J$3:$K$10))</f>
        <v>78816</v>
      </c>
      <c r="C32" s="13">
        <f t="shared" ref="C32:C38" si="5">IF(D21="","",AVERAGE(D21:E21)-AVERAGE($J$3:$K$10))</f>
        <v>69857.5</v>
      </c>
      <c r="D32" s="13">
        <f t="shared" ref="D32:D38" si="6">IF(F21="","",AVERAGE(F21:G21)-AVERAGE($J$3:$K$10))</f>
        <v>69065</v>
      </c>
      <c r="E32" s="13">
        <f t="shared" ref="E32:E38" si="7">IF(H21="","",AVERAGE(H21:I21)-AVERAGE($J$3:$K$10))</f>
        <v>77725</v>
      </c>
      <c r="F32" s="13">
        <f t="shared" ref="F32:F38" si="8">IF(J21="","",AVERAGE(J21:K21)-AVERAGE($J$3:$K$10))</f>
        <v>87808.5</v>
      </c>
      <c r="G32" s="13">
        <f t="shared" ref="G32:G38" si="9">IF(L21="","",AVERAGE(L21:M21)-AVERAGE($J$3:$K$10))</f>
        <v>74417</v>
      </c>
      <c r="H32" s="13">
        <f t="shared" ref="H32:H38" si="10">IF(N21="","",AVERAGE(N21:O21)-AVERAGE($J$3:$K$10))</f>
        <v>58137</v>
      </c>
      <c r="I32" s="13">
        <f t="shared" ref="I32:I38" si="11">IF(P21="","",AVERAGE(P21:Q21)-AVERAGE($J$3:$K$10))</f>
        <v>77130.5</v>
      </c>
      <c r="J32" s="13">
        <f t="shared" si="2"/>
        <v>80602</v>
      </c>
      <c r="K32" s="13">
        <f t="shared" si="3"/>
        <v>4041</v>
      </c>
      <c r="L32" s="13">
        <f>IF(V21="","",AVERAGE(V21:W21)-AVERAGE($J$3:$K$10))</f>
        <v>4136.5</v>
      </c>
      <c r="M32" s="13">
        <f t="shared" ref="M32:M38" si="12">IF(X21="","",AVERAGE(X21:Y21)-AVERAGE($J$3:$K$10))</f>
        <v>64879</v>
      </c>
    </row>
    <row r="33" spans="1:13" x14ac:dyDescent="0.2">
      <c r="A33" s="14" t="s">
        <v>0</v>
      </c>
      <c r="B33" s="13">
        <f t="shared" si="4"/>
        <v>35214</v>
      </c>
      <c r="C33" s="13">
        <f t="shared" si="5"/>
        <v>72029</v>
      </c>
      <c r="D33" s="13">
        <f t="shared" si="6"/>
        <v>74274</v>
      </c>
      <c r="E33" s="13">
        <f t="shared" si="7"/>
        <v>55525.5</v>
      </c>
      <c r="F33" s="13">
        <f t="shared" si="8"/>
        <v>86890</v>
      </c>
      <c r="G33" s="13">
        <f t="shared" si="9"/>
        <v>77119</v>
      </c>
      <c r="H33" s="13">
        <f t="shared" si="10"/>
        <v>68533</v>
      </c>
      <c r="I33" s="13">
        <f t="shared" si="11"/>
        <v>59532.5</v>
      </c>
      <c r="J33" s="13">
        <f t="shared" si="2"/>
        <v>11584</v>
      </c>
      <c r="K33" s="13">
        <f t="shared" si="3"/>
        <v>76811.5</v>
      </c>
      <c r="L33" s="13">
        <f>IF(V22="","",AVERAGE(V22:W22)-AVERAGE($J$3:$K$10))</f>
        <v>88306.5</v>
      </c>
      <c r="M33" s="13">
        <f t="shared" si="12"/>
        <v>61886.5</v>
      </c>
    </row>
    <row r="34" spans="1:13" x14ac:dyDescent="0.2">
      <c r="A34" s="14" t="s">
        <v>3</v>
      </c>
      <c r="B34" s="13">
        <f t="shared" si="4"/>
        <v>70123</v>
      </c>
      <c r="C34" s="13">
        <f t="shared" si="5"/>
        <v>86153.5</v>
      </c>
      <c r="D34" s="13">
        <f t="shared" si="6"/>
        <v>81021</v>
      </c>
      <c r="E34" s="13">
        <f t="shared" si="7"/>
        <v>71022.5</v>
      </c>
      <c r="F34" s="13">
        <f t="shared" si="8"/>
        <v>76216</v>
      </c>
      <c r="G34" s="13">
        <f t="shared" si="9"/>
        <v>3837</v>
      </c>
      <c r="H34" s="13">
        <f t="shared" si="10"/>
        <v>65036</v>
      </c>
      <c r="I34" s="13">
        <f t="shared" si="11"/>
        <v>49766.5</v>
      </c>
      <c r="J34" s="13">
        <f t="shared" si="2"/>
        <v>79158</v>
      </c>
      <c r="K34" s="13">
        <f t="shared" si="3"/>
        <v>4278.5</v>
      </c>
      <c r="L34" s="13">
        <f>IF(V23="","",AVERAGE(V23:W23)-AVERAGE($J$3:$K$10))</f>
        <v>60802</v>
      </c>
      <c r="M34" s="13">
        <f t="shared" si="12"/>
        <v>70022.5</v>
      </c>
    </row>
    <row r="35" spans="1:13" x14ac:dyDescent="0.2">
      <c r="A35" s="14" t="s">
        <v>4</v>
      </c>
      <c r="B35" s="13">
        <f t="shared" si="4"/>
        <v>71598.5</v>
      </c>
      <c r="C35" s="13">
        <f t="shared" si="5"/>
        <v>50589</v>
      </c>
      <c r="D35" s="13">
        <f t="shared" si="6"/>
        <v>58745</v>
      </c>
      <c r="E35" s="13">
        <f t="shared" si="7"/>
        <v>65973</v>
      </c>
      <c r="F35" s="13">
        <f t="shared" si="8"/>
        <v>71895.5</v>
      </c>
      <c r="G35" s="13">
        <f t="shared" si="9"/>
        <v>46447.5</v>
      </c>
      <c r="H35" s="13">
        <f t="shared" si="10"/>
        <v>78316.5</v>
      </c>
      <c r="I35" s="13">
        <f t="shared" si="11"/>
        <v>39316</v>
      </c>
      <c r="J35" s="13">
        <f t="shared" si="2"/>
        <v>62684.5</v>
      </c>
      <c r="K35" s="13">
        <f t="shared" si="3"/>
        <v>59907</v>
      </c>
      <c r="L35" s="13">
        <f>IF(V24="","",AVERAGE(V24:W24)-AVERAGE($J$3:$K$10))</f>
        <v>60197.5</v>
      </c>
      <c r="M35" s="13">
        <f t="shared" si="12"/>
        <v>41002</v>
      </c>
    </row>
    <row r="36" spans="1:13" x14ac:dyDescent="0.2">
      <c r="A36" s="14" t="s">
        <v>5</v>
      </c>
      <c r="B36" s="13">
        <f t="shared" si="4"/>
        <v>57466</v>
      </c>
      <c r="C36" s="13">
        <f t="shared" si="5"/>
        <v>83152.5</v>
      </c>
      <c r="D36" s="13">
        <f t="shared" si="6"/>
        <v>4256</v>
      </c>
      <c r="E36" s="13">
        <f t="shared" si="7"/>
        <v>58497.5</v>
      </c>
      <c r="F36" s="13">
        <f t="shared" si="8"/>
        <v>71270</v>
      </c>
      <c r="G36" s="13">
        <f t="shared" si="9"/>
        <v>3864</v>
      </c>
      <c r="H36" s="13">
        <f t="shared" si="10"/>
        <v>44680</v>
      </c>
      <c r="I36" s="13">
        <f t="shared" si="11"/>
        <v>62889</v>
      </c>
      <c r="J36" s="13">
        <f t="shared" si="2"/>
        <v>63831</v>
      </c>
      <c r="K36" s="13">
        <f t="shared" si="3"/>
        <v>77958</v>
      </c>
      <c r="L36" s="13">
        <f>IF(V25="","",AVERAGE(W25:W25)-AVERAGE($J$3:$K$10))</f>
        <v>70522.5</v>
      </c>
      <c r="M36" s="13">
        <f t="shared" si="12"/>
        <v>56290.5</v>
      </c>
    </row>
    <row r="37" spans="1:13" x14ac:dyDescent="0.2">
      <c r="A37" s="14" t="s">
        <v>6</v>
      </c>
      <c r="B37" s="13">
        <f t="shared" si="4"/>
        <v>74914</v>
      </c>
      <c r="C37" s="13">
        <f t="shared" si="5"/>
        <v>73681</v>
      </c>
      <c r="D37" s="13">
        <f t="shared" si="6"/>
        <v>70241</v>
      </c>
      <c r="E37" s="13">
        <f t="shared" si="7"/>
        <v>83518.5</v>
      </c>
      <c r="F37" s="13">
        <f t="shared" si="8"/>
        <v>65354.5</v>
      </c>
      <c r="G37" s="13">
        <f t="shared" si="9"/>
        <v>37952.5</v>
      </c>
      <c r="H37" s="13">
        <f t="shared" si="10"/>
        <v>68771.5</v>
      </c>
      <c r="I37" s="13">
        <f t="shared" si="11"/>
        <v>78023</v>
      </c>
      <c r="J37" s="13">
        <f t="shared" si="2"/>
        <v>65983.5</v>
      </c>
      <c r="K37" s="13">
        <f t="shared" si="3"/>
        <v>4642.5</v>
      </c>
      <c r="L37" s="13">
        <f>IF(V26="","",AVERAGE(W26:W26)-AVERAGE($J$3:$K$10))</f>
        <v>40076.5</v>
      </c>
      <c r="M37" s="13">
        <f t="shared" si="12"/>
        <v>59240.5</v>
      </c>
    </row>
    <row r="38" spans="1:13" x14ac:dyDescent="0.2">
      <c r="A38" s="14" t="s">
        <v>7</v>
      </c>
      <c r="B38" s="13">
        <f t="shared" si="4"/>
        <v>61404</v>
      </c>
      <c r="C38" s="13">
        <f t="shared" si="5"/>
        <v>52540</v>
      </c>
      <c r="D38" s="13">
        <f t="shared" si="6"/>
        <v>89396.5</v>
      </c>
      <c r="E38" s="13">
        <f t="shared" si="7"/>
        <v>65338.5</v>
      </c>
      <c r="F38" s="13">
        <f t="shared" si="8"/>
        <v>66219</v>
      </c>
      <c r="G38" s="13">
        <f t="shared" si="9"/>
        <v>53552</v>
      </c>
      <c r="H38" s="13">
        <f t="shared" si="10"/>
        <v>74923.5</v>
      </c>
      <c r="I38" s="13">
        <f t="shared" si="11"/>
        <v>61059</v>
      </c>
      <c r="J38" s="13">
        <f t="shared" si="2"/>
        <v>71469.5</v>
      </c>
      <c r="K38" s="13">
        <f t="shared" si="3"/>
        <v>2210</v>
      </c>
      <c r="L38" s="13">
        <f>IF(V27="","",AVERAGE(W27:W27)-AVERAGE($J$3:$K$10))</f>
        <v>62851.5</v>
      </c>
      <c r="M38" s="13">
        <f t="shared" si="12"/>
        <v>3441.5</v>
      </c>
    </row>
    <row r="40" spans="1:13" x14ac:dyDescent="0.2">
      <c r="E40" s="11" t="s">
        <v>27</v>
      </c>
    </row>
    <row r="41" spans="1:13" x14ac:dyDescent="0.2">
      <c r="A41" s="4"/>
      <c r="B41" s="14">
        <v>1</v>
      </c>
      <c r="C41" s="14">
        <v>2</v>
      </c>
      <c r="D41" s="14">
        <v>3</v>
      </c>
      <c r="E41" s="14">
        <v>4</v>
      </c>
      <c r="F41" s="14">
        <v>5</v>
      </c>
      <c r="G41" s="14">
        <v>6</v>
      </c>
      <c r="H41" s="14">
        <v>7</v>
      </c>
      <c r="I41" s="14">
        <v>8</v>
      </c>
      <c r="J41" s="14">
        <v>9</v>
      </c>
      <c r="K41" s="14">
        <v>10</v>
      </c>
      <c r="L41" s="14">
        <v>11</v>
      </c>
      <c r="M41" s="14">
        <v>12</v>
      </c>
    </row>
    <row r="42" spans="1:13" x14ac:dyDescent="0.2">
      <c r="A42" s="14" t="s">
        <v>1</v>
      </c>
      <c r="B42" s="15">
        <f>IF(B31="","",(B31-$H$4)/$H$3*15)</f>
        <v>2.1056042985788275</v>
      </c>
      <c r="C42" s="69">
        <f t="shared" ref="C42:M42" si="13">IF(C31="","",(C31-$H$4)/$H$3*15)</f>
        <v>0.10929935924165275</v>
      </c>
      <c r="D42" s="15">
        <f t="shared" si="13"/>
        <v>1.9194542651430488</v>
      </c>
      <c r="E42" s="15">
        <f t="shared" si="13"/>
        <v>2.7985930515006099</v>
      </c>
      <c r="F42" s="15">
        <f t="shared" si="13"/>
        <v>2.2322807344047106</v>
      </c>
      <c r="G42" s="15">
        <f t="shared" si="13"/>
        <v>2.7744080083138027</v>
      </c>
      <c r="H42" s="15">
        <f t="shared" si="13"/>
        <v>2.4195111993230616</v>
      </c>
      <c r="I42" s="15">
        <f t="shared" si="13"/>
        <v>2.3754295948341175</v>
      </c>
      <c r="J42" s="15">
        <f t="shared" si="13"/>
        <v>2.5038180990093077</v>
      </c>
      <c r="K42" s="15">
        <f t="shared" si="13"/>
        <v>2.9114399643495701</v>
      </c>
      <c r="L42" s="15">
        <f t="shared" si="13"/>
        <v>2.0999361888010259</v>
      </c>
      <c r="M42" s="15">
        <f t="shared" si="13"/>
        <v>1.9790442169126052</v>
      </c>
    </row>
    <row r="43" spans="1:13" x14ac:dyDescent="0.2">
      <c r="A43" s="14" t="s">
        <v>2</v>
      </c>
      <c r="B43" s="15">
        <f t="shared" ref="B43:M49" si="14">IF(B32="","",(B32-$H$4)/$H$3*15)</f>
        <v>2.7177933986270215</v>
      </c>
      <c r="C43" s="15">
        <f t="shared" si="14"/>
        <v>2.419976615961708</v>
      </c>
      <c r="D43" s="15">
        <f t="shared" si="14"/>
        <v>2.3936307098097562</v>
      </c>
      <c r="E43" s="15">
        <f t="shared" si="14"/>
        <v>2.6815241448582148</v>
      </c>
      <c r="F43" s="15">
        <f t="shared" si="14"/>
        <v>3.0167404788433334</v>
      </c>
      <c r="G43" s="15">
        <f t="shared" si="14"/>
        <v>2.5715528419551776</v>
      </c>
      <c r="H43" s="15">
        <f t="shared" si="14"/>
        <v>2.03033977930057</v>
      </c>
      <c r="I43" s="15">
        <f t="shared" si="14"/>
        <v>2.6617605597385485</v>
      </c>
      <c r="J43" s="15">
        <f t="shared" si="14"/>
        <v>2.777167264100064</v>
      </c>
      <c r="K43" s="15">
        <f t="shared" si="14"/>
        <v>0.23196988757061485</v>
      </c>
      <c r="L43" s="15">
        <f t="shared" si="14"/>
        <v>0.23514469392709611</v>
      </c>
      <c r="M43" s="15">
        <f t="shared" si="14"/>
        <v>2.2544711348544619</v>
      </c>
    </row>
    <row r="44" spans="1:13" x14ac:dyDescent="0.2">
      <c r="A44" s="14" t="s">
        <v>0</v>
      </c>
      <c r="B44" s="15">
        <f t="shared" si="14"/>
        <v>1.2682865216082126</v>
      </c>
      <c r="C44" s="15">
        <f t="shared" si="14"/>
        <v>2.4921660610203369</v>
      </c>
      <c r="D44" s="15">
        <f t="shared" si="14"/>
        <v>2.5667989434318597</v>
      </c>
      <c r="E44" s="15">
        <f t="shared" si="14"/>
        <v>1.9435229541701946</v>
      </c>
      <c r="F44" s="15">
        <f t="shared" si="14"/>
        <v>2.9862058229435635</v>
      </c>
      <c r="G44" s="15">
        <f t="shared" si="14"/>
        <v>2.6613782532139463</v>
      </c>
      <c r="H44" s="15">
        <f t="shared" si="14"/>
        <v>2.3759448775411904</v>
      </c>
      <c r="I44" s="15">
        <f t="shared" si="14"/>
        <v>2.0767318449599377</v>
      </c>
      <c r="J44" s="15">
        <f t="shared" si="14"/>
        <v>0.48272972366420869</v>
      </c>
      <c r="K44" s="15">
        <f t="shared" si="14"/>
        <v>2.6511557091865323</v>
      </c>
      <c r="L44" s="15">
        <f t="shared" si="14"/>
        <v>3.0332960135609008</v>
      </c>
      <c r="M44" s="15">
        <f t="shared" si="14"/>
        <v>2.1549883283437792</v>
      </c>
    </row>
    <row r="45" spans="1:13" x14ac:dyDescent="0.2">
      <c r="A45" s="14" t="s">
        <v>3</v>
      </c>
      <c r="B45" s="15">
        <f t="shared" si="14"/>
        <v>2.4288029100731823</v>
      </c>
      <c r="C45" s="15">
        <f t="shared" si="14"/>
        <v>2.9617215833461978</v>
      </c>
      <c r="D45" s="15">
        <f t="shared" si="14"/>
        <v>2.7910965192138404</v>
      </c>
      <c r="E45" s="15">
        <f t="shared" si="14"/>
        <v>2.4587059291062174</v>
      </c>
      <c r="F45" s="15">
        <f t="shared" si="14"/>
        <v>2.6313588800212488</v>
      </c>
      <c r="G45" s="15">
        <f t="shared" si="14"/>
        <v>0.22518810226462346</v>
      </c>
      <c r="H45" s="15">
        <f t="shared" si="14"/>
        <v>2.2596904500164259</v>
      </c>
      <c r="I45" s="15">
        <f t="shared" si="14"/>
        <v>1.7520704954584081</v>
      </c>
      <c r="J45" s="15">
        <f t="shared" si="14"/>
        <v>2.7291628622282422</v>
      </c>
      <c r="K45" s="15">
        <f t="shared" si="14"/>
        <v>0.23986534840479604</v>
      </c>
      <c r="L45" s="15">
        <f t="shared" si="14"/>
        <v>2.1189351608714868</v>
      </c>
      <c r="M45" s="15">
        <f t="shared" si="14"/>
        <v>2.4254618834886128</v>
      </c>
    </row>
    <row r="46" spans="1:13" x14ac:dyDescent="0.2">
      <c r="A46" s="14" t="s">
        <v>4</v>
      </c>
      <c r="B46" s="15">
        <f t="shared" si="14"/>
        <v>2.4778544993819582</v>
      </c>
      <c r="C46" s="15">
        <f t="shared" si="14"/>
        <v>1.7794137229788882</v>
      </c>
      <c r="D46" s="15">
        <f t="shared" si="14"/>
        <v>2.0505521590360738</v>
      </c>
      <c r="E46" s="15">
        <f t="shared" si="14"/>
        <v>2.2908401207601217</v>
      </c>
      <c r="F46" s="15">
        <f t="shared" si="14"/>
        <v>2.4877279809303867</v>
      </c>
      <c r="G46" s="15">
        <f t="shared" si="14"/>
        <v>1.6417335080535773</v>
      </c>
      <c r="H46" s="15">
        <f t="shared" si="14"/>
        <v>2.7011879978410276</v>
      </c>
      <c r="I46" s="15">
        <f t="shared" si="14"/>
        <v>1.4046535967316278</v>
      </c>
      <c r="J46" s="15">
        <f t="shared" si="14"/>
        <v>2.1815170767466281</v>
      </c>
      <c r="K46" s="15">
        <f t="shared" si="14"/>
        <v>2.0891817400437307</v>
      </c>
      <c r="L46" s="15">
        <f t="shared" si="14"/>
        <v>2.0988391352956448</v>
      </c>
      <c r="M46" s="15">
        <f t="shared" si="14"/>
        <v>1.4607030576429099</v>
      </c>
    </row>
    <row r="47" spans="1:13" x14ac:dyDescent="0.2">
      <c r="A47" s="14" t="s">
        <v>5</v>
      </c>
      <c r="B47" s="15">
        <f t="shared" si="14"/>
        <v>2.0080330246911569</v>
      </c>
      <c r="C47" s="15">
        <f t="shared" si="14"/>
        <v>2.8619562024477649</v>
      </c>
      <c r="D47" s="15">
        <f t="shared" si="14"/>
        <v>0.2391173573783999</v>
      </c>
      <c r="E47" s="15">
        <f t="shared" si="14"/>
        <v>2.0423242577457166</v>
      </c>
      <c r="F47" s="15">
        <f t="shared" si="14"/>
        <v>2.4669338303965747</v>
      </c>
      <c r="G47" s="15">
        <f t="shared" si="14"/>
        <v>0.22608569149629879</v>
      </c>
      <c r="H47" s="15">
        <f t="shared" si="14"/>
        <v>1.5829746574244608</v>
      </c>
      <c r="I47" s="15">
        <f t="shared" si="14"/>
        <v>2.188315484075428</v>
      </c>
      <c r="J47" s="15">
        <f t="shared" si="14"/>
        <v>2.2196313750472121</v>
      </c>
      <c r="K47" s="15">
        <f t="shared" si="14"/>
        <v>2.6892700074871163</v>
      </c>
      <c r="L47" s="15">
        <f t="shared" si="14"/>
        <v>2.4420839062974151</v>
      </c>
      <c r="M47" s="15">
        <f t="shared" si="14"/>
        <v>1.9689546490676622</v>
      </c>
    </row>
    <row r="48" spans="1:13" x14ac:dyDescent="0.2">
      <c r="A48" s="14" t="s">
        <v>6</v>
      </c>
      <c r="B48" s="15">
        <f t="shared" si="14"/>
        <v>2.588075132627127</v>
      </c>
      <c r="C48" s="15">
        <f t="shared" si="14"/>
        <v>2.5470852243806203</v>
      </c>
      <c r="D48" s="15">
        <f t="shared" si="14"/>
        <v>2.4327257074560595</v>
      </c>
      <c r="E48" s="15">
        <f t="shared" si="14"/>
        <v>2.8741235231438087</v>
      </c>
      <c r="F48" s="15">
        <f t="shared" si="14"/>
        <v>2.2702786785456333</v>
      </c>
      <c r="G48" s="15">
        <f t="shared" si="14"/>
        <v>1.3593253405320236</v>
      </c>
      <c r="H48" s="15">
        <f t="shared" si="14"/>
        <v>2.3838735824209891</v>
      </c>
      <c r="I48" s="15">
        <f t="shared" si="14"/>
        <v>2.6914308704522609</v>
      </c>
      <c r="J48" s="15">
        <f t="shared" si="14"/>
        <v>2.2911891832391063</v>
      </c>
      <c r="K48" s="15">
        <f t="shared" si="14"/>
        <v>0.25196618100960422</v>
      </c>
      <c r="L48" s="15">
        <f t="shared" si="14"/>
        <v>1.4299356934238165</v>
      </c>
      <c r="M48" s="15">
        <f t="shared" si="14"/>
        <v>2.0670245836395971</v>
      </c>
    </row>
    <row r="49" spans="1:13" x14ac:dyDescent="0.2">
      <c r="A49" s="14" t="s">
        <v>7</v>
      </c>
      <c r="B49" s="15">
        <f t="shared" si="14"/>
        <v>2.1389480763332851</v>
      </c>
      <c r="C49" s="15">
        <f t="shared" si="14"/>
        <v>1.8442728559788353</v>
      </c>
      <c r="D49" s="15">
        <f t="shared" si="14"/>
        <v>3.0695320232840904</v>
      </c>
      <c r="E49" s="15">
        <f t="shared" si="14"/>
        <v>2.2697467738157515</v>
      </c>
      <c r="F49" s="15">
        <f t="shared" si="14"/>
        <v>2.2990181559820524</v>
      </c>
      <c r="G49" s="15">
        <f t="shared" si="14"/>
        <v>1.8779158301438514</v>
      </c>
      <c r="H49" s="15">
        <f t="shared" si="14"/>
        <v>2.5883909510604943</v>
      </c>
      <c r="I49" s="15">
        <f t="shared" si="14"/>
        <v>2.1274788805952114</v>
      </c>
      <c r="J49" s="15">
        <f t="shared" si="14"/>
        <v>2.4735660174972871</v>
      </c>
      <c r="K49" s="15">
        <f t="shared" si="14"/>
        <v>0.17110004004478027</v>
      </c>
      <c r="L49" s="15">
        <f t="shared" si="14"/>
        <v>2.1870688323647682</v>
      </c>
      <c r="M49" s="15">
        <f t="shared" si="14"/>
        <v>0.21204008222286072</v>
      </c>
    </row>
    <row r="52" spans="1:13" x14ac:dyDescent="0.2">
      <c r="D52" t="s">
        <v>222</v>
      </c>
      <c r="F52">
        <v>33</v>
      </c>
    </row>
    <row r="53" spans="1:13" x14ac:dyDescent="0.2">
      <c r="D53" t="s">
        <v>223</v>
      </c>
      <c r="F53">
        <v>94</v>
      </c>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r:id="rId1"/>
  <headerFooter>
    <oddHeader>&amp;L&amp;"-,Bold"&amp;16Example results&amp;R&amp;"-,Bold"&amp;12 100-6260-B2</oddHeader>
    <oddFooter>&amp;RResult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110"/>
  <sheetViews>
    <sheetView tabSelected="1" view="pageLayout" zoomScaleNormal="100" workbookViewId="0">
      <selection activeCell="O23" sqref="O23"/>
    </sheetView>
  </sheetViews>
  <sheetFormatPr defaultColWidth="9.109375" defaultRowHeight="13.2" x14ac:dyDescent="0.2"/>
  <cols>
    <col min="1" max="15" width="9.109375" style="60"/>
    <col min="16" max="16" width="16" style="60" customWidth="1"/>
    <col min="17" max="16384" width="9.109375" style="60"/>
  </cols>
  <sheetData>
    <row r="1" spans="2:18" x14ac:dyDescent="0.2">
      <c r="B1" s="11" t="s">
        <v>141</v>
      </c>
    </row>
    <row r="2" spans="2:18" ht="15" customHeight="1" x14ac:dyDescent="0.2">
      <c r="C2" s="66"/>
    </row>
    <row r="3" spans="2:18" ht="45" customHeight="1" x14ac:dyDescent="0.2">
      <c r="C3" s="61"/>
      <c r="D3" s="60" t="s">
        <v>215</v>
      </c>
      <c r="G3" s="67"/>
      <c r="H3" s="60" t="s">
        <v>214</v>
      </c>
      <c r="P3" s="62" t="s">
        <v>216</v>
      </c>
    </row>
    <row r="4" spans="2:18" ht="15" customHeight="1" x14ac:dyDescent="0.2">
      <c r="C4" s="73"/>
      <c r="D4" s="73"/>
      <c r="F4" s="11" t="s">
        <v>220</v>
      </c>
    </row>
    <row r="5" spans="2:18" x14ac:dyDescent="0.2">
      <c r="B5" s="22"/>
      <c r="C5" s="63">
        <v>1</v>
      </c>
      <c r="D5" s="63">
        <v>2</v>
      </c>
      <c r="E5" s="63">
        <v>3</v>
      </c>
      <c r="F5" s="63">
        <v>4</v>
      </c>
      <c r="G5" s="63">
        <v>5</v>
      </c>
      <c r="H5" s="63">
        <v>6</v>
      </c>
      <c r="I5" s="63">
        <v>7</v>
      </c>
      <c r="J5" s="63">
        <v>8</v>
      </c>
      <c r="K5" s="63">
        <v>9</v>
      </c>
      <c r="L5" s="63">
        <v>10</v>
      </c>
      <c r="M5" s="63">
        <v>11</v>
      </c>
      <c r="N5" s="63">
        <v>12</v>
      </c>
      <c r="P5" s="62"/>
      <c r="R5" s="11"/>
    </row>
    <row r="6" spans="2:18" x14ac:dyDescent="0.2">
      <c r="B6" s="63" t="s">
        <v>1</v>
      </c>
      <c r="C6" s="23">
        <f>'Example Results'!B42/12</f>
        <v>0.17546702488156896</v>
      </c>
      <c r="D6" s="23">
        <f>'Example Results'!C42/12</f>
        <v>9.1082799368043966E-3</v>
      </c>
      <c r="E6" s="23">
        <f>'Example Results'!D42/12</f>
        <v>0.15995452209525407</v>
      </c>
      <c r="F6" s="23">
        <f>'Example Results'!E42/12</f>
        <v>0.23321608762505083</v>
      </c>
      <c r="G6" s="23">
        <f>'Example Results'!F42/12</f>
        <v>0.18602339453372588</v>
      </c>
      <c r="H6" s="23">
        <f>'Example Results'!G42/12</f>
        <v>0.23120066735948355</v>
      </c>
      <c r="I6" s="23">
        <f>'Example Results'!H42/12</f>
        <v>0.2016259332769218</v>
      </c>
      <c r="J6" s="23">
        <f>'Example Results'!I42/12</f>
        <v>0.19795246623617646</v>
      </c>
      <c r="K6" s="23">
        <f>'Example Results'!J42/12</f>
        <v>0.20865150825077564</v>
      </c>
      <c r="L6" s="23">
        <f>'Example Results'!K42/12</f>
        <v>0.24261999702913084</v>
      </c>
      <c r="M6" s="23">
        <f>'Example Results'!L42/12</f>
        <v>0.17499468240008551</v>
      </c>
      <c r="N6" s="23">
        <f>'Example Results'!M42/12</f>
        <v>0.16492035140938377</v>
      </c>
      <c r="P6" s="64">
        <f>COUNTIF(C6:N13,"&lt;0.3")-COUNTIF(C6:N13,"&lt;0.1")</f>
        <v>85</v>
      </c>
    </row>
    <row r="7" spans="2:18" x14ac:dyDescent="0.2">
      <c r="B7" s="63" t="s">
        <v>2</v>
      </c>
      <c r="C7" s="23">
        <f>'Example Results'!B43/12</f>
        <v>0.22648278321891846</v>
      </c>
      <c r="D7" s="23">
        <f>'Example Results'!C43/12</f>
        <v>0.20166471799680899</v>
      </c>
      <c r="E7" s="23">
        <f>'Example Results'!D43/12</f>
        <v>0.1994692258174797</v>
      </c>
      <c r="F7" s="23">
        <f>'Example Results'!E43/12</f>
        <v>0.22346034540485124</v>
      </c>
      <c r="G7" s="23">
        <f>'Example Results'!F43/12</f>
        <v>0.25139503990361112</v>
      </c>
      <c r="H7" s="23">
        <f>'Example Results'!G43/12</f>
        <v>0.21429607016293148</v>
      </c>
      <c r="I7" s="23">
        <f>'Example Results'!H43/12</f>
        <v>0.16919498160838084</v>
      </c>
      <c r="J7" s="23">
        <f>'Example Results'!I43/12</f>
        <v>0.22181337997821238</v>
      </c>
      <c r="K7" s="23">
        <f>'Example Results'!J43/12</f>
        <v>0.23143060534167201</v>
      </c>
      <c r="L7" s="23">
        <f>'Example Results'!K43/12</f>
        <v>1.9330823964217904E-2</v>
      </c>
      <c r="M7" s="23">
        <f>'Example Results'!L43/12</f>
        <v>1.9595391160591343E-2</v>
      </c>
      <c r="N7" s="23">
        <f>'Example Results'!M43/12</f>
        <v>0.18787259457120517</v>
      </c>
      <c r="P7" s="64"/>
      <c r="R7" s="65"/>
    </row>
    <row r="8" spans="2:18" x14ac:dyDescent="0.2">
      <c r="B8" s="63" t="s">
        <v>0</v>
      </c>
      <c r="C8" s="23">
        <f>'Example Results'!B44/12</f>
        <v>0.10569054346735106</v>
      </c>
      <c r="D8" s="23">
        <f>'Example Results'!C44/12</f>
        <v>0.20768050508502808</v>
      </c>
      <c r="E8" s="23">
        <f>'Example Results'!D44/12</f>
        <v>0.21389991195265498</v>
      </c>
      <c r="F8" s="23">
        <f>'Example Results'!E44/12</f>
        <v>0.16196024618084956</v>
      </c>
      <c r="G8" s="23">
        <f>'Example Results'!F44/12</f>
        <v>0.24885048524529696</v>
      </c>
      <c r="H8" s="23">
        <f>'Example Results'!G44/12</f>
        <v>0.2217815211011622</v>
      </c>
      <c r="I8" s="23">
        <f>'Example Results'!H44/12</f>
        <v>0.19799540646176586</v>
      </c>
      <c r="J8" s="23">
        <f>'Example Results'!I44/12</f>
        <v>0.17306098707999482</v>
      </c>
      <c r="K8" s="23">
        <f>'Example Results'!J44/12</f>
        <v>4.0227476972017388E-2</v>
      </c>
      <c r="L8" s="23">
        <f>'Example Results'!K44/12</f>
        <v>0.22092964243221103</v>
      </c>
      <c r="M8" s="23">
        <f>'Example Results'!L44/12</f>
        <v>0.25277466779674174</v>
      </c>
      <c r="N8" s="23">
        <f>'Example Results'!M44/12</f>
        <v>0.17958236069531494</v>
      </c>
      <c r="P8" s="64"/>
    </row>
    <row r="9" spans="2:18" x14ac:dyDescent="0.2">
      <c r="B9" s="63" t="s">
        <v>3</v>
      </c>
      <c r="C9" s="23">
        <f>'Example Results'!B45/12</f>
        <v>0.20240024250609853</v>
      </c>
      <c r="D9" s="23">
        <f>'Example Results'!C45/12</f>
        <v>0.24681013194551649</v>
      </c>
      <c r="E9" s="23">
        <f>'Example Results'!D45/12</f>
        <v>0.23259137660115337</v>
      </c>
      <c r="F9" s="23">
        <f>'Example Results'!E45/12</f>
        <v>0.20489216075885144</v>
      </c>
      <c r="G9" s="23">
        <f>'Example Results'!F45/12</f>
        <v>0.21927990666843741</v>
      </c>
      <c r="H9" s="23">
        <f>'Example Results'!G45/12</f>
        <v>1.8765675188718623E-2</v>
      </c>
      <c r="I9" s="23">
        <f>'Example Results'!H45/12</f>
        <v>0.18830753750136883</v>
      </c>
      <c r="J9" s="23">
        <f>'Example Results'!I45/12</f>
        <v>0.146005874621534</v>
      </c>
      <c r="K9" s="23">
        <f>'Example Results'!J45/12</f>
        <v>0.22743023851902019</v>
      </c>
      <c r="L9" s="23">
        <f>'Example Results'!K45/12</f>
        <v>1.9988779033733004E-2</v>
      </c>
      <c r="M9" s="23">
        <f>'Example Results'!L45/12</f>
        <v>0.1765779300726239</v>
      </c>
      <c r="N9" s="23">
        <f>'Example Results'!M45/12</f>
        <v>0.20212182362405107</v>
      </c>
      <c r="P9" s="64"/>
    </row>
    <row r="10" spans="2:18" x14ac:dyDescent="0.2">
      <c r="B10" s="63" t="s">
        <v>4</v>
      </c>
      <c r="C10" s="23">
        <f>'Example Results'!B46/12</f>
        <v>0.20648787494849652</v>
      </c>
      <c r="D10" s="23">
        <f>'Example Results'!C46/12</f>
        <v>0.14828447691490734</v>
      </c>
      <c r="E10" s="23">
        <f>'Example Results'!D46/12</f>
        <v>0.17087934658633949</v>
      </c>
      <c r="F10" s="23">
        <f>'Example Results'!E46/12</f>
        <v>0.19090334339667681</v>
      </c>
      <c r="G10" s="23">
        <f>'Example Results'!F46/12</f>
        <v>0.20731066507753224</v>
      </c>
      <c r="H10" s="23">
        <f>'Example Results'!G46/12</f>
        <v>0.13681112567113143</v>
      </c>
      <c r="I10" s="23">
        <f>'Example Results'!H46/12</f>
        <v>0.22509899982008563</v>
      </c>
      <c r="J10" s="23">
        <f>'Example Results'!I46/12</f>
        <v>0.11705446639430232</v>
      </c>
      <c r="K10" s="23">
        <f>'Example Results'!J46/12</f>
        <v>0.18179308972888567</v>
      </c>
      <c r="L10" s="23">
        <f>'Example Results'!K46/12</f>
        <v>0.17409847833697756</v>
      </c>
      <c r="M10" s="23">
        <f>'Example Results'!L46/12</f>
        <v>0.17490326127463707</v>
      </c>
      <c r="N10" s="23">
        <f>'Example Results'!M46/12</f>
        <v>0.12172525480357582</v>
      </c>
      <c r="P10" s="64"/>
    </row>
    <row r="11" spans="2:18" x14ac:dyDescent="0.2">
      <c r="B11" s="63" t="s">
        <v>5</v>
      </c>
      <c r="C11" s="23">
        <f>'Example Results'!B47/12</f>
        <v>0.16733608539092973</v>
      </c>
      <c r="D11" s="23">
        <f>'Example Results'!C47/12</f>
        <v>0.23849635020398041</v>
      </c>
      <c r="E11" s="23">
        <f>'Example Results'!D47/12</f>
        <v>1.9926446448199991E-2</v>
      </c>
      <c r="F11" s="23">
        <f>'Example Results'!E47/12</f>
        <v>0.17019368814547639</v>
      </c>
      <c r="G11" s="23">
        <f>'Example Results'!F47/12</f>
        <v>0.20557781919971455</v>
      </c>
      <c r="H11" s="23">
        <f>'Example Results'!G47/12</f>
        <v>1.8840474291358232E-2</v>
      </c>
      <c r="I11" s="23">
        <f>'Example Results'!H47/12</f>
        <v>0.13191455478537173</v>
      </c>
      <c r="J11" s="23">
        <f>'Example Results'!I47/12</f>
        <v>0.18235962367295233</v>
      </c>
      <c r="K11" s="23">
        <f>'Example Results'!J47/12</f>
        <v>0.18496928125393433</v>
      </c>
      <c r="L11" s="23">
        <f>'Example Results'!K47/12</f>
        <v>0.22410583395725969</v>
      </c>
      <c r="M11" s="23">
        <f>'Example Results'!L47/12</f>
        <v>0.20350699219145127</v>
      </c>
      <c r="N11" s="23">
        <f>'Example Results'!M47/12</f>
        <v>0.16407955408897185</v>
      </c>
      <c r="P11" s="64"/>
    </row>
    <row r="12" spans="2:18" x14ac:dyDescent="0.2">
      <c r="B12" s="63" t="s">
        <v>6</v>
      </c>
      <c r="C12" s="23">
        <f>'Example Results'!B48/12</f>
        <v>0.21567292771892724</v>
      </c>
      <c r="D12" s="23">
        <f>'Example Results'!C48/12</f>
        <v>0.21225710203171835</v>
      </c>
      <c r="E12" s="23">
        <f>'Example Results'!D48/12</f>
        <v>0.20272714228800495</v>
      </c>
      <c r="F12" s="23">
        <f>'Example Results'!E48/12</f>
        <v>0.23951029359531739</v>
      </c>
      <c r="G12" s="23">
        <f>'Example Results'!F48/12</f>
        <v>0.18918988987880278</v>
      </c>
      <c r="H12" s="23">
        <f>'Example Results'!G48/12</f>
        <v>0.11327711171100197</v>
      </c>
      <c r="I12" s="23">
        <f>'Example Results'!H48/12</f>
        <v>0.19865613186841577</v>
      </c>
      <c r="J12" s="23">
        <f>'Example Results'!I48/12</f>
        <v>0.22428590587102173</v>
      </c>
      <c r="K12" s="23">
        <f>'Example Results'!J48/12</f>
        <v>0.19093243193659218</v>
      </c>
      <c r="L12" s="23">
        <f>'Example Results'!K48/12</f>
        <v>2.0997181750800353E-2</v>
      </c>
      <c r="M12" s="23">
        <f>'Example Results'!L48/12</f>
        <v>0.11916130778531804</v>
      </c>
      <c r="N12" s="23">
        <f>'Example Results'!M48/12</f>
        <v>0.1722520486366331</v>
      </c>
      <c r="P12" s="64"/>
    </row>
    <row r="13" spans="2:18" x14ac:dyDescent="0.2">
      <c r="B13" s="63" t="s">
        <v>7</v>
      </c>
      <c r="C13" s="23">
        <f>'Example Results'!B49/12</f>
        <v>0.17824567302777375</v>
      </c>
      <c r="D13" s="23">
        <f>'Example Results'!C49/12</f>
        <v>0.15368940466490294</v>
      </c>
      <c r="E13" s="23">
        <f>'Example Results'!D49/12</f>
        <v>0.25579433527367418</v>
      </c>
      <c r="F13" s="23">
        <f>'Example Results'!E49/12</f>
        <v>0.18914556448464595</v>
      </c>
      <c r="G13" s="23">
        <f>'Example Results'!F49/12</f>
        <v>0.1915848463318377</v>
      </c>
      <c r="H13" s="23">
        <f>'Example Results'!G49/12</f>
        <v>0.15649298584532095</v>
      </c>
      <c r="I13" s="23">
        <f>'Example Results'!H49/12</f>
        <v>0.21569924592170786</v>
      </c>
      <c r="J13" s="23">
        <f>'Example Results'!I49/12</f>
        <v>0.17728990671626763</v>
      </c>
      <c r="K13" s="23">
        <f>'Example Results'!J49/12</f>
        <v>0.20613050145810727</v>
      </c>
      <c r="L13" s="23">
        <f>'Example Results'!K49/12</f>
        <v>1.4258336670398357E-2</v>
      </c>
      <c r="M13" s="23">
        <f>'Example Results'!L49/12</f>
        <v>0.18225573603039735</v>
      </c>
      <c r="N13" s="23">
        <f>'Example Results'!M49/12</f>
        <v>1.7670006851905059E-2</v>
      </c>
      <c r="P13" s="64"/>
    </row>
    <row r="14" spans="2:18" x14ac:dyDescent="0.2">
      <c r="P14" s="64"/>
    </row>
    <row r="15" spans="2:18" x14ac:dyDescent="0.2">
      <c r="P15" s="64"/>
    </row>
    <row r="16" spans="2:18" x14ac:dyDescent="0.2">
      <c r="F16" s="11" t="s">
        <v>218</v>
      </c>
      <c r="P16" s="64"/>
    </row>
    <row r="17" spans="2:16" x14ac:dyDescent="0.2">
      <c r="B17" s="22"/>
      <c r="C17" s="63">
        <v>1</v>
      </c>
      <c r="D17" s="63">
        <v>2</v>
      </c>
      <c r="E17" s="63">
        <v>3</v>
      </c>
      <c r="F17" s="63">
        <v>4</v>
      </c>
      <c r="G17" s="63">
        <v>5</v>
      </c>
      <c r="H17" s="63">
        <v>6</v>
      </c>
      <c r="I17" s="63">
        <v>7</v>
      </c>
      <c r="J17" s="63">
        <v>8</v>
      </c>
      <c r="K17" s="63">
        <v>9</v>
      </c>
      <c r="L17" s="63">
        <v>10</v>
      </c>
      <c r="M17" s="63">
        <v>11</v>
      </c>
      <c r="N17" s="63">
        <v>12</v>
      </c>
      <c r="P17" s="64"/>
    </row>
    <row r="18" spans="2:16" x14ac:dyDescent="0.2">
      <c r="B18" s="63" t="s">
        <v>1</v>
      </c>
      <c r="C18" s="23">
        <f>'Example Results'!B42/15</f>
        <v>0.14037361990525515</v>
      </c>
      <c r="D18" s="23">
        <f>'Example Results'!C42/15</f>
        <v>7.2866239494435167E-3</v>
      </c>
      <c r="E18" s="23">
        <f>'Example Results'!D42/15</f>
        <v>0.12796361767620326</v>
      </c>
      <c r="F18" s="23">
        <f>'Example Results'!E42/15</f>
        <v>0.18657287010004067</v>
      </c>
      <c r="G18" s="23">
        <f>'Example Results'!F42/15</f>
        <v>0.14881871562698071</v>
      </c>
      <c r="H18" s="23">
        <f>'Example Results'!G42/15</f>
        <v>0.18496053388758685</v>
      </c>
      <c r="I18" s="23">
        <f>'Example Results'!H42/15</f>
        <v>0.16130074662153743</v>
      </c>
      <c r="J18" s="23">
        <f>'Example Results'!I42/15</f>
        <v>0.15836197298894117</v>
      </c>
      <c r="K18" s="23">
        <f>'Example Results'!J42/15</f>
        <v>0.16692120660062051</v>
      </c>
      <c r="L18" s="23">
        <f>'Example Results'!K42/15</f>
        <v>0.19409599762330468</v>
      </c>
      <c r="M18" s="23">
        <f>'Example Results'!L42/15</f>
        <v>0.13999574592006839</v>
      </c>
      <c r="N18" s="23">
        <f>'Example Results'!M42/15</f>
        <v>0.13193628112750702</v>
      </c>
      <c r="P18" s="64">
        <f>COUNTIF(C18:N25,"&lt;0.3")-COUNTIF(C18:N25,"&lt;0.1")</f>
        <v>80</v>
      </c>
    </row>
    <row r="19" spans="2:16" x14ac:dyDescent="0.2">
      <c r="B19" s="63" t="s">
        <v>2</v>
      </c>
      <c r="C19" s="23">
        <f>'Example Results'!B43/15</f>
        <v>0.18118622657513478</v>
      </c>
      <c r="D19" s="23">
        <f>'Example Results'!C43/15</f>
        <v>0.1613317743974472</v>
      </c>
      <c r="E19" s="23">
        <f>'Example Results'!D43/15</f>
        <v>0.15957538065398374</v>
      </c>
      <c r="F19" s="23">
        <f>'Example Results'!E43/15</f>
        <v>0.17876827632388098</v>
      </c>
      <c r="G19" s="23">
        <f>'Example Results'!F43/15</f>
        <v>0.2011160319228889</v>
      </c>
      <c r="H19" s="23">
        <f>'Example Results'!G43/15</f>
        <v>0.17143685613034518</v>
      </c>
      <c r="I19" s="23">
        <f>'Example Results'!H43/15</f>
        <v>0.13535598528670467</v>
      </c>
      <c r="J19" s="23">
        <f>'Example Results'!I43/15</f>
        <v>0.1774507039825699</v>
      </c>
      <c r="K19" s="23">
        <f>'Example Results'!J43/15</f>
        <v>0.1851444842733376</v>
      </c>
      <c r="L19" s="23">
        <f>'Example Results'!K43/15</f>
        <v>1.5464659171374323E-2</v>
      </c>
      <c r="M19" s="23">
        <f>'Example Results'!L43/15</f>
        <v>1.5676312928473074E-2</v>
      </c>
      <c r="N19" s="23">
        <f>'Example Results'!M43/15</f>
        <v>0.15029807565696413</v>
      </c>
      <c r="P19" s="64"/>
    </row>
    <row r="20" spans="2:16" x14ac:dyDescent="0.2">
      <c r="B20" s="63" t="s">
        <v>0</v>
      </c>
      <c r="C20" s="23">
        <f>'Example Results'!B44/15</f>
        <v>8.4552434773880844E-2</v>
      </c>
      <c r="D20" s="23">
        <f>'Example Results'!C44/15</f>
        <v>0.16614440406802247</v>
      </c>
      <c r="E20" s="23">
        <f>'Example Results'!D44/15</f>
        <v>0.17111992956212399</v>
      </c>
      <c r="F20" s="23">
        <f>'Example Results'!E44/15</f>
        <v>0.12956819694467964</v>
      </c>
      <c r="G20" s="23">
        <f>'Example Results'!F44/15</f>
        <v>0.19908038819623758</v>
      </c>
      <c r="H20" s="23">
        <f>'Example Results'!G44/15</f>
        <v>0.17742521688092974</v>
      </c>
      <c r="I20" s="23">
        <f>'Example Results'!H44/15</f>
        <v>0.15839632516941268</v>
      </c>
      <c r="J20" s="23">
        <f>'Example Results'!I44/15</f>
        <v>0.13844878966399585</v>
      </c>
      <c r="K20" s="23">
        <f>'Example Results'!J44/15</f>
        <v>3.2181981577613913E-2</v>
      </c>
      <c r="L20" s="23">
        <f>'Example Results'!K44/15</f>
        <v>0.17674371394576882</v>
      </c>
      <c r="M20" s="23">
        <f>'Example Results'!L44/15</f>
        <v>0.20221973423739339</v>
      </c>
      <c r="N20" s="23">
        <f>'Example Results'!M44/15</f>
        <v>0.14366588855625195</v>
      </c>
      <c r="P20" s="64"/>
    </row>
    <row r="21" spans="2:16" x14ac:dyDescent="0.2">
      <c r="B21" s="63" t="s">
        <v>3</v>
      </c>
      <c r="C21" s="23">
        <f>'Example Results'!B45/15</f>
        <v>0.16192019400487881</v>
      </c>
      <c r="D21" s="23">
        <f>'Example Results'!C45/15</f>
        <v>0.19744810555641318</v>
      </c>
      <c r="E21" s="23">
        <f>'Example Results'!D45/15</f>
        <v>0.18607310128092269</v>
      </c>
      <c r="F21" s="23">
        <f>'Example Results'!E45/15</f>
        <v>0.16391372860708117</v>
      </c>
      <c r="G21" s="23">
        <f>'Example Results'!F45/15</f>
        <v>0.17542392533474993</v>
      </c>
      <c r="H21" s="23">
        <f>'Example Results'!G45/15</f>
        <v>1.5012540150974897E-2</v>
      </c>
      <c r="I21" s="23">
        <f>'Example Results'!H45/15</f>
        <v>0.15064603000109505</v>
      </c>
      <c r="J21" s="23">
        <f>'Example Results'!I45/15</f>
        <v>0.1168046996972272</v>
      </c>
      <c r="K21" s="23">
        <f>'Example Results'!J45/15</f>
        <v>0.18194419081521615</v>
      </c>
      <c r="L21" s="23">
        <f>'Example Results'!K45/15</f>
        <v>1.5991023226986402E-2</v>
      </c>
      <c r="M21" s="23">
        <f>'Example Results'!L45/15</f>
        <v>0.14126234405809912</v>
      </c>
      <c r="N21" s="23">
        <f>'Example Results'!M45/15</f>
        <v>0.16169745889924086</v>
      </c>
      <c r="P21" s="64"/>
    </row>
    <row r="22" spans="2:16" x14ac:dyDescent="0.2">
      <c r="B22" s="63" t="s">
        <v>4</v>
      </c>
      <c r="C22" s="23">
        <f>'Example Results'!B46/15</f>
        <v>0.16519029995879722</v>
      </c>
      <c r="D22" s="23">
        <f>'Example Results'!C46/15</f>
        <v>0.11862758153192589</v>
      </c>
      <c r="E22" s="23">
        <f>'Example Results'!D46/15</f>
        <v>0.13670347726907159</v>
      </c>
      <c r="F22" s="23">
        <f>'Example Results'!E46/15</f>
        <v>0.15272267471734144</v>
      </c>
      <c r="G22" s="23">
        <f>'Example Results'!F46/15</f>
        <v>0.16584853206202579</v>
      </c>
      <c r="H22" s="23">
        <f>'Example Results'!G46/15</f>
        <v>0.10944890053690516</v>
      </c>
      <c r="I22" s="23">
        <f>'Example Results'!H46/15</f>
        <v>0.18007919985606852</v>
      </c>
      <c r="J22" s="23">
        <f>'Example Results'!I46/15</f>
        <v>9.3643573115441858E-2</v>
      </c>
      <c r="K22" s="23">
        <f>'Example Results'!J46/15</f>
        <v>0.14543447178310853</v>
      </c>
      <c r="L22" s="23">
        <f>'Example Results'!K46/15</f>
        <v>0.13927878266958205</v>
      </c>
      <c r="M22" s="23">
        <f>'Example Results'!L46/15</f>
        <v>0.13992260901970965</v>
      </c>
      <c r="N22" s="23">
        <f>'Example Results'!M46/15</f>
        <v>9.7380203842860655E-2</v>
      </c>
      <c r="P22" s="64"/>
    </row>
    <row r="23" spans="2:16" x14ac:dyDescent="0.2">
      <c r="B23" s="63" t="s">
        <v>5</v>
      </c>
      <c r="C23" s="23">
        <f>'Example Results'!B47/15</f>
        <v>0.13386886831274378</v>
      </c>
      <c r="D23" s="23">
        <f>'Example Results'!C47/15</f>
        <v>0.19079708016318433</v>
      </c>
      <c r="E23" s="23">
        <f>'Example Results'!D47/15</f>
        <v>1.5941157158559992E-2</v>
      </c>
      <c r="F23" s="23">
        <f>'Example Results'!E47/15</f>
        <v>0.1361549505163811</v>
      </c>
      <c r="G23" s="23">
        <f>'Example Results'!F47/15</f>
        <v>0.16446225535977163</v>
      </c>
      <c r="H23" s="23">
        <f>'Example Results'!G47/15</f>
        <v>1.5072379433086586E-2</v>
      </c>
      <c r="I23" s="23">
        <f>'Example Results'!H47/15</f>
        <v>0.10553164382829738</v>
      </c>
      <c r="J23" s="23">
        <f>'Example Results'!I47/15</f>
        <v>0.14588769893836187</v>
      </c>
      <c r="K23" s="23">
        <f>'Example Results'!J47/15</f>
        <v>0.14797542500314748</v>
      </c>
      <c r="L23" s="23">
        <f>'Example Results'!K47/15</f>
        <v>0.17928466716580777</v>
      </c>
      <c r="M23" s="23">
        <f>'Example Results'!L47/15</f>
        <v>0.162805593753161</v>
      </c>
      <c r="N23" s="23">
        <f>'Example Results'!M47/15</f>
        <v>0.13126364327117748</v>
      </c>
      <c r="P23" s="64"/>
    </row>
    <row r="24" spans="2:16" x14ac:dyDescent="0.2">
      <c r="B24" s="63" t="s">
        <v>6</v>
      </c>
      <c r="C24" s="23">
        <f>'Example Results'!B48/15</f>
        <v>0.1725383421751418</v>
      </c>
      <c r="D24" s="23">
        <f>'Example Results'!C48/15</f>
        <v>0.16980568162537468</v>
      </c>
      <c r="E24" s="23">
        <f>'Example Results'!D48/15</f>
        <v>0.16218171383040397</v>
      </c>
      <c r="F24" s="23">
        <f>'Example Results'!E48/15</f>
        <v>0.19160823487625392</v>
      </c>
      <c r="G24" s="23">
        <f>'Example Results'!F48/15</f>
        <v>0.15135191190304223</v>
      </c>
      <c r="H24" s="23">
        <f>'Example Results'!G48/15</f>
        <v>9.0621689368801578E-2</v>
      </c>
      <c r="I24" s="23">
        <f>'Example Results'!H48/15</f>
        <v>0.15892490549473262</v>
      </c>
      <c r="J24" s="23">
        <f>'Example Results'!I48/15</f>
        <v>0.17942872469681739</v>
      </c>
      <c r="K24" s="23">
        <f>'Example Results'!J48/15</f>
        <v>0.15274594554927376</v>
      </c>
      <c r="L24" s="23">
        <f>'Example Results'!K48/15</f>
        <v>1.6797745400640281E-2</v>
      </c>
      <c r="M24" s="23">
        <f>'Example Results'!L48/15</f>
        <v>9.532904622825443E-2</v>
      </c>
      <c r="N24" s="23">
        <f>'Example Results'!M48/15</f>
        <v>0.13780163890930647</v>
      </c>
      <c r="P24" s="64"/>
    </row>
    <row r="25" spans="2:16" x14ac:dyDescent="0.2">
      <c r="B25" s="63" t="s">
        <v>7</v>
      </c>
      <c r="C25" s="23">
        <f>'Example Results'!B49/15</f>
        <v>0.142596538422219</v>
      </c>
      <c r="D25" s="23">
        <f>'Example Results'!C49/15</f>
        <v>0.12295152373192235</v>
      </c>
      <c r="E25" s="23">
        <f>'Example Results'!D49/15</f>
        <v>0.20463546821893935</v>
      </c>
      <c r="F25" s="23">
        <f>'Example Results'!E49/15</f>
        <v>0.15131645158771675</v>
      </c>
      <c r="G25" s="23">
        <f>'Example Results'!F49/15</f>
        <v>0.15326787706547015</v>
      </c>
      <c r="H25" s="23">
        <f>'Example Results'!G49/15</f>
        <v>0.12519438867625676</v>
      </c>
      <c r="I25" s="23">
        <f>'Example Results'!H49/15</f>
        <v>0.17255939673736628</v>
      </c>
      <c r="J25" s="23">
        <f>'Example Results'!I49/15</f>
        <v>0.14183192537301409</v>
      </c>
      <c r="K25" s="23">
        <f>'Example Results'!J49/15</f>
        <v>0.1649044011664858</v>
      </c>
      <c r="L25" s="23">
        <f>'Example Results'!K49/15</f>
        <v>1.1406669336318684E-2</v>
      </c>
      <c r="M25" s="23">
        <f>'Example Results'!L49/15</f>
        <v>0.14580458882431788</v>
      </c>
      <c r="N25" s="23">
        <f>'Example Results'!M49/15</f>
        <v>1.4136005481524048E-2</v>
      </c>
      <c r="P25" s="64"/>
    </row>
    <row r="26" spans="2:16" x14ac:dyDescent="0.2">
      <c r="P26" s="64"/>
    </row>
    <row r="27" spans="2:16" x14ac:dyDescent="0.2">
      <c r="P27" s="64"/>
    </row>
    <row r="28" spans="2:16" x14ac:dyDescent="0.2">
      <c r="F28" s="11" t="s">
        <v>219</v>
      </c>
      <c r="P28" s="64"/>
    </row>
    <row r="29" spans="2:16" x14ac:dyDescent="0.2">
      <c r="B29" s="22"/>
      <c r="C29" s="63">
        <v>1</v>
      </c>
      <c r="D29" s="63">
        <v>2</v>
      </c>
      <c r="E29" s="63">
        <v>3</v>
      </c>
      <c r="F29" s="63">
        <v>4</v>
      </c>
      <c r="G29" s="63">
        <v>5</v>
      </c>
      <c r="H29" s="63">
        <v>6</v>
      </c>
      <c r="I29" s="63">
        <v>7</v>
      </c>
      <c r="J29" s="63">
        <v>8</v>
      </c>
      <c r="K29" s="63">
        <v>9</v>
      </c>
      <c r="L29" s="63">
        <v>10</v>
      </c>
      <c r="M29" s="63">
        <v>11</v>
      </c>
      <c r="N29" s="63">
        <v>12</v>
      </c>
      <c r="P29" s="64"/>
    </row>
    <row r="30" spans="2:16" x14ac:dyDescent="0.2">
      <c r="B30" s="63" t="s">
        <v>1</v>
      </c>
      <c r="C30" s="23">
        <f>'Example Results'!B42/14</f>
        <v>0.15040030704134483</v>
      </c>
      <c r="D30" s="23">
        <f>'Example Results'!C42/14</f>
        <v>7.8070970886894827E-3</v>
      </c>
      <c r="E30" s="23">
        <f>'Example Results'!D42/14</f>
        <v>0.13710387608164634</v>
      </c>
      <c r="F30" s="23">
        <f>'Example Results'!E42/14</f>
        <v>0.199899503678615</v>
      </c>
      <c r="G30" s="23">
        <f>'Example Results'!F42/14</f>
        <v>0.15944862388605077</v>
      </c>
      <c r="H30" s="23">
        <f>'Example Results'!G42/14</f>
        <v>0.19817200059384305</v>
      </c>
      <c r="I30" s="23">
        <f>'Example Results'!H42/14</f>
        <v>0.17282222852307583</v>
      </c>
      <c r="J30" s="23">
        <f>'Example Results'!I42/14</f>
        <v>0.16967354248815125</v>
      </c>
      <c r="K30" s="23">
        <f>'Example Results'!J42/14</f>
        <v>0.17884414992923628</v>
      </c>
      <c r="L30" s="23">
        <f>'Example Results'!K42/14</f>
        <v>0.20795999745354071</v>
      </c>
      <c r="M30" s="23">
        <f>'Example Results'!L42/14</f>
        <v>0.14999544205721613</v>
      </c>
      <c r="N30" s="23">
        <f>'Example Results'!M42/14</f>
        <v>0.14136030120804324</v>
      </c>
      <c r="P30" s="64">
        <f>COUNTIF(C30:N37,"&lt;0.3")-COUNTIF(C30:N37,"&lt;0.1")</f>
        <v>83</v>
      </c>
    </row>
    <row r="31" spans="2:16" x14ac:dyDescent="0.2">
      <c r="B31" s="63" t="s">
        <v>2</v>
      </c>
      <c r="C31" s="23">
        <f>'Example Results'!B43/14</f>
        <v>0.19412809990193011</v>
      </c>
      <c r="D31" s="23">
        <f>'Example Results'!C43/14</f>
        <v>0.17285547256869344</v>
      </c>
      <c r="E31" s="23">
        <f>'Example Results'!D43/14</f>
        <v>0.17097362212926831</v>
      </c>
      <c r="F31" s="23">
        <f>'Example Results'!E43/14</f>
        <v>0.19153743891844391</v>
      </c>
      <c r="G31" s="23">
        <f>'Example Results'!F43/14</f>
        <v>0.21548146277452382</v>
      </c>
      <c r="H31" s="23">
        <f>'Example Results'!G43/14</f>
        <v>0.18368234585394125</v>
      </c>
      <c r="I31" s="23">
        <f>'Example Results'!H43/14</f>
        <v>0.14502426995004072</v>
      </c>
      <c r="J31" s="23">
        <f>'Example Results'!I43/14</f>
        <v>0.19012575426703918</v>
      </c>
      <c r="K31" s="23">
        <f>'Example Results'!J43/14</f>
        <v>0.19836909029286171</v>
      </c>
      <c r="L31" s="23">
        <f>'Example Results'!K43/14</f>
        <v>1.6569277683615345E-2</v>
      </c>
      <c r="M31" s="23">
        <f>'Example Results'!L43/14</f>
        <v>1.679604956622115E-2</v>
      </c>
      <c r="N31" s="23">
        <f>'Example Results'!M43/14</f>
        <v>0.16103365248960441</v>
      </c>
      <c r="P31" s="64"/>
    </row>
    <row r="32" spans="2:16" x14ac:dyDescent="0.2">
      <c r="B32" s="63" t="s">
        <v>0</v>
      </c>
      <c r="C32" s="23">
        <f>'Example Results'!B44/14</f>
        <v>9.0591894400586612E-2</v>
      </c>
      <c r="D32" s="23">
        <f>'Example Results'!C44/14</f>
        <v>0.17801186150145262</v>
      </c>
      <c r="E32" s="23">
        <f>'Example Results'!D44/14</f>
        <v>0.18334278167370427</v>
      </c>
      <c r="F32" s="23">
        <f>'Example Results'!E44/14</f>
        <v>0.13882306815501391</v>
      </c>
      <c r="G32" s="23">
        <f>'Example Results'!F44/14</f>
        <v>0.21330041592454024</v>
      </c>
      <c r="H32" s="23">
        <f>'Example Results'!G44/14</f>
        <v>0.19009844665813902</v>
      </c>
      <c r="I32" s="23">
        <f>'Example Results'!H44/14</f>
        <v>0.16971034839579932</v>
      </c>
      <c r="J32" s="23">
        <f>'Example Results'!I44/14</f>
        <v>0.14833798892570985</v>
      </c>
      <c r="K32" s="23">
        <f>'Example Results'!J44/14</f>
        <v>3.4480694547443479E-2</v>
      </c>
      <c r="L32" s="23">
        <f>'Example Results'!K44/14</f>
        <v>0.18936826494189515</v>
      </c>
      <c r="M32" s="23">
        <f>'Example Results'!L44/14</f>
        <v>0.21666400096863578</v>
      </c>
      <c r="N32" s="23">
        <f>'Example Results'!M44/14</f>
        <v>0.15392773773884136</v>
      </c>
      <c r="P32" s="64"/>
    </row>
    <row r="33" spans="2:16" x14ac:dyDescent="0.2">
      <c r="B33" s="63" t="s">
        <v>3</v>
      </c>
      <c r="C33" s="23">
        <f>'Example Results'!B45/14</f>
        <v>0.17348592214808445</v>
      </c>
      <c r="D33" s="23">
        <f>'Example Results'!C45/14</f>
        <v>0.21155154166758555</v>
      </c>
      <c r="E33" s="23">
        <f>'Example Results'!D45/14</f>
        <v>0.19936403708670289</v>
      </c>
      <c r="F33" s="23">
        <f>'Example Results'!E45/14</f>
        <v>0.17562185207901554</v>
      </c>
      <c r="G33" s="23">
        <f>'Example Results'!F45/14</f>
        <v>0.18795420571580349</v>
      </c>
      <c r="H33" s="23">
        <f>'Example Results'!G45/14</f>
        <v>1.6084864447473105E-2</v>
      </c>
      <c r="I33" s="23">
        <f>'Example Results'!H45/14</f>
        <v>0.161406460715459</v>
      </c>
      <c r="J33" s="23">
        <f>'Example Results'!I45/14</f>
        <v>0.12514789253274344</v>
      </c>
      <c r="K33" s="23">
        <f>'Example Results'!J45/14</f>
        <v>0.19494020444487445</v>
      </c>
      <c r="L33" s="23">
        <f>'Example Results'!K45/14</f>
        <v>1.7133239171771144E-2</v>
      </c>
      <c r="M33" s="23">
        <f>'Example Results'!L45/14</f>
        <v>0.15135251149082049</v>
      </c>
      <c r="N33" s="23">
        <f>'Example Results'!M45/14</f>
        <v>0.17324727739204376</v>
      </c>
      <c r="P33" s="64"/>
    </row>
    <row r="34" spans="2:16" x14ac:dyDescent="0.2">
      <c r="B34" s="63" t="s">
        <v>4</v>
      </c>
      <c r="C34" s="23">
        <f>'Example Results'!B46/14</f>
        <v>0.17698960709871131</v>
      </c>
      <c r="D34" s="23">
        <f>'Example Results'!C46/14</f>
        <v>0.12710098021277774</v>
      </c>
      <c r="E34" s="23">
        <f>'Example Results'!D46/14</f>
        <v>0.14646801135971957</v>
      </c>
      <c r="F34" s="23">
        <f>'Example Results'!E46/14</f>
        <v>0.16363143719715154</v>
      </c>
      <c r="G34" s="23">
        <f>'Example Results'!F46/14</f>
        <v>0.1776948557807419</v>
      </c>
      <c r="H34" s="23">
        <f>'Example Results'!G46/14</f>
        <v>0.11726667914668409</v>
      </c>
      <c r="I34" s="23">
        <f>'Example Results'!H46/14</f>
        <v>0.19294199984578769</v>
      </c>
      <c r="J34" s="23">
        <f>'Example Results'!I46/14</f>
        <v>0.10033239976654484</v>
      </c>
      <c r="K34" s="23">
        <f>'Example Results'!J46/14</f>
        <v>0.15582264833904486</v>
      </c>
      <c r="L34" s="23">
        <f>'Example Results'!K46/14</f>
        <v>0.14922726714598075</v>
      </c>
      <c r="M34" s="23">
        <f>'Example Results'!L46/14</f>
        <v>0.14991708109254606</v>
      </c>
      <c r="N34" s="23">
        <f>'Example Results'!M46/14</f>
        <v>0.10433593268877928</v>
      </c>
      <c r="P34" s="64"/>
    </row>
    <row r="35" spans="2:16" x14ac:dyDescent="0.2">
      <c r="B35" s="63" t="s">
        <v>5</v>
      </c>
      <c r="C35" s="23">
        <f>'Example Results'!B47/14</f>
        <v>0.14343093033508264</v>
      </c>
      <c r="D35" s="23">
        <f>'Example Results'!C47/14</f>
        <v>0.20442544303198321</v>
      </c>
      <c r="E35" s="23">
        <f>'Example Results'!D47/14</f>
        <v>1.7079811241314278E-2</v>
      </c>
      <c r="F35" s="23">
        <f>'Example Results'!E47/14</f>
        <v>0.14588030412469405</v>
      </c>
      <c r="G35" s="23">
        <f>'Example Results'!F47/14</f>
        <v>0.17620955931404106</v>
      </c>
      <c r="H35" s="23">
        <f>'Example Results'!G47/14</f>
        <v>1.614897796402134E-2</v>
      </c>
      <c r="I35" s="23">
        <f>'Example Results'!H47/14</f>
        <v>0.11306961838746148</v>
      </c>
      <c r="J35" s="23">
        <f>'Example Results'!I47/14</f>
        <v>0.15630824886253056</v>
      </c>
      <c r="K35" s="23">
        <f>'Example Results'!J47/14</f>
        <v>0.158545098217658</v>
      </c>
      <c r="L35" s="23">
        <f>'Example Results'!K47/14</f>
        <v>0.1920907148205083</v>
      </c>
      <c r="M35" s="23">
        <f>'Example Results'!L47/14</f>
        <v>0.17443456473552965</v>
      </c>
      <c r="N35" s="23">
        <f>'Example Results'!M47/14</f>
        <v>0.14063961779054729</v>
      </c>
      <c r="P35" s="64"/>
    </row>
    <row r="36" spans="2:16" x14ac:dyDescent="0.2">
      <c r="B36" s="63" t="s">
        <v>6</v>
      </c>
      <c r="C36" s="23">
        <f>'Example Results'!B48/14</f>
        <v>0.18486250947336622</v>
      </c>
      <c r="D36" s="23">
        <f>'Example Results'!C48/14</f>
        <v>0.18193465888433002</v>
      </c>
      <c r="E36" s="23">
        <f>'Example Results'!D48/14</f>
        <v>0.1737661219611471</v>
      </c>
      <c r="F36" s="23">
        <f>'Example Results'!E48/14</f>
        <v>0.2052945373674149</v>
      </c>
      <c r="G36" s="23">
        <f>'Example Results'!F48/14</f>
        <v>0.16216276275325953</v>
      </c>
      <c r="H36" s="23">
        <f>'Example Results'!G48/14</f>
        <v>9.7094667180858824E-2</v>
      </c>
      <c r="I36" s="23">
        <f>'Example Results'!H48/14</f>
        <v>0.17027668445864208</v>
      </c>
      <c r="J36" s="23">
        <f>'Example Results'!I48/14</f>
        <v>0.19224506217516149</v>
      </c>
      <c r="K36" s="23">
        <f>'Example Results'!J48/14</f>
        <v>0.16365637023136473</v>
      </c>
      <c r="L36" s="23">
        <f>'Example Results'!K48/14</f>
        <v>1.7997584357828871E-2</v>
      </c>
      <c r="M36" s="23">
        <f>'Example Results'!L48/14</f>
        <v>0.1021382638159869</v>
      </c>
      <c r="N36" s="23">
        <f>'Example Results'!M48/14</f>
        <v>0.14764461311711408</v>
      </c>
      <c r="P36" s="64"/>
    </row>
    <row r="37" spans="2:16" x14ac:dyDescent="0.2">
      <c r="B37" s="63" t="s">
        <v>7</v>
      </c>
      <c r="C37" s="23">
        <f>'Example Results'!B49/14</f>
        <v>0.1527820054523775</v>
      </c>
      <c r="D37" s="23">
        <f>'Example Results'!C49/14</f>
        <v>0.13173377542705966</v>
      </c>
      <c r="E37" s="23">
        <f>'Example Results'!D49/14</f>
        <v>0.21925228737743502</v>
      </c>
      <c r="F37" s="23">
        <f>'Example Results'!E49/14</f>
        <v>0.16212476955826796</v>
      </c>
      <c r="G37" s="23">
        <f>'Example Results'!F49/14</f>
        <v>0.1642155825701466</v>
      </c>
      <c r="H37" s="23">
        <f>'Example Results'!G49/14</f>
        <v>0.13413684501027509</v>
      </c>
      <c r="I37" s="23">
        <f>'Example Results'!H49/14</f>
        <v>0.18488506793289244</v>
      </c>
      <c r="J37" s="23">
        <f>'Example Results'!I49/14</f>
        <v>0.15196277718537224</v>
      </c>
      <c r="K37" s="23">
        <f>'Example Results'!J49/14</f>
        <v>0.17668328696409194</v>
      </c>
      <c r="L37" s="23">
        <f>'Example Results'!K49/14</f>
        <v>1.2221431431770019E-2</v>
      </c>
      <c r="M37" s="23">
        <f>'Example Results'!L49/14</f>
        <v>0.15621920231176917</v>
      </c>
      <c r="N37" s="23">
        <f>'Example Results'!M49/14</f>
        <v>1.5145720158775767E-2</v>
      </c>
      <c r="P37" s="64"/>
    </row>
    <row r="38" spans="2:16" x14ac:dyDescent="0.2">
      <c r="P38" s="64"/>
    </row>
    <row r="39" spans="2:16" x14ac:dyDescent="0.2">
      <c r="P39" s="64"/>
    </row>
    <row r="40" spans="2:16" x14ac:dyDescent="0.2">
      <c r="F40" s="11" t="s">
        <v>221</v>
      </c>
      <c r="P40" s="64"/>
    </row>
    <row r="41" spans="2:16" x14ac:dyDescent="0.2">
      <c r="B41" s="22"/>
      <c r="C41" s="63">
        <v>1</v>
      </c>
      <c r="D41" s="63">
        <v>2</v>
      </c>
      <c r="E41" s="63">
        <v>3</v>
      </c>
      <c r="F41" s="63">
        <v>4</v>
      </c>
      <c r="G41" s="63">
        <v>5</v>
      </c>
      <c r="H41" s="63">
        <v>6</v>
      </c>
      <c r="I41" s="63">
        <v>7</v>
      </c>
      <c r="J41" s="63">
        <v>8</v>
      </c>
      <c r="K41" s="63">
        <v>9</v>
      </c>
      <c r="L41" s="63">
        <v>10</v>
      </c>
      <c r="M41" s="63">
        <v>11</v>
      </c>
      <c r="N41" s="63">
        <v>12</v>
      </c>
      <c r="P41" s="64"/>
    </row>
    <row r="42" spans="2:16" x14ac:dyDescent="0.2">
      <c r="B42" s="63" t="s">
        <v>1</v>
      </c>
      <c r="C42" s="23">
        <f>'Example Results'!B42/11</f>
        <v>0.19141857259807524</v>
      </c>
      <c r="D42" s="23">
        <f>'Example Results'!C42/11</f>
        <v>9.9363053856047958E-3</v>
      </c>
      <c r="E42" s="23">
        <f>'Example Results'!D42/11</f>
        <v>0.1744958422857317</v>
      </c>
      <c r="F42" s="23">
        <f>'Example Results'!E42/11</f>
        <v>0.25441755013641909</v>
      </c>
      <c r="G42" s="23">
        <f>'Example Results'!F42/11</f>
        <v>0.20293461221861006</v>
      </c>
      <c r="H42" s="23">
        <f>'Example Results'!G42/11</f>
        <v>0.25221890984670936</v>
      </c>
      <c r="I42" s="23">
        <f>'Example Results'!H42/11</f>
        <v>0.21995556357482379</v>
      </c>
      <c r="J42" s="23">
        <f>'Example Results'!I42/11</f>
        <v>0.21594814498491977</v>
      </c>
      <c r="K42" s="23">
        <f>'Example Results'!J42/11</f>
        <v>0.22761982718266435</v>
      </c>
      <c r="L42" s="23">
        <f>'Example Results'!K42/11</f>
        <v>0.26467636039541548</v>
      </c>
      <c r="M42" s="23">
        <f>'Example Results'!L42/11</f>
        <v>0.19090328989100236</v>
      </c>
      <c r="N42" s="23">
        <f>'Example Results'!M42/11</f>
        <v>0.17991311062841867</v>
      </c>
      <c r="P42" s="64">
        <f>COUNTIF(C42:N49,"&lt;0.3")-COUNTIF(C42:N49,"&lt;0.1")</f>
        <v>85</v>
      </c>
    </row>
    <row r="43" spans="2:16" x14ac:dyDescent="0.2">
      <c r="B43" s="63" t="s">
        <v>2</v>
      </c>
      <c r="C43" s="23">
        <f>'Example Results'!B43/11</f>
        <v>0.24707212714791105</v>
      </c>
      <c r="D43" s="23">
        <f>'Example Results'!C43/11</f>
        <v>0.21999787417833708</v>
      </c>
      <c r="E43" s="23">
        <f>'Example Results'!D43/11</f>
        <v>0.21760279180088693</v>
      </c>
      <c r="F43" s="23">
        <f>'Example Results'!E43/11</f>
        <v>0.24377492225983771</v>
      </c>
      <c r="G43" s="23">
        <f>'Example Results'!F43/11</f>
        <v>0.27424913444030302</v>
      </c>
      <c r="H43" s="23">
        <f>'Example Results'!G43/11</f>
        <v>0.23377753108683433</v>
      </c>
      <c r="I43" s="23">
        <f>'Example Results'!H43/11</f>
        <v>0.18457634357277908</v>
      </c>
      <c r="J43" s="23">
        <f>'Example Results'!I43/11</f>
        <v>0.24197823270350441</v>
      </c>
      <c r="K43" s="23">
        <f>'Example Results'!J43/11</f>
        <v>0.25246975128182397</v>
      </c>
      <c r="L43" s="23">
        <f>'Example Results'!K43/11</f>
        <v>2.1088171597328623E-2</v>
      </c>
      <c r="M43" s="23">
        <f>'Example Results'!L43/11</f>
        <v>2.1376790357008738E-2</v>
      </c>
      <c r="N43" s="23">
        <f>'Example Results'!M43/11</f>
        <v>0.20495192135040563</v>
      </c>
      <c r="P43" s="64"/>
    </row>
    <row r="44" spans="2:16" x14ac:dyDescent="0.2">
      <c r="B44" s="63" t="s">
        <v>0</v>
      </c>
      <c r="C44" s="23">
        <f>'Example Results'!B44/11</f>
        <v>0.1152987746916557</v>
      </c>
      <c r="D44" s="23">
        <f>'Example Results'!C44/11</f>
        <v>0.2265605510018488</v>
      </c>
      <c r="E44" s="23">
        <f>'Example Results'!D44/11</f>
        <v>0.23334535849380542</v>
      </c>
      <c r="F44" s="23">
        <f>'Example Results'!E44/11</f>
        <v>0.17668390492456315</v>
      </c>
      <c r="G44" s="23">
        <f>'Example Results'!F44/11</f>
        <v>0.27147325663123306</v>
      </c>
      <c r="H44" s="23">
        <f>'Example Results'!G44/11</f>
        <v>0.2419434775649042</v>
      </c>
      <c r="I44" s="23">
        <f>'Example Results'!H44/11</f>
        <v>0.21599498886738094</v>
      </c>
      <c r="J44" s="23">
        <f>'Example Results'!I44/11</f>
        <v>0.18879380408726706</v>
      </c>
      <c r="K44" s="23">
        <f>'Example Results'!J44/11</f>
        <v>4.3884520333109883E-2</v>
      </c>
      <c r="L44" s="23">
        <f>'Example Results'!K44/11</f>
        <v>0.24101415538059384</v>
      </c>
      <c r="M44" s="23">
        <f>'Example Results'!L44/11</f>
        <v>0.27575418305099098</v>
      </c>
      <c r="N44" s="23">
        <f>'Example Results'!M44/11</f>
        <v>0.19590802984943448</v>
      </c>
      <c r="P44" s="64"/>
    </row>
    <row r="45" spans="2:16" x14ac:dyDescent="0.2">
      <c r="B45" s="63" t="s">
        <v>3</v>
      </c>
      <c r="C45" s="23">
        <f>'Example Results'!B45/11</f>
        <v>0.22080026455210747</v>
      </c>
      <c r="D45" s="23">
        <f>'Example Results'!C45/11</f>
        <v>0.26924741666783619</v>
      </c>
      <c r="E45" s="23">
        <f>'Example Results'!D45/11</f>
        <v>0.2537360472012582</v>
      </c>
      <c r="F45" s="23">
        <f>'Example Results'!E45/11</f>
        <v>0.22351872082783794</v>
      </c>
      <c r="G45" s="23">
        <f>'Example Results'!F45/11</f>
        <v>0.23921444363829536</v>
      </c>
      <c r="H45" s="23">
        <f>'Example Results'!G45/11</f>
        <v>2.0471645660420316E-2</v>
      </c>
      <c r="I45" s="23">
        <f>'Example Results'!H45/11</f>
        <v>0.2054264045469478</v>
      </c>
      <c r="J45" s="23">
        <f>'Example Results'!I45/11</f>
        <v>0.15927913595076437</v>
      </c>
      <c r="K45" s="23">
        <f>'Example Results'!J45/11</f>
        <v>0.24810571474802201</v>
      </c>
      <c r="L45" s="23">
        <f>'Example Results'!K45/11</f>
        <v>2.1805940764072367E-2</v>
      </c>
      <c r="M45" s="23">
        <f>'Example Results'!L45/11</f>
        <v>0.19263046917013515</v>
      </c>
      <c r="N45" s="23">
        <f>'Example Results'!M45/11</f>
        <v>0.22049653486260115</v>
      </c>
      <c r="P45" s="64"/>
    </row>
    <row r="46" spans="2:16" x14ac:dyDescent="0.2">
      <c r="B46" s="63" t="s">
        <v>4</v>
      </c>
      <c r="C46" s="23">
        <f>'Example Results'!B46/11</f>
        <v>0.22525949994381439</v>
      </c>
      <c r="D46" s="23">
        <f>'Example Results'!C46/11</f>
        <v>0.16176488390717167</v>
      </c>
      <c r="E46" s="23">
        <f>'Example Results'!D46/11</f>
        <v>0.18641383263964306</v>
      </c>
      <c r="F46" s="23">
        <f>'Example Results'!E46/11</f>
        <v>0.2082581927963747</v>
      </c>
      <c r="G46" s="23">
        <f>'Example Results'!F46/11</f>
        <v>0.22615708917548971</v>
      </c>
      <c r="H46" s="23">
        <f>'Example Results'!G46/11</f>
        <v>0.14924850073214338</v>
      </c>
      <c r="I46" s="23">
        <f>'Example Results'!H46/11</f>
        <v>0.24556254525827523</v>
      </c>
      <c r="J46" s="23">
        <f>'Example Results'!I46/11</f>
        <v>0.12769578152105707</v>
      </c>
      <c r="K46" s="23">
        <f>'Example Results'!J46/11</f>
        <v>0.19831973424969346</v>
      </c>
      <c r="L46" s="23">
        <f>'Example Results'!K46/11</f>
        <v>0.18992561273124825</v>
      </c>
      <c r="M46" s="23">
        <f>'Example Results'!L46/11</f>
        <v>0.19080355775414953</v>
      </c>
      <c r="N46" s="23">
        <f>'Example Results'!M46/11</f>
        <v>0.13279118705844636</v>
      </c>
      <c r="P46" s="64"/>
    </row>
    <row r="47" spans="2:16" x14ac:dyDescent="0.2">
      <c r="B47" s="63" t="s">
        <v>5</v>
      </c>
      <c r="C47" s="23">
        <f>'Example Results'!B47/11</f>
        <v>0.18254845679010517</v>
      </c>
      <c r="D47" s="23">
        <f>'Example Results'!C47/11</f>
        <v>0.26017783658616045</v>
      </c>
      <c r="E47" s="23">
        <f>'Example Results'!D47/11</f>
        <v>2.1737941579854536E-2</v>
      </c>
      <c r="F47" s="23">
        <f>'Example Results'!E47/11</f>
        <v>0.18566584161324695</v>
      </c>
      <c r="G47" s="23">
        <f>'Example Results'!F47/11</f>
        <v>0.22426671185423405</v>
      </c>
      <c r="H47" s="23">
        <f>'Example Results'!G47/11</f>
        <v>2.0553244681481706E-2</v>
      </c>
      <c r="I47" s="23">
        <f>'Example Results'!H47/11</f>
        <v>0.14390678703858734</v>
      </c>
      <c r="J47" s="23">
        <f>'Example Results'!I47/11</f>
        <v>0.19893777127958437</v>
      </c>
      <c r="K47" s="23">
        <f>'Example Results'!J47/11</f>
        <v>0.20178467045883747</v>
      </c>
      <c r="L47" s="23">
        <f>'Example Results'!K47/11</f>
        <v>0.24447909158973785</v>
      </c>
      <c r="M47" s="23">
        <f>'Example Results'!L47/11</f>
        <v>0.22200762784521955</v>
      </c>
      <c r="N47" s="23">
        <f>'Example Results'!M47/11</f>
        <v>0.17899587718796928</v>
      </c>
      <c r="P47" s="64"/>
    </row>
    <row r="48" spans="2:16" x14ac:dyDescent="0.2">
      <c r="B48" s="63" t="s">
        <v>6</v>
      </c>
      <c r="C48" s="23">
        <f>'Example Results'!B48/11</f>
        <v>0.23527955751155699</v>
      </c>
      <c r="D48" s="23">
        <f>'Example Results'!C48/11</f>
        <v>0.23155320221642003</v>
      </c>
      <c r="E48" s="23">
        <f>'Example Results'!D48/11</f>
        <v>0.2211568824960054</v>
      </c>
      <c r="F48" s="23">
        <f>'Example Results'!E48/11</f>
        <v>0.26128395664943715</v>
      </c>
      <c r="G48" s="23">
        <f>'Example Results'!F48/11</f>
        <v>0.20638897077687576</v>
      </c>
      <c r="H48" s="23">
        <f>'Example Results'!G48/11</f>
        <v>0.12357503095745669</v>
      </c>
      <c r="I48" s="23">
        <f>'Example Results'!H48/11</f>
        <v>0.21671578022008992</v>
      </c>
      <c r="J48" s="23">
        <f>'Example Results'!I48/11</f>
        <v>0.24467553367747827</v>
      </c>
      <c r="K48" s="23">
        <f>'Example Results'!J48/11</f>
        <v>0.20828992574900965</v>
      </c>
      <c r="L48" s="23">
        <f>'Example Results'!K48/11</f>
        <v>2.2906016455418565E-2</v>
      </c>
      <c r="M48" s="23">
        <f>'Example Results'!L48/11</f>
        <v>0.12999415394761968</v>
      </c>
      <c r="N48" s="23">
        <f>'Example Results'!M48/11</f>
        <v>0.18791132578541792</v>
      </c>
      <c r="P48" s="64"/>
    </row>
    <row r="49" spans="2:16" x14ac:dyDescent="0.2">
      <c r="B49" s="63" t="s">
        <v>7</v>
      </c>
      <c r="C49" s="23">
        <f>'Example Results'!B49/11</f>
        <v>0.19444982512120773</v>
      </c>
      <c r="D49" s="23">
        <f>'Example Results'!C49/11</f>
        <v>0.16766116872534867</v>
      </c>
      <c r="E49" s="23">
        <f>'Example Results'!D49/11</f>
        <v>0.2790483657530991</v>
      </c>
      <c r="F49" s="23">
        <f>'Example Results'!E49/11</f>
        <v>0.20634061580143195</v>
      </c>
      <c r="G49" s="23">
        <f>'Example Results'!F49/11</f>
        <v>0.20900165054382294</v>
      </c>
      <c r="H49" s="23">
        <f>'Example Results'!G49/11</f>
        <v>0.1707196209221683</v>
      </c>
      <c r="I49" s="23">
        <f>'Example Results'!H49/11</f>
        <v>0.23530826827822676</v>
      </c>
      <c r="J49" s="23">
        <f>'Example Results'!I49/11</f>
        <v>0.19340717096320104</v>
      </c>
      <c r="K49" s="23">
        <f>'Example Results'!J49/11</f>
        <v>0.22486963795429882</v>
      </c>
      <c r="L49" s="23">
        <f>'Example Results'!K49/11</f>
        <v>1.5554549094980025E-2</v>
      </c>
      <c r="M49" s="23">
        <f>'Example Results'!L49/11</f>
        <v>0.19882443930588803</v>
      </c>
      <c r="N49" s="23">
        <f>'Example Results'!M49/11</f>
        <v>1.9276371111169158E-2</v>
      </c>
      <c r="P49" s="64"/>
    </row>
    <row r="50" spans="2:16" x14ac:dyDescent="0.2">
      <c r="P50" s="64"/>
    </row>
    <row r="51" spans="2:16" x14ac:dyDescent="0.2">
      <c r="P51" s="64"/>
    </row>
    <row r="52" spans="2:16" x14ac:dyDescent="0.2">
      <c r="P52" s="64"/>
    </row>
    <row r="53" spans="2:16" x14ac:dyDescent="0.2">
      <c r="F53" s="11" t="s">
        <v>135</v>
      </c>
      <c r="P53" s="64"/>
    </row>
    <row r="54" spans="2:16" x14ac:dyDescent="0.2">
      <c r="B54" s="22"/>
      <c r="C54" s="63">
        <v>1</v>
      </c>
      <c r="D54" s="63">
        <v>2</v>
      </c>
      <c r="E54" s="63">
        <v>3</v>
      </c>
      <c r="F54" s="63">
        <v>4</v>
      </c>
      <c r="G54" s="63">
        <v>5</v>
      </c>
      <c r="H54" s="63">
        <v>6</v>
      </c>
      <c r="I54" s="63">
        <v>7</v>
      </c>
      <c r="J54" s="63">
        <v>8</v>
      </c>
      <c r="K54" s="63">
        <v>9</v>
      </c>
      <c r="L54" s="63">
        <v>10</v>
      </c>
      <c r="M54" s="63">
        <v>11</v>
      </c>
      <c r="N54" s="63">
        <v>12</v>
      </c>
      <c r="P54" s="64"/>
    </row>
    <row r="55" spans="2:16" x14ac:dyDescent="0.2">
      <c r="B55" s="63" t="s">
        <v>1</v>
      </c>
      <c r="C55" s="23">
        <f>'Example Results'!B42/6</f>
        <v>0.35093404976313791</v>
      </c>
      <c r="D55" s="23">
        <f>'Example Results'!C42/6</f>
        <v>1.8216559873608793E-2</v>
      </c>
      <c r="E55" s="23">
        <f>'Example Results'!D42/6</f>
        <v>0.31990904419050814</v>
      </c>
      <c r="F55" s="23">
        <f>'Example Results'!E42/6</f>
        <v>0.46643217525010167</v>
      </c>
      <c r="G55" s="23">
        <f>'Example Results'!F42/6</f>
        <v>0.37204678906745176</v>
      </c>
      <c r="H55" s="23">
        <f>'Example Results'!G42/6</f>
        <v>0.46240133471896711</v>
      </c>
      <c r="I55" s="23">
        <f>'Example Results'!H42/6</f>
        <v>0.4032518665538436</v>
      </c>
      <c r="J55" s="23">
        <f>'Example Results'!I42/6</f>
        <v>0.39590493247235292</v>
      </c>
      <c r="K55" s="23">
        <f>'Example Results'!J42/6</f>
        <v>0.41730301650155127</v>
      </c>
      <c r="L55" s="23">
        <f>'Example Results'!K42/6</f>
        <v>0.48523999405826168</v>
      </c>
      <c r="M55" s="23">
        <f>'Example Results'!L42/6</f>
        <v>0.34998936480017101</v>
      </c>
      <c r="N55" s="23">
        <f>'Example Results'!M42/6</f>
        <v>0.32984070281876754</v>
      </c>
      <c r="P55" s="64">
        <f>COUNTIF(C55:N62,"&lt;0.3")-COUNTIF(C55:N62,"&lt;0.1")</f>
        <v>9</v>
      </c>
    </row>
    <row r="56" spans="2:16" x14ac:dyDescent="0.2">
      <c r="B56" s="63" t="s">
        <v>2</v>
      </c>
      <c r="C56" s="23">
        <f>'Example Results'!B43/6</f>
        <v>0.45296556643783692</v>
      </c>
      <c r="D56" s="23">
        <f>'Example Results'!C43/6</f>
        <v>0.40332943599361798</v>
      </c>
      <c r="E56" s="23">
        <f>'Example Results'!D43/6</f>
        <v>0.39893845163495939</v>
      </c>
      <c r="F56" s="23">
        <f>'Example Results'!E43/6</f>
        <v>0.44692069080970248</v>
      </c>
      <c r="G56" s="23">
        <f>'Example Results'!F43/6</f>
        <v>0.50279007980722223</v>
      </c>
      <c r="H56" s="23">
        <f>'Example Results'!G43/6</f>
        <v>0.42859214032586296</v>
      </c>
      <c r="I56" s="23">
        <f>'Example Results'!H43/6</f>
        <v>0.33838996321676168</v>
      </c>
      <c r="J56" s="23">
        <f>'Example Results'!I43/6</f>
        <v>0.44362675995642475</v>
      </c>
      <c r="K56" s="23">
        <f>'Example Results'!J43/6</f>
        <v>0.46286121068334402</v>
      </c>
      <c r="L56" s="23">
        <f>'Example Results'!K43/6</f>
        <v>3.8661647928435808E-2</v>
      </c>
      <c r="M56" s="23">
        <f>'Example Results'!L43/6</f>
        <v>3.9190782321182685E-2</v>
      </c>
      <c r="N56" s="23">
        <f>'Example Results'!M43/6</f>
        <v>0.37574518914241034</v>
      </c>
      <c r="P56" s="64"/>
    </row>
    <row r="57" spans="2:16" x14ac:dyDescent="0.2">
      <c r="B57" s="63" t="s">
        <v>0</v>
      </c>
      <c r="C57" s="23">
        <f>'Example Results'!B44/6</f>
        <v>0.21138108693470212</v>
      </c>
      <c r="D57" s="23">
        <f>'Example Results'!C44/6</f>
        <v>0.41536101017005617</v>
      </c>
      <c r="E57" s="23">
        <f>'Example Results'!D44/6</f>
        <v>0.42779982390530996</v>
      </c>
      <c r="F57" s="23">
        <f>'Example Results'!E44/6</f>
        <v>0.32392049236169912</v>
      </c>
      <c r="G57" s="23">
        <f>'Example Results'!F44/6</f>
        <v>0.49770097049059392</v>
      </c>
      <c r="H57" s="23">
        <f>'Example Results'!G44/6</f>
        <v>0.4435630422023244</v>
      </c>
      <c r="I57" s="23">
        <f>'Example Results'!H44/6</f>
        <v>0.39599081292353172</v>
      </c>
      <c r="J57" s="23">
        <f>'Example Results'!I44/6</f>
        <v>0.34612197415998963</v>
      </c>
      <c r="K57" s="23">
        <f>'Example Results'!J44/6</f>
        <v>8.0454953944034777E-2</v>
      </c>
      <c r="L57" s="23">
        <f>'Example Results'!K44/6</f>
        <v>0.44185928486442205</v>
      </c>
      <c r="M57" s="23">
        <f>'Example Results'!L44/6</f>
        <v>0.50554933559348347</v>
      </c>
      <c r="N57" s="23">
        <f>'Example Results'!M44/6</f>
        <v>0.35916472139062988</v>
      </c>
      <c r="P57" s="64"/>
    </row>
    <row r="58" spans="2:16" x14ac:dyDescent="0.2">
      <c r="B58" s="63" t="s">
        <v>3</v>
      </c>
      <c r="C58" s="23">
        <f>'Example Results'!B45/6</f>
        <v>0.40480048501219706</v>
      </c>
      <c r="D58" s="23">
        <f>'Example Results'!C45/6</f>
        <v>0.49362026389103297</v>
      </c>
      <c r="E58" s="23">
        <f>'Example Results'!D45/6</f>
        <v>0.46518275320230673</v>
      </c>
      <c r="F58" s="23">
        <f>'Example Results'!E45/6</f>
        <v>0.40978432151770289</v>
      </c>
      <c r="G58" s="23">
        <f>'Example Results'!F45/6</f>
        <v>0.43855981333687483</v>
      </c>
      <c r="H58" s="23">
        <f>'Example Results'!G45/6</f>
        <v>3.7531350377437246E-2</v>
      </c>
      <c r="I58" s="23">
        <f>'Example Results'!H45/6</f>
        <v>0.37661507500273766</v>
      </c>
      <c r="J58" s="23">
        <f>'Example Results'!I45/6</f>
        <v>0.292011749243068</v>
      </c>
      <c r="K58" s="23">
        <f>'Example Results'!J45/6</f>
        <v>0.45486047703804039</v>
      </c>
      <c r="L58" s="23">
        <f>'Example Results'!K45/6</f>
        <v>3.9977558067466008E-2</v>
      </c>
      <c r="M58" s="23">
        <f>'Example Results'!L45/6</f>
        <v>0.3531558601452478</v>
      </c>
      <c r="N58" s="23">
        <f>'Example Results'!M45/6</f>
        <v>0.40424364724810213</v>
      </c>
      <c r="P58" s="64"/>
    </row>
    <row r="59" spans="2:16" x14ac:dyDescent="0.2">
      <c r="B59" s="63" t="s">
        <v>4</v>
      </c>
      <c r="C59" s="23">
        <f>'Example Results'!B46/6</f>
        <v>0.41297574989699304</v>
      </c>
      <c r="D59" s="23">
        <f>'Example Results'!C46/6</f>
        <v>0.29656895382981469</v>
      </c>
      <c r="E59" s="23">
        <f>'Example Results'!D46/6</f>
        <v>0.34175869317267898</v>
      </c>
      <c r="F59" s="23">
        <f>'Example Results'!E46/6</f>
        <v>0.38180668679335361</v>
      </c>
      <c r="G59" s="23">
        <f>'Example Results'!F46/6</f>
        <v>0.41462133015506447</v>
      </c>
      <c r="H59" s="23">
        <f>'Example Results'!G46/6</f>
        <v>0.27362225134226287</v>
      </c>
      <c r="I59" s="23">
        <f>'Example Results'!H46/6</f>
        <v>0.45019799964017126</v>
      </c>
      <c r="J59" s="23">
        <f>'Example Results'!I46/6</f>
        <v>0.23410893278860465</v>
      </c>
      <c r="K59" s="23">
        <f>'Example Results'!J46/6</f>
        <v>0.36358617945777133</v>
      </c>
      <c r="L59" s="23">
        <f>'Example Results'!K46/6</f>
        <v>0.34819695667395512</v>
      </c>
      <c r="M59" s="23">
        <f>'Example Results'!L46/6</f>
        <v>0.34980652254927413</v>
      </c>
      <c r="N59" s="23">
        <f>'Example Results'!M46/6</f>
        <v>0.24345050960715164</v>
      </c>
      <c r="P59" s="64"/>
    </row>
    <row r="60" spans="2:16" x14ac:dyDescent="0.2">
      <c r="B60" s="63" t="s">
        <v>5</v>
      </c>
      <c r="C60" s="23">
        <f>'Example Results'!B47/6</f>
        <v>0.33467217078185946</v>
      </c>
      <c r="D60" s="23">
        <f>'Example Results'!C47/6</f>
        <v>0.47699270040796082</v>
      </c>
      <c r="E60" s="23">
        <f>'Example Results'!D47/6</f>
        <v>3.9852892896399983E-2</v>
      </c>
      <c r="F60" s="23">
        <f>'Example Results'!E47/6</f>
        <v>0.34038737629095278</v>
      </c>
      <c r="G60" s="23">
        <f>'Example Results'!F47/6</f>
        <v>0.41115563839942909</v>
      </c>
      <c r="H60" s="23">
        <f>'Example Results'!G47/6</f>
        <v>3.7680948582716464E-2</v>
      </c>
      <c r="I60" s="23">
        <f>'Example Results'!H47/6</f>
        <v>0.26382910957074346</v>
      </c>
      <c r="J60" s="23">
        <f>'Example Results'!I47/6</f>
        <v>0.36471924734590466</v>
      </c>
      <c r="K60" s="23">
        <f>'Example Results'!J47/6</f>
        <v>0.36993856250786866</v>
      </c>
      <c r="L60" s="23">
        <f>'Example Results'!K47/6</f>
        <v>0.44821166791451938</v>
      </c>
      <c r="M60" s="23">
        <f>'Example Results'!L47/6</f>
        <v>0.40701398438290254</v>
      </c>
      <c r="N60" s="23">
        <f>'Example Results'!M47/6</f>
        <v>0.32815910817794369</v>
      </c>
      <c r="P60" s="64"/>
    </row>
    <row r="61" spans="2:16" x14ac:dyDescent="0.2">
      <c r="B61" s="63" t="s">
        <v>6</v>
      </c>
      <c r="C61" s="23">
        <f>'Example Results'!B48/6</f>
        <v>0.43134585543785448</v>
      </c>
      <c r="D61" s="23">
        <f>'Example Results'!C48/6</f>
        <v>0.42451420406343671</v>
      </c>
      <c r="E61" s="23">
        <f>'Example Results'!D48/6</f>
        <v>0.4054542845760099</v>
      </c>
      <c r="F61" s="23">
        <f>'Example Results'!E48/6</f>
        <v>0.47902058719063478</v>
      </c>
      <c r="G61" s="23">
        <f>'Example Results'!F48/6</f>
        <v>0.37837977975760556</v>
      </c>
      <c r="H61" s="23">
        <f>'Example Results'!G48/6</f>
        <v>0.22655422342200393</v>
      </c>
      <c r="I61" s="23">
        <f>'Example Results'!H48/6</f>
        <v>0.39731226373683154</v>
      </c>
      <c r="J61" s="23">
        <f>'Example Results'!I48/6</f>
        <v>0.44857181174204347</v>
      </c>
      <c r="K61" s="23">
        <f>'Example Results'!J48/6</f>
        <v>0.38186486387318436</v>
      </c>
      <c r="L61" s="23">
        <f>'Example Results'!K48/6</f>
        <v>4.1994363501600705E-2</v>
      </c>
      <c r="M61" s="23">
        <f>'Example Results'!L48/6</f>
        <v>0.23832261557063608</v>
      </c>
      <c r="N61" s="23">
        <f>'Example Results'!M48/6</f>
        <v>0.3445040972732662</v>
      </c>
      <c r="P61" s="64"/>
    </row>
    <row r="62" spans="2:16" x14ac:dyDescent="0.2">
      <c r="B62" s="63" t="s">
        <v>7</v>
      </c>
      <c r="C62" s="23">
        <f>'Example Results'!B49/6</f>
        <v>0.3564913460555475</v>
      </c>
      <c r="D62" s="23">
        <f>'Example Results'!C49/6</f>
        <v>0.30737880932980588</v>
      </c>
      <c r="E62" s="23">
        <f>'Example Results'!D49/6</f>
        <v>0.51158867054734836</v>
      </c>
      <c r="F62" s="23">
        <f>'Example Results'!E49/6</f>
        <v>0.3782911289692919</v>
      </c>
      <c r="G62" s="23">
        <f>'Example Results'!F49/6</f>
        <v>0.3831696926636754</v>
      </c>
      <c r="H62" s="23">
        <f>'Example Results'!G49/6</f>
        <v>0.31298597169064191</v>
      </c>
      <c r="I62" s="23">
        <f>'Example Results'!H49/6</f>
        <v>0.43139849184341572</v>
      </c>
      <c r="J62" s="23">
        <f>'Example Results'!I49/6</f>
        <v>0.35457981343253525</v>
      </c>
      <c r="K62" s="23">
        <f>'Example Results'!J49/6</f>
        <v>0.41226100291621454</v>
      </c>
      <c r="L62" s="23">
        <f>'Example Results'!K49/6</f>
        <v>2.8516673340796713E-2</v>
      </c>
      <c r="M62" s="23">
        <f>'Example Results'!L49/6</f>
        <v>0.36451147206079471</v>
      </c>
      <c r="N62" s="23">
        <f>'Example Results'!M49/6</f>
        <v>3.5340013703810118E-2</v>
      </c>
      <c r="P62" s="64"/>
    </row>
    <row r="63" spans="2:16" x14ac:dyDescent="0.2">
      <c r="P63" s="64"/>
    </row>
    <row r="64" spans="2:16" x14ac:dyDescent="0.2">
      <c r="P64" s="64"/>
    </row>
    <row r="65" spans="2:16" x14ac:dyDescent="0.2">
      <c r="F65" s="11" t="s">
        <v>136</v>
      </c>
      <c r="P65" s="64"/>
    </row>
    <row r="66" spans="2:16" x14ac:dyDescent="0.2">
      <c r="B66" s="22"/>
      <c r="C66" s="63">
        <v>1</v>
      </c>
      <c r="D66" s="63">
        <v>2</v>
      </c>
      <c r="E66" s="63">
        <v>3</v>
      </c>
      <c r="F66" s="63">
        <v>4</v>
      </c>
      <c r="G66" s="63">
        <v>5</v>
      </c>
      <c r="H66" s="63">
        <v>6</v>
      </c>
      <c r="I66" s="63">
        <v>7</v>
      </c>
      <c r="J66" s="63">
        <v>8</v>
      </c>
      <c r="K66" s="63">
        <v>9</v>
      </c>
      <c r="L66" s="63">
        <v>10</v>
      </c>
      <c r="M66" s="63">
        <v>11</v>
      </c>
      <c r="N66" s="63">
        <v>12</v>
      </c>
      <c r="P66" s="64"/>
    </row>
    <row r="67" spans="2:16" x14ac:dyDescent="0.2">
      <c r="B67" s="63" t="s">
        <v>1</v>
      </c>
      <c r="C67" s="23">
        <f>'Example Results'!B42/8</f>
        <v>0.26320053732235343</v>
      </c>
      <c r="D67" s="23">
        <f>'Example Results'!C42/8</f>
        <v>1.3662419905206594E-2</v>
      </c>
      <c r="E67" s="23">
        <f>'Example Results'!D42/8</f>
        <v>0.23993178314288111</v>
      </c>
      <c r="F67" s="23">
        <f>'Example Results'!E42/8</f>
        <v>0.34982413143757624</v>
      </c>
      <c r="G67" s="23">
        <f>'Example Results'!F42/8</f>
        <v>0.27903509180058883</v>
      </c>
      <c r="H67" s="23">
        <f>'Example Results'!G42/8</f>
        <v>0.34680100103922534</v>
      </c>
      <c r="I67" s="23">
        <f>'Example Results'!H42/8</f>
        <v>0.3024388999153827</v>
      </c>
      <c r="J67" s="23">
        <f>'Example Results'!I42/8</f>
        <v>0.29692869935426469</v>
      </c>
      <c r="K67" s="23">
        <f>'Example Results'!J42/8</f>
        <v>0.31297726237616347</v>
      </c>
      <c r="L67" s="23">
        <f>'Example Results'!K42/8</f>
        <v>0.36392999554369626</v>
      </c>
      <c r="M67" s="23">
        <f>'Example Results'!L42/8</f>
        <v>0.26249202360012824</v>
      </c>
      <c r="N67" s="23">
        <f>'Example Results'!M42/8</f>
        <v>0.24738052711407565</v>
      </c>
      <c r="P67" s="64">
        <f>COUNTIF(C67:N74,"&lt;0.3")-COUNTIF(C67:N74,"&lt;0.1")</f>
        <v>45</v>
      </c>
    </row>
    <row r="68" spans="2:16" x14ac:dyDescent="0.2">
      <c r="B68" s="63" t="s">
        <v>2</v>
      </c>
      <c r="C68" s="23">
        <f>'Example Results'!B43/8</f>
        <v>0.33972417482837769</v>
      </c>
      <c r="D68" s="23">
        <f>'Example Results'!C43/8</f>
        <v>0.3024970769952135</v>
      </c>
      <c r="E68" s="23">
        <f>'Example Results'!D43/8</f>
        <v>0.29920383872621953</v>
      </c>
      <c r="F68" s="23">
        <f>'Example Results'!E43/8</f>
        <v>0.33519051810727685</v>
      </c>
      <c r="G68" s="23">
        <f>'Example Results'!F43/8</f>
        <v>0.37709255985541668</v>
      </c>
      <c r="H68" s="23">
        <f>'Example Results'!G43/8</f>
        <v>0.3214441052443972</v>
      </c>
      <c r="I68" s="23">
        <f>'Example Results'!H43/8</f>
        <v>0.25379247241257125</v>
      </c>
      <c r="J68" s="23">
        <f>'Example Results'!I43/8</f>
        <v>0.33272006996731857</v>
      </c>
      <c r="K68" s="23">
        <f>'Example Results'!J43/8</f>
        <v>0.347145908012508</v>
      </c>
      <c r="L68" s="23">
        <f>'Example Results'!K43/8</f>
        <v>2.8996235946326856E-2</v>
      </c>
      <c r="M68" s="23">
        <f>'Example Results'!L43/8</f>
        <v>2.9393086740887014E-2</v>
      </c>
      <c r="N68" s="23">
        <f>'Example Results'!M43/8</f>
        <v>0.28180889185680774</v>
      </c>
      <c r="P68" s="64"/>
    </row>
    <row r="69" spans="2:16" x14ac:dyDescent="0.2">
      <c r="B69" s="63" t="s">
        <v>0</v>
      </c>
      <c r="C69" s="23">
        <f>'Example Results'!B44/8</f>
        <v>0.15853581520102658</v>
      </c>
      <c r="D69" s="23">
        <f>'Example Results'!C44/8</f>
        <v>0.31152075762754211</v>
      </c>
      <c r="E69" s="23">
        <f>'Example Results'!D44/8</f>
        <v>0.32084986792898246</v>
      </c>
      <c r="F69" s="23">
        <f>'Example Results'!E44/8</f>
        <v>0.24294036927127433</v>
      </c>
      <c r="G69" s="23">
        <f>'Example Results'!F44/8</f>
        <v>0.37327572786794544</v>
      </c>
      <c r="H69" s="23">
        <f>'Example Results'!G44/8</f>
        <v>0.33267228165174328</v>
      </c>
      <c r="I69" s="23">
        <f>'Example Results'!H44/8</f>
        <v>0.2969931096926488</v>
      </c>
      <c r="J69" s="23">
        <f>'Example Results'!I44/8</f>
        <v>0.25959148061999221</v>
      </c>
      <c r="K69" s="23">
        <f>'Example Results'!J44/8</f>
        <v>6.0341215458026086E-2</v>
      </c>
      <c r="L69" s="23">
        <f>'Example Results'!K44/8</f>
        <v>0.33139446364831654</v>
      </c>
      <c r="M69" s="23">
        <f>'Example Results'!L44/8</f>
        <v>0.3791620016951126</v>
      </c>
      <c r="N69" s="23">
        <f>'Example Results'!M44/8</f>
        <v>0.2693735410429724</v>
      </c>
      <c r="P69" s="64"/>
    </row>
    <row r="70" spans="2:16" x14ac:dyDescent="0.2">
      <c r="B70" s="63" t="s">
        <v>3</v>
      </c>
      <c r="C70" s="23">
        <f>'Example Results'!B45/8</f>
        <v>0.30360036375914778</v>
      </c>
      <c r="D70" s="23">
        <f>'Example Results'!C45/8</f>
        <v>0.37021519791827473</v>
      </c>
      <c r="E70" s="23">
        <f>'Example Results'!D45/8</f>
        <v>0.34888706490173005</v>
      </c>
      <c r="F70" s="23">
        <f>'Example Results'!E45/8</f>
        <v>0.30733824113827718</v>
      </c>
      <c r="G70" s="23">
        <f>'Example Results'!F45/8</f>
        <v>0.32891986000265611</v>
      </c>
      <c r="H70" s="23">
        <f>'Example Results'!G45/8</f>
        <v>2.8148512783077933E-2</v>
      </c>
      <c r="I70" s="23">
        <f>'Example Results'!H45/8</f>
        <v>0.28246130625205323</v>
      </c>
      <c r="J70" s="23">
        <f>'Example Results'!I45/8</f>
        <v>0.21900881193230101</v>
      </c>
      <c r="K70" s="23">
        <f>'Example Results'!J45/8</f>
        <v>0.34114535777853028</v>
      </c>
      <c r="L70" s="23">
        <f>'Example Results'!K45/8</f>
        <v>2.9983168550599505E-2</v>
      </c>
      <c r="M70" s="23">
        <f>'Example Results'!L45/8</f>
        <v>0.26486689510893585</v>
      </c>
      <c r="N70" s="23">
        <f>'Example Results'!M45/8</f>
        <v>0.3031827354360766</v>
      </c>
      <c r="P70" s="64"/>
    </row>
    <row r="71" spans="2:16" x14ac:dyDescent="0.2">
      <c r="B71" s="63" t="s">
        <v>4</v>
      </c>
      <c r="C71" s="23">
        <f>'Example Results'!B46/8</f>
        <v>0.30973181242274478</v>
      </c>
      <c r="D71" s="23">
        <f>'Example Results'!C46/8</f>
        <v>0.22242671537236103</v>
      </c>
      <c r="E71" s="23">
        <f>'Example Results'!D46/8</f>
        <v>0.25631901987950922</v>
      </c>
      <c r="F71" s="23">
        <f>'Example Results'!E46/8</f>
        <v>0.28635501509501521</v>
      </c>
      <c r="G71" s="23">
        <f>'Example Results'!F46/8</f>
        <v>0.31096599761629834</v>
      </c>
      <c r="H71" s="23">
        <f>'Example Results'!G46/8</f>
        <v>0.20521668850669716</v>
      </c>
      <c r="I71" s="23">
        <f>'Example Results'!H46/8</f>
        <v>0.33764849973012845</v>
      </c>
      <c r="J71" s="23">
        <f>'Example Results'!I46/8</f>
        <v>0.17558169959145348</v>
      </c>
      <c r="K71" s="23">
        <f>'Example Results'!J46/8</f>
        <v>0.27268963459332851</v>
      </c>
      <c r="L71" s="23">
        <f>'Example Results'!K46/8</f>
        <v>0.26114771750546634</v>
      </c>
      <c r="M71" s="23">
        <f>'Example Results'!L46/8</f>
        <v>0.2623548919119556</v>
      </c>
      <c r="N71" s="23">
        <f>'Example Results'!M46/8</f>
        <v>0.18258788220536373</v>
      </c>
      <c r="P71" s="64"/>
    </row>
    <row r="72" spans="2:16" x14ac:dyDescent="0.2">
      <c r="B72" s="63" t="s">
        <v>5</v>
      </c>
      <c r="C72" s="23">
        <f>'Example Results'!B47/8</f>
        <v>0.25100412808639461</v>
      </c>
      <c r="D72" s="23">
        <f>'Example Results'!C47/8</f>
        <v>0.35774452530597062</v>
      </c>
      <c r="E72" s="23">
        <f>'Example Results'!D47/8</f>
        <v>2.9889669672299987E-2</v>
      </c>
      <c r="F72" s="23">
        <f>'Example Results'!E47/8</f>
        <v>0.25529053221821457</v>
      </c>
      <c r="G72" s="23">
        <f>'Example Results'!F47/8</f>
        <v>0.30836672879957183</v>
      </c>
      <c r="H72" s="23">
        <f>'Example Results'!G47/8</f>
        <v>2.8260711437037348E-2</v>
      </c>
      <c r="I72" s="23">
        <f>'Example Results'!H47/8</f>
        <v>0.19787183217805759</v>
      </c>
      <c r="J72" s="23">
        <f>'Example Results'!I47/8</f>
        <v>0.2735394355094285</v>
      </c>
      <c r="K72" s="23">
        <f>'Example Results'!J47/8</f>
        <v>0.27745392188090151</v>
      </c>
      <c r="L72" s="23">
        <f>'Example Results'!K47/8</f>
        <v>0.33615875093588954</v>
      </c>
      <c r="M72" s="23">
        <f>'Example Results'!L47/8</f>
        <v>0.30526048828717689</v>
      </c>
      <c r="N72" s="23">
        <f>'Example Results'!M47/8</f>
        <v>0.24611933113345777</v>
      </c>
      <c r="P72" s="64"/>
    </row>
    <row r="73" spans="2:16" x14ac:dyDescent="0.2">
      <c r="B73" s="63" t="s">
        <v>6</v>
      </c>
      <c r="C73" s="23">
        <f>'Example Results'!B48/8</f>
        <v>0.32350939157839087</v>
      </c>
      <c r="D73" s="23">
        <f>'Example Results'!C48/8</f>
        <v>0.31838565304757754</v>
      </c>
      <c r="E73" s="23">
        <f>'Example Results'!D48/8</f>
        <v>0.30409071343200744</v>
      </c>
      <c r="F73" s="23">
        <f>'Example Results'!E48/8</f>
        <v>0.35926544039297609</v>
      </c>
      <c r="G73" s="23">
        <f>'Example Results'!F48/8</f>
        <v>0.28378483481820416</v>
      </c>
      <c r="H73" s="23">
        <f>'Example Results'!G48/8</f>
        <v>0.16991566756650295</v>
      </c>
      <c r="I73" s="23">
        <f>'Example Results'!H48/8</f>
        <v>0.29798419780262364</v>
      </c>
      <c r="J73" s="23">
        <f>'Example Results'!I48/8</f>
        <v>0.33642885880653262</v>
      </c>
      <c r="K73" s="23">
        <f>'Example Results'!J48/8</f>
        <v>0.28639864790488828</v>
      </c>
      <c r="L73" s="23">
        <f>'Example Results'!K48/8</f>
        <v>3.1495772626200527E-2</v>
      </c>
      <c r="M73" s="23">
        <f>'Example Results'!L48/8</f>
        <v>0.17874196167797707</v>
      </c>
      <c r="N73" s="23">
        <f>'Example Results'!M48/8</f>
        <v>0.25837807295494963</v>
      </c>
      <c r="P73" s="64"/>
    </row>
    <row r="74" spans="2:16" x14ac:dyDescent="0.2">
      <c r="B74" s="63" t="s">
        <v>7</v>
      </c>
      <c r="C74" s="23">
        <f>'Example Results'!B49/8</f>
        <v>0.26736850954166064</v>
      </c>
      <c r="D74" s="23">
        <f>'Example Results'!C49/8</f>
        <v>0.23053410699735441</v>
      </c>
      <c r="E74" s="23">
        <f>'Example Results'!D49/8</f>
        <v>0.3836915029105113</v>
      </c>
      <c r="F74" s="23">
        <f>'Example Results'!E49/8</f>
        <v>0.28371834672696894</v>
      </c>
      <c r="G74" s="23">
        <f>'Example Results'!F49/8</f>
        <v>0.28737726949775655</v>
      </c>
      <c r="H74" s="23">
        <f>'Example Results'!G49/8</f>
        <v>0.23473947876798143</v>
      </c>
      <c r="I74" s="23">
        <f>'Example Results'!H49/8</f>
        <v>0.32354886888256179</v>
      </c>
      <c r="J74" s="23">
        <f>'Example Results'!I49/8</f>
        <v>0.26593486007440142</v>
      </c>
      <c r="K74" s="23">
        <f>'Example Results'!J49/8</f>
        <v>0.30919575218716089</v>
      </c>
      <c r="L74" s="23">
        <f>'Example Results'!K49/8</f>
        <v>2.1387505005597534E-2</v>
      </c>
      <c r="M74" s="23">
        <f>'Example Results'!L49/8</f>
        <v>0.27338360404559603</v>
      </c>
      <c r="N74" s="23">
        <f>'Example Results'!M49/8</f>
        <v>2.650501027785759E-2</v>
      </c>
      <c r="P74" s="64"/>
    </row>
    <row r="77" spans="2:16" x14ac:dyDescent="0.2">
      <c r="F77" s="11" t="s">
        <v>137</v>
      </c>
    </row>
    <row r="78" spans="2:16" x14ac:dyDescent="0.2">
      <c r="B78" s="22"/>
      <c r="C78" s="63">
        <v>1</v>
      </c>
      <c r="D78" s="63">
        <v>2</v>
      </c>
      <c r="E78" s="63">
        <v>3</v>
      </c>
      <c r="F78" s="63">
        <v>4</v>
      </c>
      <c r="G78" s="63">
        <v>5</v>
      </c>
      <c r="H78" s="63">
        <v>6</v>
      </c>
      <c r="I78" s="63">
        <v>7</v>
      </c>
      <c r="J78" s="63">
        <v>8</v>
      </c>
      <c r="K78" s="63">
        <v>9</v>
      </c>
      <c r="L78" s="63">
        <v>10</v>
      </c>
      <c r="M78" s="63">
        <v>11</v>
      </c>
      <c r="N78" s="63">
        <v>12</v>
      </c>
    </row>
    <row r="79" spans="2:16" x14ac:dyDescent="0.2">
      <c r="B79" s="63" t="s">
        <v>1</v>
      </c>
      <c r="C79" s="23">
        <f>'Example Results'!B42/10</f>
        <v>0.21056042985788276</v>
      </c>
      <c r="D79" s="23">
        <f>'Example Results'!C42/10</f>
        <v>1.0929935924165276E-2</v>
      </c>
      <c r="E79" s="23">
        <f>'Example Results'!D42/10</f>
        <v>0.19194542651430488</v>
      </c>
      <c r="F79" s="23">
        <f>'Example Results'!E42/10</f>
        <v>0.27985930515006097</v>
      </c>
      <c r="G79" s="23">
        <f>'Example Results'!F42/10</f>
        <v>0.22322807344047108</v>
      </c>
      <c r="H79" s="23">
        <f>'Example Results'!G42/10</f>
        <v>0.27744080083138029</v>
      </c>
      <c r="I79" s="23">
        <f>'Example Results'!H42/10</f>
        <v>0.24195111993230617</v>
      </c>
      <c r="J79" s="23">
        <f>'Example Results'!I42/10</f>
        <v>0.23754295948341175</v>
      </c>
      <c r="K79" s="23">
        <f>'Example Results'!J42/10</f>
        <v>0.25038180990093079</v>
      </c>
      <c r="L79" s="23">
        <f>'Example Results'!K42/10</f>
        <v>0.29114399643495703</v>
      </c>
      <c r="M79" s="23">
        <f>'Example Results'!L42/10</f>
        <v>0.20999361888010259</v>
      </c>
      <c r="N79" s="23">
        <f>'Example Results'!M42/10</f>
        <v>0.19790442169126052</v>
      </c>
      <c r="P79" s="64">
        <f>COUNTIF(C79:N86,"&lt;0.3")-COUNTIF(C79:N86,"&lt;0.1")</f>
        <v>82</v>
      </c>
    </row>
    <row r="80" spans="2:16" x14ac:dyDescent="0.2">
      <c r="B80" s="63" t="s">
        <v>2</v>
      </c>
      <c r="C80" s="23">
        <f>'Example Results'!B43/10</f>
        <v>0.27177933986270214</v>
      </c>
      <c r="D80" s="23">
        <f>'Example Results'!C43/10</f>
        <v>0.24199766159617081</v>
      </c>
      <c r="E80" s="23">
        <f>'Example Results'!D43/10</f>
        <v>0.23936307098097562</v>
      </c>
      <c r="F80" s="23">
        <f>'Example Results'!E43/10</f>
        <v>0.2681524144858215</v>
      </c>
      <c r="G80" s="23">
        <f>'Example Results'!F43/10</f>
        <v>0.30167404788433333</v>
      </c>
      <c r="H80" s="23">
        <f>'Example Results'!G43/10</f>
        <v>0.25715528419551775</v>
      </c>
      <c r="I80" s="23">
        <f>'Example Results'!H43/10</f>
        <v>0.20303397793005701</v>
      </c>
      <c r="J80" s="23">
        <f>'Example Results'!I43/10</f>
        <v>0.26617605597385485</v>
      </c>
      <c r="K80" s="23">
        <f>'Example Results'!J43/10</f>
        <v>0.27771672641000639</v>
      </c>
      <c r="L80" s="23">
        <f>'Example Results'!K43/10</f>
        <v>2.3196988757061485E-2</v>
      </c>
      <c r="M80" s="23">
        <f>'Example Results'!L43/10</f>
        <v>2.3514469392709611E-2</v>
      </c>
      <c r="N80" s="23">
        <f>'Example Results'!M43/10</f>
        <v>0.22544711348544619</v>
      </c>
    </row>
    <row r="81" spans="2:16" x14ac:dyDescent="0.2">
      <c r="B81" s="63" t="s">
        <v>0</v>
      </c>
      <c r="C81" s="23">
        <f>'Example Results'!B44/10</f>
        <v>0.12682865216082126</v>
      </c>
      <c r="D81" s="23">
        <f>'Example Results'!C44/10</f>
        <v>0.24921660610203369</v>
      </c>
      <c r="E81" s="23">
        <f>'Example Results'!D44/10</f>
        <v>0.25667989434318594</v>
      </c>
      <c r="F81" s="23">
        <f>'Example Results'!E44/10</f>
        <v>0.19435229541701945</v>
      </c>
      <c r="G81" s="23">
        <f>'Example Results'!F44/10</f>
        <v>0.29862058229435634</v>
      </c>
      <c r="H81" s="23">
        <f>'Example Results'!G44/10</f>
        <v>0.26613782532139463</v>
      </c>
      <c r="I81" s="23">
        <f>'Example Results'!H44/10</f>
        <v>0.23759448775411904</v>
      </c>
      <c r="J81" s="23">
        <f>'Example Results'!I44/10</f>
        <v>0.20767318449599376</v>
      </c>
      <c r="K81" s="23">
        <f>'Example Results'!J44/10</f>
        <v>4.827297236642087E-2</v>
      </c>
      <c r="L81" s="23">
        <f>'Example Results'!K44/10</f>
        <v>0.26511557091865323</v>
      </c>
      <c r="M81" s="23">
        <f>'Example Results'!L44/10</f>
        <v>0.30332960135609011</v>
      </c>
      <c r="N81" s="23">
        <f>'Example Results'!M44/10</f>
        <v>0.21549883283437793</v>
      </c>
    </row>
    <row r="82" spans="2:16" x14ac:dyDescent="0.2">
      <c r="B82" s="63" t="s">
        <v>3</v>
      </c>
      <c r="C82" s="23">
        <f>'Example Results'!B45/10</f>
        <v>0.24288029100731823</v>
      </c>
      <c r="D82" s="23">
        <f>'Example Results'!C45/10</f>
        <v>0.2961721583346198</v>
      </c>
      <c r="E82" s="23">
        <f>'Example Results'!D45/10</f>
        <v>0.27910965192138404</v>
      </c>
      <c r="F82" s="23">
        <f>'Example Results'!E45/10</f>
        <v>0.24587059291062174</v>
      </c>
      <c r="G82" s="23">
        <f>'Example Results'!F45/10</f>
        <v>0.2631358880021249</v>
      </c>
      <c r="H82" s="23">
        <f>'Example Results'!G45/10</f>
        <v>2.2518810226462346E-2</v>
      </c>
      <c r="I82" s="23">
        <f>'Example Results'!H45/10</f>
        <v>0.22596904500164258</v>
      </c>
      <c r="J82" s="23">
        <f>'Example Results'!I45/10</f>
        <v>0.17520704954584082</v>
      </c>
      <c r="K82" s="23">
        <f>'Example Results'!J45/10</f>
        <v>0.27291628622282421</v>
      </c>
      <c r="L82" s="23">
        <f>'Example Results'!K45/10</f>
        <v>2.3986534840479603E-2</v>
      </c>
      <c r="M82" s="23">
        <f>'Example Results'!L45/10</f>
        <v>0.21189351608714868</v>
      </c>
      <c r="N82" s="23">
        <f>'Example Results'!M45/10</f>
        <v>0.24254618834886127</v>
      </c>
    </row>
    <row r="83" spans="2:16" x14ac:dyDescent="0.2">
      <c r="B83" s="63" t="s">
        <v>4</v>
      </c>
      <c r="C83" s="23">
        <f>'Example Results'!B46/10</f>
        <v>0.24778544993819582</v>
      </c>
      <c r="D83" s="23">
        <f>'Example Results'!C46/10</f>
        <v>0.17794137229788881</v>
      </c>
      <c r="E83" s="23">
        <f>'Example Results'!D46/10</f>
        <v>0.20505521590360737</v>
      </c>
      <c r="F83" s="23">
        <f>'Example Results'!E46/10</f>
        <v>0.22908401207601217</v>
      </c>
      <c r="G83" s="23">
        <f>'Example Results'!F46/10</f>
        <v>0.24877279809303868</v>
      </c>
      <c r="H83" s="23">
        <f>'Example Results'!G46/10</f>
        <v>0.16417335080535772</v>
      </c>
      <c r="I83" s="23">
        <f>'Example Results'!H46/10</f>
        <v>0.27011879978410275</v>
      </c>
      <c r="J83" s="23">
        <f>'Example Results'!I46/10</f>
        <v>0.14046535967316279</v>
      </c>
      <c r="K83" s="23">
        <f>'Example Results'!J46/10</f>
        <v>0.2181517076746628</v>
      </c>
      <c r="L83" s="23">
        <f>'Example Results'!K46/10</f>
        <v>0.20891817400437307</v>
      </c>
      <c r="M83" s="23">
        <f>'Example Results'!L46/10</f>
        <v>0.20988391352956448</v>
      </c>
      <c r="N83" s="23">
        <f>'Example Results'!M46/10</f>
        <v>0.14607030576429098</v>
      </c>
    </row>
    <row r="84" spans="2:16" x14ac:dyDescent="0.2">
      <c r="B84" s="63" t="s">
        <v>5</v>
      </c>
      <c r="C84" s="23">
        <f>'Example Results'!B47/10</f>
        <v>0.20080330246911568</v>
      </c>
      <c r="D84" s="23">
        <f>'Example Results'!C47/10</f>
        <v>0.28619562024477652</v>
      </c>
      <c r="E84" s="23">
        <f>'Example Results'!D47/10</f>
        <v>2.391173573783999E-2</v>
      </c>
      <c r="F84" s="23">
        <f>'Example Results'!E47/10</f>
        <v>0.20423242577457165</v>
      </c>
      <c r="G84" s="23">
        <f>'Example Results'!F47/10</f>
        <v>0.24669338303965746</v>
      </c>
      <c r="H84" s="23">
        <f>'Example Results'!G47/10</f>
        <v>2.260856914962988E-2</v>
      </c>
      <c r="I84" s="23">
        <f>'Example Results'!H47/10</f>
        <v>0.15829746574244608</v>
      </c>
      <c r="J84" s="23">
        <f>'Example Results'!I47/10</f>
        <v>0.21883154840754279</v>
      </c>
      <c r="K84" s="23">
        <f>'Example Results'!J47/10</f>
        <v>0.22196313750472121</v>
      </c>
      <c r="L84" s="23">
        <f>'Example Results'!K47/10</f>
        <v>0.26892700074871162</v>
      </c>
      <c r="M84" s="23">
        <f>'Example Results'!L47/10</f>
        <v>0.24420839062974151</v>
      </c>
      <c r="N84" s="23">
        <f>'Example Results'!M47/10</f>
        <v>0.19689546490676621</v>
      </c>
    </row>
    <row r="85" spans="2:16" x14ac:dyDescent="0.2">
      <c r="B85" s="63" t="s">
        <v>6</v>
      </c>
      <c r="C85" s="23">
        <f>'Example Results'!B48/10</f>
        <v>0.25880751326271267</v>
      </c>
      <c r="D85" s="23">
        <f>'Example Results'!C48/10</f>
        <v>0.25470852243806202</v>
      </c>
      <c r="E85" s="23">
        <f>'Example Results'!D48/10</f>
        <v>0.24327257074560596</v>
      </c>
      <c r="F85" s="23">
        <f>'Example Results'!E48/10</f>
        <v>0.28741235231438089</v>
      </c>
      <c r="G85" s="23">
        <f>'Example Results'!F48/10</f>
        <v>0.22702786785456333</v>
      </c>
      <c r="H85" s="23">
        <f>'Example Results'!G48/10</f>
        <v>0.13593253405320235</v>
      </c>
      <c r="I85" s="23">
        <f>'Example Results'!H48/10</f>
        <v>0.23838735824209892</v>
      </c>
      <c r="J85" s="23">
        <f>'Example Results'!I48/10</f>
        <v>0.2691430870452261</v>
      </c>
      <c r="K85" s="23">
        <f>'Example Results'!J48/10</f>
        <v>0.22911891832391063</v>
      </c>
      <c r="L85" s="23">
        <f>'Example Results'!K48/10</f>
        <v>2.5196618100960421E-2</v>
      </c>
      <c r="M85" s="23">
        <f>'Example Results'!L48/10</f>
        <v>0.14299356934238167</v>
      </c>
      <c r="N85" s="23">
        <f>'Example Results'!M48/10</f>
        <v>0.2067024583639597</v>
      </c>
    </row>
    <row r="86" spans="2:16" x14ac:dyDescent="0.2">
      <c r="B86" s="63" t="s">
        <v>7</v>
      </c>
      <c r="C86" s="23">
        <f>'Example Results'!B49/10</f>
        <v>0.21389480763332852</v>
      </c>
      <c r="D86" s="23">
        <f>'Example Results'!C49/10</f>
        <v>0.18442728559788352</v>
      </c>
      <c r="E86" s="23">
        <f>'Example Results'!D49/10</f>
        <v>0.30695320232840906</v>
      </c>
      <c r="F86" s="23">
        <f>'Example Results'!E49/10</f>
        <v>0.22697467738157515</v>
      </c>
      <c r="G86" s="23">
        <f>'Example Results'!F49/10</f>
        <v>0.22990181559820524</v>
      </c>
      <c r="H86" s="23">
        <f>'Example Results'!G49/10</f>
        <v>0.18779158301438514</v>
      </c>
      <c r="I86" s="23">
        <f>'Example Results'!H49/10</f>
        <v>0.25883909510604941</v>
      </c>
      <c r="J86" s="23">
        <f>'Example Results'!I49/10</f>
        <v>0.21274788805952113</v>
      </c>
      <c r="K86" s="23">
        <f>'Example Results'!J49/10</f>
        <v>0.24735660174972871</v>
      </c>
      <c r="L86" s="23">
        <f>'Example Results'!K49/10</f>
        <v>1.7110004004478027E-2</v>
      </c>
      <c r="M86" s="23">
        <f>'Example Results'!L49/10</f>
        <v>0.21870688323647683</v>
      </c>
      <c r="N86" s="23">
        <f>'Example Results'!M49/10</f>
        <v>2.1204008222286071E-2</v>
      </c>
    </row>
    <row r="89" spans="2:16" x14ac:dyDescent="0.2">
      <c r="F89" s="11" t="s">
        <v>138</v>
      </c>
    </row>
    <row r="90" spans="2:16" x14ac:dyDescent="0.2">
      <c r="B90" s="22"/>
      <c r="C90" s="63">
        <v>1</v>
      </c>
      <c r="D90" s="63">
        <v>2</v>
      </c>
      <c r="E90" s="63">
        <v>3</v>
      </c>
      <c r="F90" s="63">
        <v>4</v>
      </c>
      <c r="G90" s="63">
        <v>5</v>
      </c>
      <c r="H90" s="63">
        <v>6</v>
      </c>
      <c r="I90" s="63">
        <v>7</v>
      </c>
      <c r="J90" s="63">
        <v>8</v>
      </c>
      <c r="K90" s="63">
        <v>9</v>
      </c>
      <c r="L90" s="63">
        <v>10</v>
      </c>
      <c r="M90" s="63">
        <v>11</v>
      </c>
      <c r="N90" s="63">
        <v>12</v>
      </c>
    </row>
    <row r="91" spans="2:16" x14ac:dyDescent="0.2">
      <c r="B91" s="63" t="s">
        <v>1</v>
      </c>
      <c r="C91" s="23">
        <f>'Example Results'!B42/12</f>
        <v>0.17546702488156896</v>
      </c>
      <c r="D91" s="23">
        <f>'Example Results'!C42/12</f>
        <v>9.1082799368043966E-3</v>
      </c>
      <c r="E91" s="23">
        <f>'Example Results'!D42/12</f>
        <v>0.15995452209525407</v>
      </c>
      <c r="F91" s="23">
        <f>'Example Results'!E42/12</f>
        <v>0.23321608762505083</v>
      </c>
      <c r="G91" s="23">
        <f>'Example Results'!F42/12</f>
        <v>0.18602339453372588</v>
      </c>
      <c r="H91" s="23">
        <f>'Example Results'!G42/12</f>
        <v>0.23120066735948355</v>
      </c>
      <c r="I91" s="23">
        <f>'Example Results'!H42/12</f>
        <v>0.2016259332769218</v>
      </c>
      <c r="J91" s="23">
        <f>'Example Results'!I42/12</f>
        <v>0.19795246623617646</v>
      </c>
      <c r="K91" s="23">
        <f>'Example Results'!J42/12</f>
        <v>0.20865150825077564</v>
      </c>
      <c r="L91" s="23">
        <f>'Example Results'!K42/12</f>
        <v>0.24261999702913084</v>
      </c>
      <c r="M91" s="23">
        <f>'Example Results'!L42/12</f>
        <v>0.17499468240008551</v>
      </c>
      <c r="N91" s="23">
        <f>'Example Results'!M42/12</f>
        <v>0.16492035140938377</v>
      </c>
      <c r="P91" s="64">
        <f>COUNTIF(C91:N98,"&lt;0.3")-COUNTIF(C91:N98,"&lt;0.1")</f>
        <v>85</v>
      </c>
    </row>
    <row r="92" spans="2:16" x14ac:dyDescent="0.2">
      <c r="B92" s="63" t="s">
        <v>2</v>
      </c>
      <c r="C92" s="23">
        <f>'Example Results'!B43/12</f>
        <v>0.22648278321891846</v>
      </c>
      <c r="D92" s="23">
        <f>'Example Results'!C43/12</f>
        <v>0.20166471799680899</v>
      </c>
      <c r="E92" s="23">
        <f>'Example Results'!D43/12</f>
        <v>0.1994692258174797</v>
      </c>
      <c r="F92" s="23">
        <f>'Example Results'!E43/12</f>
        <v>0.22346034540485124</v>
      </c>
      <c r="G92" s="23">
        <f>'Example Results'!F43/12</f>
        <v>0.25139503990361112</v>
      </c>
      <c r="H92" s="23">
        <f>'Example Results'!G43/12</f>
        <v>0.21429607016293148</v>
      </c>
      <c r="I92" s="23">
        <f>'Example Results'!H43/12</f>
        <v>0.16919498160838084</v>
      </c>
      <c r="J92" s="23">
        <f>'Example Results'!I43/12</f>
        <v>0.22181337997821238</v>
      </c>
      <c r="K92" s="23">
        <f>'Example Results'!J43/12</f>
        <v>0.23143060534167201</v>
      </c>
      <c r="L92" s="23">
        <f>'Example Results'!K43/12</f>
        <v>1.9330823964217904E-2</v>
      </c>
      <c r="M92" s="23">
        <f>'Example Results'!L43/12</f>
        <v>1.9595391160591343E-2</v>
      </c>
      <c r="N92" s="23">
        <f>'Example Results'!M43/12</f>
        <v>0.18787259457120517</v>
      </c>
    </row>
    <row r="93" spans="2:16" x14ac:dyDescent="0.2">
      <c r="B93" s="63" t="s">
        <v>0</v>
      </c>
      <c r="C93" s="23">
        <f>'Example Results'!B44/12</f>
        <v>0.10569054346735106</v>
      </c>
      <c r="D93" s="23">
        <f>'Example Results'!C44/12</f>
        <v>0.20768050508502808</v>
      </c>
      <c r="E93" s="23">
        <f>'Example Results'!D44/12</f>
        <v>0.21389991195265498</v>
      </c>
      <c r="F93" s="23">
        <f>'Example Results'!E44/12</f>
        <v>0.16196024618084956</v>
      </c>
      <c r="G93" s="23">
        <f>'Example Results'!F44/12</f>
        <v>0.24885048524529696</v>
      </c>
      <c r="H93" s="23">
        <f>'Example Results'!G44/12</f>
        <v>0.2217815211011622</v>
      </c>
      <c r="I93" s="23">
        <f>'Example Results'!H44/12</f>
        <v>0.19799540646176586</v>
      </c>
      <c r="J93" s="23">
        <f>'Example Results'!I44/12</f>
        <v>0.17306098707999482</v>
      </c>
      <c r="K93" s="23">
        <f>'Example Results'!J44/12</f>
        <v>4.0227476972017388E-2</v>
      </c>
      <c r="L93" s="23">
        <f>'Example Results'!K44/12</f>
        <v>0.22092964243221103</v>
      </c>
      <c r="M93" s="23">
        <f>'Example Results'!L44/12</f>
        <v>0.25277466779674174</v>
      </c>
      <c r="N93" s="23">
        <f>'Example Results'!M44/12</f>
        <v>0.17958236069531494</v>
      </c>
    </row>
    <row r="94" spans="2:16" x14ac:dyDescent="0.2">
      <c r="B94" s="63" t="s">
        <v>3</v>
      </c>
      <c r="C94" s="23">
        <f>'Example Results'!B45/12</f>
        <v>0.20240024250609853</v>
      </c>
      <c r="D94" s="23">
        <f>'Example Results'!C45/12</f>
        <v>0.24681013194551649</v>
      </c>
      <c r="E94" s="23">
        <f>'Example Results'!D45/12</f>
        <v>0.23259137660115337</v>
      </c>
      <c r="F94" s="23">
        <f>'Example Results'!E45/12</f>
        <v>0.20489216075885144</v>
      </c>
      <c r="G94" s="23">
        <f>'Example Results'!F45/12</f>
        <v>0.21927990666843741</v>
      </c>
      <c r="H94" s="23">
        <f>'Example Results'!G45/12</f>
        <v>1.8765675188718623E-2</v>
      </c>
      <c r="I94" s="23">
        <f>'Example Results'!H45/12</f>
        <v>0.18830753750136883</v>
      </c>
      <c r="J94" s="23">
        <f>'Example Results'!I45/12</f>
        <v>0.146005874621534</v>
      </c>
      <c r="K94" s="23">
        <f>'Example Results'!J45/12</f>
        <v>0.22743023851902019</v>
      </c>
      <c r="L94" s="23">
        <f>'Example Results'!K45/12</f>
        <v>1.9988779033733004E-2</v>
      </c>
      <c r="M94" s="23">
        <f>'Example Results'!L45/12</f>
        <v>0.1765779300726239</v>
      </c>
      <c r="N94" s="23">
        <f>'Example Results'!M45/12</f>
        <v>0.20212182362405107</v>
      </c>
    </row>
    <row r="95" spans="2:16" x14ac:dyDescent="0.2">
      <c r="B95" s="63" t="s">
        <v>4</v>
      </c>
      <c r="C95" s="23">
        <f>'Example Results'!B46/12</f>
        <v>0.20648787494849652</v>
      </c>
      <c r="D95" s="23">
        <f>'Example Results'!C46/12</f>
        <v>0.14828447691490734</v>
      </c>
      <c r="E95" s="23">
        <f>'Example Results'!D46/12</f>
        <v>0.17087934658633949</v>
      </c>
      <c r="F95" s="23">
        <f>'Example Results'!E46/12</f>
        <v>0.19090334339667681</v>
      </c>
      <c r="G95" s="23">
        <f>'Example Results'!F46/12</f>
        <v>0.20731066507753224</v>
      </c>
      <c r="H95" s="23">
        <f>'Example Results'!G46/12</f>
        <v>0.13681112567113143</v>
      </c>
      <c r="I95" s="23">
        <f>'Example Results'!H46/12</f>
        <v>0.22509899982008563</v>
      </c>
      <c r="J95" s="23">
        <f>'Example Results'!I46/12</f>
        <v>0.11705446639430232</v>
      </c>
      <c r="K95" s="23">
        <f>'Example Results'!J46/12</f>
        <v>0.18179308972888567</v>
      </c>
      <c r="L95" s="23">
        <f>'Example Results'!K46/12</f>
        <v>0.17409847833697756</v>
      </c>
      <c r="M95" s="23">
        <f>'Example Results'!L46/12</f>
        <v>0.17490326127463707</v>
      </c>
      <c r="N95" s="23">
        <f>'Example Results'!M46/12</f>
        <v>0.12172525480357582</v>
      </c>
    </row>
    <row r="96" spans="2:16" x14ac:dyDescent="0.2">
      <c r="B96" s="63" t="s">
        <v>5</v>
      </c>
      <c r="C96" s="23">
        <f>'Example Results'!B47/12</f>
        <v>0.16733608539092973</v>
      </c>
      <c r="D96" s="23">
        <f>'Example Results'!C47/12</f>
        <v>0.23849635020398041</v>
      </c>
      <c r="E96" s="23">
        <f>'Example Results'!D47/12</f>
        <v>1.9926446448199991E-2</v>
      </c>
      <c r="F96" s="23">
        <f>'Example Results'!E47/12</f>
        <v>0.17019368814547639</v>
      </c>
      <c r="G96" s="23">
        <f>'Example Results'!F47/12</f>
        <v>0.20557781919971455</v>
      </c>
      <c r="H96" s="23">
        <f>'Example Results'!G47/12</f>
        <v>1.8840474291358232E-2</v>
      </c>
      <c r="I96" s="23">
        <f>'Example Results'!H47/12</f>
        <v>0.13191455478537173</v>
      </c>
      <c r="J96" s="23">
        <f>'Example Results'!I47/12</f>
        <v>0.18235962367295233</v>
      </c>
      <c r="K96" s="23">
        <f>'Example Results'!J47/12</f>
        <v>0.18496928125393433</v>
      </c>
      <c r="L96" s="23">
        <f>'Example Results'!K47/12</f>
        <v>0.22410583395725969</v>
      </c>
      <c r="M96" s="23">
        <f>'Example Results'!L47/12</f>
        <v>0.20350699219145127</v>
      </c>
      <c r="N96" s="23">
        <f>'Example Results'!M47/12</f>
        <v>0.16407955408897185</v>
      </c>
    </row>
    <row r="97" spans="2:16" x14ac:dyDescent="0.2">
      <c r="B97" s="63" t="s">
        <v>6</v>
      </c>
      <c r="C97" s="23">
        <f>'Example Results'!B48/12</f>
        <v>0.21567292771892724</v>
      </c>
      <c r="D97" s="23">
        <f>'Example Results'!C48/12</f>
        <v>0.21225710203171835</v>
      </c>
      <c r="E97" s="23">
        <f>'Example Results'!D48/12</f>
        <v>0.20272714228800495</v>
      </c>
      <c r="F97" s="23">
        <f>'Example Results'!E48/12</f>
        <v>0.23951029359531739</v>
      </c>
      <c r="G97" s="23">
        <f>'Example Results'!F48/12</f>
        <v>0.18918988987880278</v>
      </c>
      <c r="H97" s="23">
        <f>'Example Results'!G48/12</f>
        <v>0.11327711171100197</v>
      </c>
      <c r="I97" s="23">
        <f>'Example Results'!H48/12</f>
        <v>0.19865613186841577</v>
      </c>
      <c r="J97" s="23">
        <f>'Example Results'!I48/12</f>
        <v>0.22428590587102173</v>
      </c>
      <c r="K97" s="23">
        <f>'Example Results'!J48/12</f>
        <v>0.19093243193659218</v>
      </c>
      <c r="L97" s="23">
        <f>'Example Results'!K48/12</f>
        <v>2.0997181750800353E-2</v>
      </c>
      <c r="M97" s="23">
        <f>'Example Results'!L48/12</f>
        <v>0.11916130778531804</v>
      </c>
      <c r="N97" s="23">
        <f>'Example Results'!M48/12</f>
        <v>0.1722520486366331</v>
      </c>
    </row>
    <row r="98" spans="2:16" x14ac:dyDescent="0.2">
      <c r="B98" s="63" t="s">
        <v>7</v>
      </c>
      <c r="C98" s="23">
        <f>'Example Results'!B49/12</f>
        <v>0.17824567302777375</v>
      </c>
      <c r="D98" s="23">
        <f>'Example Results'!C49/12</f>
        <v>0.15368940466490294</v>
      </c>
      <c r="E98" s="23">
        <f>'Example Results'!D49/12</f>
        <v>0.25579433527367418</v>
      </c>
      <c r="F98" s="23">
        <f>'Example Results'!E49/12</f>
        <v>0.18914556448464595</v>
      </c>
      <c r="G98" s="23">
        <f>'Example Results'!F49/12</f>
        <v>0.1915848463318377</v>
      </c>
      <c r="H98" s="23">
        <f>'Example Results'!G49/12</f>
        <v>0.15649298584532095</v>
      </c>
      <c r="I98" s="23">
        <f>'Example Results'!H49/12</f>
        <v>0.21569924592170786</v>
      </c>
      <c r="J98" s="23">
        <f>'Example Results'!I49/12</f>
        <v>0.17728990671626763</v>
      </c>
      <c r="K98" s="23">
        <f>'Example Results'!J49/12</f>
        <v>0.20613050145810727</v>
      </c>
      <c r="L98" s="23">
        <f>'Example Results'!K49/12</f>
        <v>1.4258336670398357E-2</v>
      </c>
      <c r="M98" s="23">
        <f>'Example Results'!L49/12</f>
        <v>0.18225573603039735</v>
      </c>
      <c r="N98" s="23">
        <f>'Example Results'!M49/12</f>
        <v>1.7670006851905059E-2</v>
      </c>
    </row>
    <row r="101" spans="2:16" x14ac:dyDescent="0.2">
      <c r="F101" s="11" t="s">
        <v>139</v>
      </c>
    </row>
    <row r="102" spans="2:16" x14ac:dyDescent="0.2">
      <c r="B102" s="22"/>
      <c r="C102" s="63">
        <v>1</v>
      </c>
      <c r="D102" s="63">
        <v>2</v>
      </c>
      <c r="E102" s="63">
        <v>3</v>
      </c>
      <c r="F102" s="63">
        <v>4</v>
      </c>
      <c r="G102" s="63">
        <v>5</v>
      </c>
      <c r="H102" s="63">
        <v>6</v>
      </c>
      <c r="I102" s="63">
        <v>7</v>
      </c>
      <c r="J102" s="63">
        <v>8</v>
      </c>
      <c r="K102" s="63">
        <v>9</v>
      </c>
      <c r="L102" s="63">
        <v>10</v>
      </c>
      <c r="M102" s="63">
        <v>11</v>
      </c>
      <c r="N102" s="63">
        <v>12</v>
      </c>
    </row>
    <row r="103" spans="2:16" x14ac:dyDescent="0.2">
      <c r="B103" s="63" t="s">
        <v>1</v>
      </c>
      <c r="C103" s="23">
        <f>'Example Results'!B42/14</f>
        <v>0.15040030704134483</v>
      </c>
      <c r="D103" s="23">
        <f>'Example Results'!C42/14</f>
        <v>7.8070970886894827E-3</v>
      </c>
      <c r="E103" s="23">
        <f>'Example Results'!D42/14</f>
        <v>0.13710387608164634</v>
      </c>
      <c r="F103" s="23">
        <f>'Example Results'!E42/14</f>
        <v>0.199899503678615</v>
      </c>
      <c r="G103" s="23">
        <f>'Example Results'!F42/14</f>
        <v>0.15944862388605077</v>
      </c>
      <c r="H103" s="23">
        <f>'Example Results'!G42/14</f>
        <v>0.19817200059384305</v>
      </c>
      <c r="I103" s="23">
        <f>'Example Results'!H42/14</f>
        <v>0.17282222852307583</v>
      </c>
      <c r="J103" s="23">
        <f>'Example Results'!I42/14</f>
        <v>0.16967354248815125</v>
      </c>
      <c r="K103" s="23">
        <f>'Example Results'!J42/14</f>
        <v>0.17884414992923628</v>
      </c>
      <c r="L103" s="23">
        <f>'Example Results'!K42/14</f>
        <v>0.20795999745354071</v>
      </c>
      <c r="M103" s="23">
        <f>'Example Results'!L42/14</f>
        <v>0.14999544205721613</v>
      </c>
      <c r="N103" s="23">
        <f>'Example Results'!M42/14</f>
        <v>0.14136030120804324</v>
      </c>
      <c r="P103" s="64">
        <f>COUNTIF(C103:N110,"&lt;0.3")-COUNTIF(C103:N110,"&lt;0.1")</f>
        <v>83</v>
      </c>
    </row>
    <row r="104" spans="2:16" x14ac:dyDescent="0.2">
      <c r="B104" s="63" t="s">
        <v>2</v>
      </c>
      <c r="C104" s="23">
        <f>'Example Results'!B43/14</f>
        <v>0.19412809990193011</v>
      </c>
      <c r="D104" s="23">
        <f>'Example Results'!C43/14</f>
        <v>0.17285547256869344</v>
      </c>
      <c r="E104" s="23">
        <f>'Example Results'!D43/14</f>
        <v>0.17097362212926831</v>
      </c>
      <c r="F104" s="23">
        <f>'Example Results'!E43/14</f>
        <v>0.19153743891844391</v>
      </c>
      <c r="G104" s="23">
        <f>'Example Results'!F43/14</f>
        <v>0.21548146277452382</v>
      </c>
      <c r="H104" s="23">
        <f>'Example Results'!G43/14</f>
        <v>0.18368234585394125</v>
      </c>
      <c r="I104" s="23">
        <f>'Example Results'!H43/14</f>
        <v>0.14502426995004072</v>
      </c>
      <c r="J104" s="23">
        <f>'Example Results'!I43/14</f>
        <v>0.19012575426703918</v>
      </c>
      <c r="K104" s="23">
        <f>'Example Results'!J43/14</f>
        <v>0.19836909029286171</v>
      </c>
      <c r="L104" s="23">
        <f>'Example Results'!K43/14</f>
        <v>1.6569277683615345E-2</v>
      </c>
      <c r="M104" s="23">
        <f>'Example Results'!L43/14</f>
        <v>1.679604956622115E-2</v>
      </c>
      <c r="N104" s="23">
        <f>'Example Results'!M43/14</f>
        <v>0.16103365248960441</v>
      </c>
    </row>
    <row r="105" spans="2:16" x14ac:dyDescent="0.2">
      <c r="B105" s="63" t="s">
        <v>0</v>
      </c>
      <c r="C105" s="23">
        <f>'Example Results'!B44/14</f>
        <v>9.0591894400586612E-2</v>
      </c>
      <c r="D105" s="23">
        <f>'Example Results'!C44/14</f>
        <v>0.17801186150145262</v>
      </c>
      <c r="E105" s="23">
        <f>'Example Results'!D44/14</f>
        <v>0.18334278167370427</v>
      </c>
      <c r="F105" s="23">
        <f>'Example Results'!E44/14</f>
        <v>0.13882306815501391</v>
      </c>
      <c r="G105" s="23">
        <f>'Example Results'!F44/14</f>
        <v>0.21330041592454024</v>
      </c>
      <c r="H105" s="23">
        <f>'Example Results'!G44/14</f>
        <v>0.19009844665813902</v>
      </c>
      <c r="I105" s="23">
        <f>'Example Results'!H44/14</f>
        <v>0.16971034839579932</v>
      </c>
      <c r="J105" s="23">
        <f>'Example Results'!I44/14</f>
        <v>0.14833798892570985</v>
      </c>
      <c r="K105" s="23">
        <f>'Example Results'!J44/14</f>
        <v>3.4480694547443479E-2</v>
      </c>
      <c r="L105" s="23">
        <f>'Example Results'!K44/14</f>
        <v>0.18936826494189515</v>
      </c>
      <c r="M105" s="23">
        <f>'Example Results'!L44/14</f>
        <v>0.21666400096863578</v>
      </c>
      <c r="N105" s="23">
        <f>'Example Results'!M44/14</f>
        <v>0.15392773773884136</v>
      </c>
    </row>
    <row r="106" spans="2:16" x14ac:dyDescent="0.2">
      <c r="B106" s="63" t="s">
        <v>3</v>
      </c>
      <c r="C106" s="23">
        <f>'Example Results'!B45/14</f>
        <v>0.17348592214808445</v>
      </c>
      <c r="D106" s="23">
        <f>'Example Results'!C45/14</f>
        <v>0.21155154166758555</v>
      </c>
      <c r="E106" s="23">
        <f>'Example Results'!D45/14</f>
        <v>0.19936403708670289</v>
      </c>
      <c r="F106" s="23">
        <f>'Example Results'!E45/14</f>
        <v>0.17562185207901554</v>
      </c>
      <c r="G106" s="23">
        <f>'Example Results'!F45/14</f>
        <v>0.18795420571580349</v>
      </c>
      <c r="H106" s="23">
        <f>'Example Results'!G45/14</f>
        <v>1.6084864447473105E-2</v>
      </c>
      <c r="I106" s="23">
        <f>'Example Results'!H45/14</f>
        <v>0.161406460715459</v>
      </c>
      <c r="J106" s="23">
        <f>'Example Results'!I45/14</f>
        <v>0.12514789253274344</v>
      </c>
      <c r="K106" s="23">
        <f>'Example Results'!J45/14</f>
        <v>0.19494020444487445</v>
      </c>
      <c r="L106" s="23">
        <f>'Example Results'!K45/14</f>
        <v>1.7133239171771144E-2</v>
      </c>
      <c r="M106" s="23">
        <f>'Example Results'!L45/14</f>
        <v>0.15135251149082049</v>
      </c>
      <c r="N106" s="23">
        <f>'Example Results'!M45/14</f>
        <v>0.17324727739204376</v>
      </c>
    </row>
    <row r="107" spans="2:16" x14ac:dyDescent="0.2">
      <c r="B107" s="63" t="s">
        <v>4</v>
      </c>
      <c r="C107" s="23">
        <f>'Example Results'!B46/14</f>
        <v>0.17698960709871131</v>
      </c>
      <c r="D107" s="23">
        <f>'Example Results'!C46/14</f>
        <v>0.12710098021277774</v>
      </c>
      <c r="E107" s="23">
        <f>'Example Results'!D46/14</f>
        <v>0.14646801135971957</v>
      </c>
      <c r="F107" s="23">
        <f>'Example Results'!E46/14</f>
        <v>0.16363143719715154</v>
      </c>
      <c r="G107" s="23">
        <f>'Example Results'!F46/14</f>
        <v>0.1776948557807419</v>
      </c>
      <c r="H107" s="23">
        <f>'Example Results'!G46/14</f>
        <v>0.11726667914668409</v>
      </c>
      <c r="I107" s="23">
        <f>'Example Results'!H46/14</f>
        <v>0.19294199984578769</v>
      </c>
      <c r="J107" s="23">
        <f>'Example Results'!I46/14</f>
        <v>0.10033239976654484</v>
      </c>
      <c r="K107" s="23">
        <f>'Example Results'!J46/14</f>
        <v>0.15582264833904486</v>
      </c>
      <c r="L107" s="23">
        <f>'Example Results'!K46/14</f>
        <v>0.14922726714598075</v>
      </c>
      <c r="M107" s="23">
        <f>'Example Results'!L46/14</f>
        <v>0.14991708109254606</v>
      </c>
      <c r="N107" s="23">
        <f>'Example Results'!M46/14</f>
        <v>0.10433593268877928</v>
      </c>
    </row>
    <row r="108" spans="2:16" x14ac:dyDescent="0.2">
      <c r="B108" s="63" t="s">
        <v>5</v>
      </c>
      <c r="C108" s="23">
        <f>'Example Results'!B47/14</f>
        <v>0.14343093033508264</v>
      </c>
      <c r="D108" s="23">
        <f>'Example Results'!C47/14</f>
        <v>0.20442544303198321</v>
      </c>
      <c r="E108" s="23">
        <f>'Example Results'!D47/14</f>
        <v>1.7079811241314278E-2</v>
      </c>
      <c r="F108" s="23">
        <f>'Example Results'!E47/14</f>
        <v>0.14588030412469405</v>
      </c>
      <c r="G108" s="23">
        <f>'Example Results'!F47/14</f>
        <v>0.17620955931404106</v>
      </c>
      <c r="H108" s="23">
        <f>'Example Results'!G47/14</f>
        <v>1.614897796402134E-2</v>
      </c>
      <c r="I108" s="23">
        <f>'Example Results'!H47/14</f>
        <v>0.11306961838746148</v>
      </c>
      <c r="J108" s="23">
        <f>'Example Results'!I47/14</f>
        <v>0.15630824886253056</v>
      </c>
      <c r="K108" s="23">
        <f>'Example Results'!J47/14</f>
        <v>0.158545098217658</v>
      </c>
      <c r="L108" s="23">
        <f>'Example Results'!K47/14</f>
        <v>0.1920907148205083</v>
      </c>
      <c r="M108" s="23">
        <f>'Example Results'!L47/14</f>
        <v>0.17443456473552965</v>
      </c>
      <c r="N108" s="23">
        <f>'Example Results'!M47/14</f>
        <v>0.14063961779054729</v>
      </c>
    </row>
    <row r="109" spans="2:16" x14ac:dyDescent="0.2">
      <c r="B109" s="63" t="s">
        <v>6</v>
      </c>
      <c r="C109" s="23">
        <f>'Example Results'!B48/14</f>
        <v>0.18486250947336622</v>
      </c>
      <c r="D109" s="23">
        <f>'Example Results'!C48/14</f>
        <v>0.18193465888433002</v>
      </c>
      <c r="E109" s="23">
        <f>'Example Results'!D48/14</f>
        <v>0.1737661219611471</v>
      </c>
      <c r="F109" s="23">
        <f>'Example Results'!E48/14</f>
        <v>0.2052945373674149</v>
      </c>
      <c r="G109" s="23">
        <f>'Example Results'!F48/14</f>
        <v>0.16216276275325953</v>
      </c>
      <c r="H109" s="23">
        <f>'Example Results'!G48/14</f>
        <v>9.7094667180858824E-2</v>
      </c>
      <c r="I109" s="23">
        <f>'Example Results'!H48/14</f>
        <v>0.17027668445864208</v>
      </c>
      <c r="J109" s="23">
        <f>'Example Results'!I48/14</f>
        <v>0.19224506217516149</v>
      </c>
      <c r="K109" s="23">
        <f>'Example Results'!J48/14</f>
        <v>0.16365637023136473</v>
      </c>
      <c r="L109" s="23">
        <f>'Example Results'!K48/14</f>
        <v>1.7997584357828871E-2</v>
      </c>
      <c r="M109" s="23">
        <f>'Example Results'!L48/14</f>
        <v>0.1021382638159869</v>
      </c>
      <c r="N109" s="23">
        <f>'Example Results'!M48/14</f>
        <v>0.14764461311711408</v>
      </c>
    </row>
    <row r="110" spans="2:16" x14ac:dyDescent="0.2">
      <c r="B110" s="63" t="s">
        <v>7</v>
      </c>
      <c r="C110" s="23">
        <f>'Example Results'!B49/14</f>
        <v>0.1527820054523775</v>
      </c>
      <c r="D110" s="23">
        <f>'Example Results'!C49/14</f>
        <v>0.13173377542705966</v>
      </c>
      <c r="E110" s="23">
        <f>'Example Results'!D49/14</f>
        <v>0.21925228737743502</v>
      </c>
      <c r="F110" s="23">
        <f>'Example Results'!E49/14</f>
        <v>0.16212476955826796</v>
      </c>
      <c r="G110" s="23">
        <f>'Example Results'!F49/14</f>
        <v>0.1642155825701466</v>
      </c>
      <c r="H110" s="23">
        <f>'Example Results'!G49/14</f>
        <v>0.13413684501027509</v>
      </c>
      <c r="I110" s="23">
        <f>'Example Results'!H49/14</f>
        <v>0.18488506793289244</v>
      </c>
      <c r="J110" s="23">
        <f>'Example Results'!I49/14</f>
        <v>0.15196277718537224</v>
      </c>
      <c r="K110" s="23">
        <f>'Example Results'!J49/14</f>
        <v>0.17668328696409194</v>
      </c>
      <c r="L110" s="23">
        <f>'Example Results'!K49/14</f>
        <v>1.2221431431770019E-2</v>
      </c>
      <c r="M110" s="23">
        <f>'Example Results'!L49/14</f>
        <v>0.15621920231176917</v>
      </c>
      <c r="N110" s="23">
        <f>'Example Results'!M49/14</f>
        <v>1.5145720158775767E-2</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9" stopIfTrue="1" operator="between">
      <formula>0.1</formula>
      <formula>0.16</formula>
    </cfRule>
    <cfRule type="cellIs" dxfId="11" priority="6" operator="between">
      <formula>0.1</formula>
      <formula>0.3</formula>
    </cfRule>
    <cfRule type="cellIs" dxfId="10" priority="5" operator="between">
      <formula>0.1</formula>
      <formula>0.3</formula>
    </cfRule>
    <cfRule type="cellIs" dxfId="9" priority="4" operator="greaterThan">
      <formula>0.1</formula>
    </cfRule>
    <cfRule type="cellIs" dxfId="8" priority="3" operator="greaterThan">
      <formula>0.3</formula>
    </cfRule>
    <cfRule type="cellIs" dxfId="7" priority="2" operator="lessThan">
      <formula>0.1</formula>
    </cfRule>
    <cfRule type="cellIs" dxfId="6" priority="1" operator="between">
      <formula>0.1</formula>
      <formula>0.3</formula>
    </cfRule>
  </conditionalFormatting>
  <conditionalFormatting sqref="C55:N62 C67:N74 C79:N86 C91:N98 C103:N110 C6:N13 C30:N37 C42:N49 C18:N25">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55:N62 C67:N74 C79:N86 C91:N98 C6:N13 C30:N37 C42:N49 C18:N25">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48" orientation="portrait" r:id="rId1"/>
  <headerFooter>
    <oddHeader>&amp;R100-6260-B2</oddHeader>
    <oddFooter>&amp;RSample Dilution Guide Page &amp;P of &amp;N</oddFooter>
  </headerFooter>
  <rowBreaks count="1" manualBreakCount="1">
    <brk id="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Protocol</vt:lpstr>
      <vt:lpstr>Raw Data</vt:lpstr>
      <vt:lpstr>Example Results</vt:lpstr>
      <vt:lpstr>Sample Dilution Guide</vt:lpstr>
      <vt:lpstr>'Sample Dilution Guide'!Print_Area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河野 掌 ( こうの つかさ )</cp:lastModifiedBy>
  <cp:lastPrinted>2013-10-31T08:50:37Z</cp:lastPrinted>
  <dcterms:created xsi:type="dcterms:W3CDTF">2012-07-06T22:36:30Z</dcterms:created>
  <dcterms:modified xsi:type="dcterms:W3CDTF">2013-11-01T00:24:39Z</dcterms:modified>
</cp:coreProperties>
</file>