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56" windowWidth="19212" windowHeight="8580" activeTab="1"/>
  </bookViews>
  <sheets>
    <sheet name="Protocol" sheetId="3" r:id="rId1"/>
    <sheet name="Raw Data" sheetId="1" r:id="rId2"/>
    <sheet name="Example Results" sheetId="2" r:id="rId3"/>
    <sheet name="Sample Dilution Guide" sheetId="4" r:id="rId4"/>
  </sheets>
  <calcPr calcId="145621"/>
</workbook>
</file>

<file path=xl/calcChain.xml><?xml version="1.0" encoding="utf-8"?>
<calcChain xmlns="http://schemas.openxmlformats.org/spreadsheetml/2006/main">
  <c r="A69" i="3" l="1"/>
  <c r="A72" i="3"/>
  <c r="D39" i="3"/>
  <c r="F20" i="3"/>
  <c r="F19" i="3" s="1"/>
  <c r="E55" i="3"/>
  <c r="E56" i="3"/>
  <c r="E57" i="3"/>
  <c r="E58" i="3"/>
  <c r="E59" i="3"/>
  <c r="E60" i="3"/>
  <c r="E61" i="3"/>
  <c r="E54" i="3"/>
  <c r="B34" i="3" s="1"/>
  <c r="C49" i="3"/>
  <c r="C50" i="3"/>
  <c r="C51" i="3"/>
  <c r="C52" i="3"/>
  <c r="C53" i="3"/>
  <c r="C56" i="3" s="1"/>
  <c r="C48" i="3"/>
  <c r="D38" i="3"/>
  <c r="F26" i="3"/>
  <c r="F24" i="3" s="1"/>
  <c r="F25" i="3" s="1"/>
  <c r="C39" i="3"/>
  <c r="D40" i="3"/>
  <c r="C40" i="3" s="1"/>
  <c r="D41" i="3"/>
  <c r="C41" i="3" s="1"/>
  <c r="D42" i="3"/>
  <c r="C42" i="3"/>
  <c r="D43" i="3"/>
  <c r="C43" i="3" s="1"/>
  <c r="D44" i="3"/>
  <c r="C44" i="3"/>
  <c r="D45" i="3"/>
  <c r="C45" i="3" s="1"/>
  <c r="D46" i="3"/>
  <c r="C46" i="3" s="1"/>
  <c r="D47" i="3"/>
  <c r="C47" i="3" s="1"/>
  <c r="C3" i="2"/>
  <c r="C20" i="2"/>
  <c r="D20" i="2"/>
  <c r="E20" i="2"/>
  <c r="F20" i="2"/>
  <c r="G20" i="2"/>
  <c r="H20" i="2"/>
  <c r="I20" i="2"/>
  <c r="J20" i="2"/>
  <c r="K20" i="2"/>
  <c r="L20" i="2"/>
  <c r="M20" i="2"/>
  <c r="N20" i="2"/>
  <c r="O20" i="2"/>
  <c r="P20" i="2"/>
  <c r="Q20" i="2"/>
  <c r="R20" i="2"/>
  <c r="S20" i="2"/>
  <c r="T20" i="2"/>
  <c r="U20" i="2"/>
  <c r="V20" i="2"/>
  <c r="W20" i="2"/>
  <c r="X20" i="2"/>
  <c r="Y20" i="2"/>
  <c r="C21" i="2"/>
  <c r="D21" i="2"/>
  <c r="E21" i="2"/>
  <c r="F21" i="2"/>
  <c r="G21" i="2"/>
  <c r="H21" i="2"/>
  <c r="I21" i="2"/>
  <c r="J21" i="2"/>
  <c r="K21" i="2"/>
  <c r="L21" i="2"/>
  <c r="M21" i="2"/>
  <c r="N21" i="2"/>
  <c r="O21" i="2"/>
  <c r="P21" i="2"/>
  <c r="Q21" i="2"/>
  <c r="R21" i="2"/>
  <c r="S21" i="2"/>
  <c r="T21" i="2"/>
  <c r="U21" i="2"/>
  <c r="V21" i="2"/>
  <c r="W21" i="2"/>
  <c r="X21" i="2"/>
  <c r="Y21" i="2"/>
  <c r="C22" i="2"/>
  <c r="D22" i="2"/>
  <c r="E22" i="2"/>
  <c r="F22" i="2"/>
  <c r="G22" i="2"/>
  <c r="H22" i="2"/>
  <c r="I22" i="2"/>
  <c r="J22" i="2"/>
  <c r="K22" i="2"/>
  <c r="L22" i="2"/>
  <c r="M22" i="2"/>
  <c r="N22" i="2"/>
  <c r="O22" i="2"/>
  <c r="P22" i="2"/>
  <c r="Q22" i="2"/>
  <c r="R22" i="2"/>
  <c r="S22" i="2"/>
  <c r="T22" i="2"/>
  <c r="U22" i="2"/>
  <c r="V22" i="2"/>
  <c r="W22" i="2"/>
  <c r="X22" i="2"/>
  <c r="Y22" i="2"/>
  <c r="C23" i="2"/>
  <c r="D23" i="2"/>
  <c r="E23" i="2"/>
  <c r="F23" i="2"/>
  <c r="G23" i="2"/>
  <c r="H23" i="2"/>
  <c r="I23" i="2"/>
  <c r="J23" i="2"/>
  <c r="K23" i="2"/>
  <c r="L23" i="2"/>
  <c r="M23" i="2"/>
  <c r="N23" i="2"/>
  <c r="O23" i="2"/>
  <c r="P23" i="2"/>
  <c r="Q23" i="2"/>
  <c r="R23" i="2"/>
  <c r="S23" i="2"/>
  <c r="T23" i="2"/>
  <c r="U23" i="2"/>
  <c r="V23" i="2"/>
  <c r="W23" i="2"/>
  <c r="X23" i="2"/>
  <c r="Y23" i="2"/>
  <c r="C24" i="2"/>
  <c r="D24" i="2"/>
  <c r="E24" i="2"/>
  <c r="F24" i="2"/>
  <c r="G24" i="2"/>
  <c r="H24" i="2"/>
  <c r="I24" i="2"/>
  <c r="J24" i="2"/>
  <c r="K24" i="2"/>
  <c r="L24" i="2"/>
  <c r="M24" i="2"/>
  <c r="N24" i="2"/>
  <c r="O24" i="2"/>
  <c r="P24" i="2"/>
  <c r="Q24" i="2"/>
  <c r="R24" i="2"/>
  <c r="S24" i="2"/>
  <c r="T24" i="2"/>
  <c r="U24" i="2"/>
  <c r="V24" i="2"/>
  <c r="W24" i="2"/>
  <c r="X24" i="2"/>
  <c r="Y24" i="2"/>
  <c r="C25" i="2"/>
  <c r="D25" i="2"/>
  <c r="E25" i="2"/>
  <c r="F25" i="2"/>
  <c r="G25" i="2"/>
  <c r="H25" i="2"/>
  <c r="I25" i="2"/>
  <c r="J25" i="2"/>
  <c r="K25" i="2"/>
  <c r="L25" i="2"/>
  <c r="M25" i="2"/>
  <c r="N25" i="2"/>
  <c r="O25" i="2"/>
  <c r="P25" i="2"/>
  <c r="Q25" i="2"/>
  <c r="R25" i="2"/>
  <c r="S25" i="2"/>
  <c r="T25" i="2"/>
  <c r="U25" i="2"/>
  <c r="V25" i="2"/>
  <c r="W25" i="2"/>
  <c r="X25" i="2"/>
  <c r="Y25" i="2"/>
  <c r="C26" i="2"/>
  <c r="D26" i="2"/>
  <c r="E26" i="2"/>
  <c r="F26" i="2"/>
  <c r="G26" i="2"/>
  <c r="H26" i="2"/>
  <c r="I26" i="2"/>
  <c r="J26" i="2"/>
  <c r="K26" i="2"/>
  <c r="L26" i="2"/>
  <c r="M26" i="2"/>
  <c r="N26" i="2"/>
  <c r="O26" i="2"/>
  <c r="P26" i="2"/>
  <c r="Q26" i="2"/>
  <c r="R26" i="2"/>
  <c r="S26" i="2"/>
  <c r="T26" i="2"/>
  <c r="U26" i="2"/>
  <c r="V26" i="2"/>
  <c r="W26" i="2"/>
  <c r="X26" i="2"/>
  <c r="Y26" i="2"/>
  <c r="C27" i="2"/>
  <c r="D27" i="2"/>
  <c r="E27" i="2"/>
  <c r="F27" i="2"/>
  <c r="G27" i="2"/>
  <c r="H27" i="2"/>
  <c r="I27" i="2"/>
  <c r="J27" i="2"/>
  <c r="K27" i="2"/>
  <c r="L27" i="2"/>
  <c r="M27" i="2"/>
  <c r="N27" i="2"/>
  <c r="O27" i="2"/>
  <c r="P27" i="2"/>
  <c r="Q27" i="2"/>
  <c r="R27" i="2"/>
  <c r="S27" i="2"/>
  <c r="T27" i="2"/>
  <c r="U27" i="2"/>
  <c r="V27" i="2"/>
  <c r="W27" i="2"/>
  <c r="X27" i="2"/>
  <c r="Y27" i="2"/>
  <c r="B27" i="2"/>
  <c r="B26" i="2"/>
  <c r="B25" i="2"/>
  <c r="B24" i="2"/>
  <c r="B23" i="2"/>
  <c r="B22" i="2"/>
  <c r="B21" i="2"/>
  <c r="B20" i="2"/>
  <c r="K3" i="2"/>
  <c r="K4" i="2"/>
  <c r="K5" i="2"/>
  <c r="K6" i="2"/>
  <c r="K7" i="2"/>
  <c r="K8" i="2"/>
  <c r="K9" i="2"/>
  <c r="K10" i="2"/>
  <c r="J10" i="2"/>
  <c r="J9" i="2"/>
  <c r="J8" i="2"/>
  <c r="J7" i="2"/>
  <c r="J6" i="2"/>
  <c r="J5" i="2"/>
  <c r="J4" i="2"/>
  <c r="J3" i="2"/>
  <c r="D3" i="2"/>
  <c r="D4" i="2"/>
  <c r="D5" i="2"/>
  <c r="D6" i="2"/>
  <c r="D7" i="2"/>
  <c r="D8" i="2"/>
  <c r="D9" i="2"/>
  <c r="D10" i="2"/>
  <c r="D11" i="2"/>
  <c r="D12" i="2"/>
  <c r="D13" i="2"/>
  <c r="D14" i="2"/>
  <c r="D15" i="2"/>
  <c r="D16" i="2"/>
  <c r="C16" i="2"/>
  <c r="C15" i="2"/>
  <c r="C14" i="2"/>
  <c r="C13" i="2"/>
  <c r="C12" i="2"/>
  <c r="C11" i="2"/>
  <c r="C10" i="2"/>
  <c r="C9" i="2"/>
  <c r="C8" i="2"/>
  <c r="C7" i="2"/>
  <c r="C6" i="2"/>
  <c r="C5" i="2"/>
  <c r="C4" i="2"/>
  <c r="B4" i="2"/>
  <c r="B5" i="2" s="1"/>
  <c r="B6" i="2" s="1"/>
  <c r="B7" i="2" s="1"/>
  <c r="B8" i="2" s="1"/>
  <c r="B9" i="2" s="1"/>
  <c r="B10" i="2" s="1"/>
  <c r="B11" i="2" s="1"/>
  <c r="B12" i="2" s="1"/>
  <c r="K38" i="2"/>
  <c r="C57" i="3"/>
  <c r="J38" i="2" l="1"/>
  <c r="C34" i="2"/>
  <c r="M37" i="2"/>
  <c r="L32" i="2"/>
  <c r="J32" i="2"/>
  <c r="F13" i="2"/>
  <c r="E35" i="2"/>
  <c r="L36" i="2"/>
  <c r="G36" i="2"/>
  <c r="C54" i="3"/>
  <c r="E7" i="2"/>
  <c r="C55" i="3"/>
  <c r="C58" i="3"/>
  <c r="C61" i="3"/>
  <c r="B65" i="3" s="1"/>
  <c r="C59" i="3"/>
  <c r="C60" i="3"/>
  <c r="E4" i="2"/>
  <c r="F32" i="2"/>
  <c r="E37" i="2"/>
  <c r="I36" i="2"/>
  <c r="F34" i="2"/>
  <c r="M32" i="2"/>
  <c r="I32" i="2"/>
  <c r="B37" i="2"/>
  <c r="C36" i="2"/>
  <c r="I35" i="2"/>
  <c r="C35" i="2"/>
  <c r="D34" i="2"/>
  <c r="D33" i="2"/>
  <c r="K31" i="2"/>
  <c r="E31" i="2"/>
  <c r="I37" i="2"/>
  <c r="B36" i="2"/>
  <c r="I38" i="2"/>
  <c r="F18" i="3"/>
  <c r="F14" i="3" s="1"/>
  <c r="C31" i="2"/>
  <c r="G33" i="2"/>
  <c r="L35" i="2"/>
  <c r="C37" i="2"/>
  <c r="B34" i="2"/>
  <c r="K37" i="2"/>
  <c r="H34" i="2"/>
  <c r="H38" i="2"/>
  <c r="D35" i="2"/>
  <c r="E12" i="2"/>
  <c r="D32" i="2"/>
  <c r="E10" i="2"/>
  <c r="B38" i="2"/>
  <c r="E11" i="2"/>
  <c r="B31" i="2"/>
  <c r="E6" i="2"/>
  <c r="E3" i="2"/>
  <c r="J34" i="2"/>
  <c r="L31" i="2"/>
  <c r="E33" i="2"/>
  <c r="B35" i="2"/>
  <c r="H36" i="2"/>
  <c r="G37" i="2"/>
  <c r="J31" i="2"/>
  <c r="G34" i="2"/>
  <c r="H37" i="2"/>
  <c r="F31" i="2"/>
  <c r="I34" i="2"/>
  <c r="E13" i="2"/>
  <c r="E9" i="2"/>
  <c r="E5" i="2"/>
  <c r="M38" i="2"/>
  <c r="I33" i="2"/>
  <c r="C33" i="2"/>
  <c r="J35" i="2"/>
  <c r="E38" i="2"/>
  <c r="F36" i="2"/>
  <c r="K34" i="2"/>
  <c r="J33" i="2"/>
  <c r="M31" i="2"/>
  <c r="L37" i="2"/>
  <c r="K33" i="2"/>
  <c r="B32" i="2"/>
  <c r="J37" i="2"/>
  <c r="D37" i="2"/>
  <c r="J36" i="2"/>
  <c r="D36" i="2"/>
  <c r="G35" i="2"/>
  <c r="L34" i="2"/>
  <c r="H33" i="2"/>
  <c r="K32" i="2"/>
  <c r="E32" i="2"/>
  <c r="D31" i="2"/>
  <c r="C38" i="2"/>
  <c r="F33" i="2"/>
  <c r="G31" i="2"/>
  <c r="M35" i="2"/>
  <c r="M33" i="2"/>
  <c r="G38" i="2"/>
  <c r="F35" i="2"/>
  <c r="E34" i="2"/>
  <c r="C32" i="2"/>
  <c r="I31" i="2"/>
  <c r="H35" i="2"/>
  <c r="J12" i="2"/>
  <c r="F37" i="2"/>
  <c r="K35" i="2"/>
  <c r="M34" i="2"/>
  <c r="L33" i="2"/>
  <c r="B33" i="2"/>
  <c r="G32" i="2"/>
  <c r="H31" i="2"/>
  <c r="H32" i="2"/>
  <c r="E8" i="2"/>
  <c r="L38" i="2"/>
  <c r="F38" i="2"/>
  <c r="D38" i="2"/>
  <c r="M36" i="2"/>
  <c r="K36" i="2"/>
  <c r="E36" i="2"/>
  <c r="F12" i="3" l="1"/>
  <c r="F13" i="3" s="1"/>
  <c r="H5" i="2"/>
  <c r="H3" i="2"/>
  <c r="H4" i="2"/>
  <c r="M45" i="2" l="1"/>
  <c r="N58" i="4" s="1"/>
  <c r="G48" i="2"/>
  <c r="H97" i="4" s="1"/>
  <c r="L48" i="2"/>
  <c r="M61" i="4" s="1"/>
  <c r="B43" i="2"/>
  <c r="C19" i="4" s="1"/>
  <c r="F49" i="2"/>
  <c r="G110" i="4" s="1"/>
  <c r="G49" i="2"/>
  <c r="H13" i="4" s="1"/>
  <c r="J48" i="2"/>
  <c r="K85" i="4" s="1"/>
  <c r="M47" i="2"/>
  <c r="N35" i="4" s="1"/>
  <c r="H42" i="2"/>
  <c r="I91" i="4" s="1"/>
  <c r="N94" i="4"/>
  <c r="C44" i="2"/>
  <c r="H44" i="2"/>
  <c r="F48" i="2"/>
  <c r="D48" i="2"/>
  <c r="E47" i="2"/>
  <c r="G46" i="2"/>
  <c r="L42" i="2"/>
  <c r="J44" i="2"/>
  <c r="F44" i="2"/>
  <c r="G43" i="2"/>
  <c r="F47" i="2"/>
  <c r="H43" i="2"/>
  <c r="E49" i="2"/>
  <c r="H74" i="4"/>
  <c r="M12" i="4"/>
  <c r="M97" i="4"/>
  <c r="K48" i="4"/>
  <c r="K12" i="4"/>
  <c r="H49" i="2"/>
  <c r="E46" i="2"/>
  <c r="D44" i="2"/>
  <c r="C47" i="2"/>
  <c r="L43" i="2"/>
  <c r="M48" i="2"/>
  <c r="E48" i="2"/>
  <c r="H45" i="2"/>
  <c r="I47" i="2"/>
  <c r="L46" i="2"/>
  <c r="I49" i="2"/>
  <c r="B49" i="2"/>
  <c r="C13" i="4" s="1"/>
  <c r="F43" i="2"/>
  <c r="D43" i="2"/>
  <c r="G44" i="2"/>
  <c r="J43" i="2"/>
  <c r="K48" i="2"/>
  <c r="D45" i="2"/>
  <c r="C48" i="2"/>
  <c r="I43" i="2"/>
  <c r="C45" i="2"/>
  <c r="B45" i="2"/>
  <c r="I46" i="2"/>
  <c r="L47" i="2"/>
  <c r="M43" i="2"/>
  <c r="C42" i="2"/>
  <c r="K49" i="2"/>
  <c r="D46" i="2"/>
  <c r="G47" i="2"/>
  <c r="J49" i="2"/>
  <c r="K42" i="2"/>
  <c r="E42" i="2"/>
  <c r="B48" i="2"/>
  <c r="B42" i="2"/>
  <c r="I48" i="2"/>
  <c r="C46" i="2"/>
  <c r="F45" i="2"/>
  <c r="B47" i="2"/>
  <c r="H47" i="2"/>
  <c r="K44" i="2"/>
  <c r="M44" i="2"/>
  <c r="B46" i="2"/>
  <c r="E45" i="2"/>
  <c r="M49" i="2"/>
  <c r="H46" i="2"/>
  <c r="C7" i="4"/>
  <c r="C68" i="4"/>
  <c r="N84" i="4"/>
  <c r="N96" i="4"/>
  <c r="G98" i="4"/>
  <c r="H48" i="2"/>
  <c r="J47" i="2"/>
  <c r="C43" i="2"/>
  <c r="D7" i="4" s="1"/>
  <c r="I44" i="2"/>
  <c r="L44" i="2"/>
  <c r="M42" i="2"/>
  <c r="L49" i="2"/>
  <c r="J46" i="2"/>
  <c r="K43" i="2"/>
  <c r="K46" i="2"/>
  <c r="G45" i="2"/>
  <c r="M46" i="2"/>
  <c r="I45" i="2"/>
  <c r="F46" i="2"/>
  <c r="F42" i="2"/>
  <c r="D47" i="2"/>
  <c r="I42" i="2"/>
  <c r="D49" i="2"/>
  <c r="L45" i="2"/>
  <c r="E44" i="2"/>
  <c r="E43" i="2"/>
  <c r="K47" i="2"/>
  <c r="J45" i="2"/>
  <c r="K45" i="2"/>
  <c r="C49" i="2"/>
  <c r="B44" i="2"/>
  <c r="D42" i="2"/>
  <c r="J42" i="2"/>
  <c r="G42" i="2"/>
  <c r="I55" i="4" l="1"/>
  <c r="N21" i="4"/>
  <c r="I6" i="4"/>
  <c r="G86" i="4"/>
  <c r="N47" i="4"/>
  <c r="C31" i="4"/>
  <c r="H109" i="4"/>
  <c r="N9" i="4"/>
  <c r="G25" i="4"/>
  <c r="I18" i="4"/>
  <c r="N11" i="4"/>
  <c r="N23" i="4"/>
  <c r="C92" i="4"/>
  <c r="N70" i="4"/>
  <c r="N108" i="4"/>
  <c r="N72" i="4"/>
  <c r="C104" i="4"/>
  <c r="C56" i="4"/>
  <c r="C80" i="4"/>
  <c r="N82" i="4"/>
  <c r="N106" i="4"/>
  <c r="I67" i="4"/>
  <c r="G13" i="4"/>
  <c r="N60" i="4"/>
  <c r="C43" i="4"/>
  <c r="M73" i="4"/>
  <c r="N33" i="4"/>
  <c r="N45" i="4"/>
  <c r="K73" i="4"/>
  <c r="M109" i="4"/>
  <c r="K24" i="4"/>
  <c r="K61" i="4"/>
  <c r="K97" i="4"/>
  <c r="M48" i="4"/>
  <c r="M24" i="4"/>
  <c r="H48" i="4"/>
  <c r="K36" i="4"/>
  <c r="M36" i="4"/>
  <c r="K109" i="4"/>
  <c r="M85" i="4"/>
  <c r="H49" i="4"/>
  <c r="H98" i="4"/>
  <c r="H110" i="4"/>
  <c r="I103" i="4"/>
  <c r="I42" i="4"/>
  <c r="I79" i="4"/>
  <c r="G62" i="4"/>
  <c r="G74" i="4"/>
  <c r="H86" i="4"/>
  <c r="H62" i="4"/>
  <c r="H73" i="4"/>
  <c r="H24" i="4"/>
  <c r="H85" i="4"/>
  <c r="H25" i="4"/>
  <c r="H61" i="4"/>
  <c r="H36" i="4"/>
  <c r="I30" i="4"/>
  <c r="G49" i="4"/>
  <c r="G37" i="4"/>
  <c r="H37" i="4"/>
  <c r="H12" i="4"/>
  <c r="K94" i="4"/>
  <c r="K58" i="4"/>
  <c r="K70" i="4"/>
  <c r="K33" i="4"/>
  <c r="K106" i="4"/>
  <c r="K45" i="4"/>
  <c r="K82" i="4"/>
  <c r="K9" i="4"/>
  <c r="K21" i="4"/>
  <c r="H70" i="4"/>
  <c r="H33" i="4"/>
  <c r="H58" i="4"/>
  <c r="H9" i="4"/>
  <c r="H94" i="4"/>
  <c r="H21" i="4"/>
  <c r="H45" i="4"/>
  <c r="H106" i="4"/>
  <c r="H82" i="4"/>
  <c r="N49" i="4"/>
  <c r="N13" i="4"/>
  <c r="N62" i="4"/>
  <c r="N86" i="4"/>
  <c r="N74" i="4"/>
  <c r="N37" i="4"/>
  <c r="N98" i="4"/>
  <c r="N110" i="4"/>
  <c r="N25" i="4"/>
  <c r="F79" i="4"/>
  <c r="F18" i="4"/>
  <c r="F91" i="4"/>
  <c r="F30" i="4"/>
  <c r="F67" i="4"/>
  <c r="F42" i="4"/>
  <c r="F103" i="4"/>
  <c r="F55" i="4"/>
  <c r="F6" i="4"/>
  <c r="M96" i="4"/>
  <c r="M84" i="4"/>
  <c r="M108" i="4"/>
  <c r="M35" i="4"/>
  <c r="M11" i="4"/>
  <c r="M47" i="4"/>
  <c r="M60" i="4"/>
  <c r="M23" i="4"/>
  <c r="M72" i="4"/>
  <c r="I94" i="4"/>
  <c r="I82" i="4"/>
  <c r="I9" i="4"/>
  <c r="I21" i="4"/>
  <c r="I70" i="4"/>
  <c r="I58" i="4"/>
  <c r="I33" i="4"/>
  <c r="I106" i="4"/>
  <c r="I45" i="4"/>
  <c r="G57" i="4"/>
  <c r="G69" i="4"/>
  <c r="G20" i="4"/>
  <c r="G81" i="4"/>
  <c r="G93" i="4"/>
  <c r="G44" i="4"/>
  <c r="G32" i="4"/>
  <c r="G105" i="4"/>
  <c r="G8" i="4"/>
  <c r="D81" i="4"/>
  <c r="D32" i="4"/>
  <c r="D69" i="4"/>
  <c r="D105" i="4"/>
  <c r="D93" i="4"/>
  <c r="D20" i="4"/>
  <c r="D44" i="4"/>
  <c r="D57" i="4"/>
  <c r="D8" i="4"/>
  <c r="H79" i="4"/>
  <c r="H103" i="4"/>
  <c r="H30" i="4"/>
  <c r="H55" i="4"/>
  <c r="H67" i="4"/>
  <c r="H6" i="4"/>
  <c r="H18" i="4"/>
  <c r="H42" i="4"/>
  <c r="H91" i="4"/>
  <c r="D98" i="4"/>
  <c r="D25" i="4"/>
  <c r="D110" i="4"/>
  <c r="D62" i="4"/>
  <c r="D37" i="4"/>
  <c r="D74" i="4"/>
  <c r="D13" i="4"/>
  <c r="D86" i="4"/>
  <c r="D49" i="4"/>
  <c r="J55" i="4"/>
  <c r="J6" i="4"/>
  <c r="J79" i="4"/>
  <c r="J42" i="4"/>
  <c r="J18" i="4"/>
  <c r="J30" i="4"/>
  <c r="J91" i="4"/>
  <c r="J67" i="4"/>
  <c r="J103" i="4"/>
  <c r="C20" i="4"/>
  <c r="C69" i="4"/>
  <c r="C81" i="4"/>
  <c r="C32" i="4"/>
  <c r="C105" i="4"/>
  <c r="C44" i="4"/>
  <c r="C8" i="4"/>
  <c r="C57" i="4"/>
  <c r="C93" i="4"/>
  <c r="L72" i="4"/>
  <c r="L35" i="4"/>
  <c r="L108" i="4"/>
  <c r="L47" i="4"/>
  <c r="L60" i="4"/>
  <c r="L23" i="4"/>
  <c r="L11" i="4"/>
  <c r="L84" i="4"/>
  <c r="L96" i="4"/>
  <c r="E62" i="4"/>
  <c r="E37" i="4"/>
  <c r="E110" i="4"/>
  <c r="E49" i="4"/>
  <c r="E13" i="4"/>
  <c r="E74" i="4"/>
  <c r="E98" i="4"/>
  <c r="E25" i="4"/>
  <c r="E86" i="4"/>
  <c r="G107" i="4"/>
  <c r="G59" i="4"/>
  <c r="G34" i="4"/>
  <c r="G71" i="4"/>
  <c r="G95" i="4"/>
  <c r="G10" i="4"/>
  <c r="G46" i="4"/>
  <c r="G22" i="4"/>
  <c r="G83" i="4"/>
  <c r="L10" i="4"/>
  <c r="L107" i="4"/>
  <c r="L46" i="4"/>
  <c r="L22" i="4"/>
  <c r="L34" i="4"/>
  <c r="L71" i="4"/>
  <c r="L95" i="4"/>
  <c r="L59" i="4"/>
  <c r="L83" i="4"/>
  <c r="N30" i="4"/>
  <c r="N42" i="4"/>
  <c r="N67" i="4"/>
  <c r="N79" i="4"/>
  <c r="N55" i="4"/>
  <c r="N6" i="4"/>
  <c r="N103" i="4"/>
  <c r="N18" i="4"/>
  <c r="N91" i="4"/>
  <c r="K84" i="4"/>
  <c r="K47" i="4"/>
  <c r="K35" i="4"/>
  <c r="K96" i="4"/>
  <c r="K60" i="4"/>
  <c r="K11" i="4"/>
  <c r="K23" i="4"/>
  <c r="K108" i="4"/>
  <c r="K72" i="4"/>
  <c r="F33" i="4"/>
  <c r="F45" i="4"/>
  <c r="F58" i="4"/>
  <c r="F21" i="4"/>
  <c r="F70" i="4"/>
  <c r="F106" i="4"/>
  <c r="F94" i="4"/>
  <c r="F82" i="4"/>
  <c r="F9" i="4"/>
  <c r="I35" i="4"/>
  <c r="I47" i="4"/>
  <c r="I23" i="4"/>
  <c r="I11" i="4"/>
  <c r="I108" i="4"/>
  <c r="I84" i="4"/>
  <c r="I96" i="4"/>
  <c r="I60" i="4"/>
  <c r="I72" i="4"/>
  <c r="J109" i="4"/>
  <c r="J97" i="4"/>
  <c r="J85" i="4"/>
  <c r="J48" i="4"/>
  <c r="J73" i="4"/>
  <c r="J24" i="4"/>
  <c r="J61" i="4"/>
  <c r="J12" i="4"/>
  <c r="J36" i="4"/>
  <c r="L18" i="4"/>
  <c r="L67" i="4"/>
  <c r="L55" i="4"/>
  <c r="L79" i="4"/>
  <c r="L91" i="4"/>
  <c r="L103" i="4"/>
  <c r="L30" i="4"/>
  <c r="L42" i="4"/>
  <c r="L6" i="4"/>
  <c r="L74" i="4"/>
  <c r="L37" i="4"/>
  <c r="L49" i="4"/>
  <c r="L110" i="4"/>
  <c r="L86" i="4"/>
  <c r="L98" i="4"/>
  <c r="L13" i="4"/>
  <c r="L25" i="4"/>
  <c r="L62" i="4"/>
  <c r="J71" i="4"/>
  <c r="J83" i="4"/>
  <c r="J46" i="4"/>
  <c r="J95" i="4"/>
  <c r="J10" i="4"/>
  <c r="J22" i="4"/>
  <c r="J107" i="4"/>
  <c r="J59" i="4"/>
  <c r="J34" i="4"/>
  <c r="D36" i="4"/>
  <c r="D48" i="4"/>
  <c r="D85" i="4"/>
  <c r="D12" i="4"/>
  <c r="D24" i="4"/>
  <c r="D97" i="4"/>
  <c r="D109" i="4"/>
  <c r="D73" i="4"/>
  <c r="D61" i="4"/>
  <c r="H8" i="4"/>
  <c r="H57" i="4"/>
  <c r="H81" i="4"/>
  <c r="H44" i="4"/>
  <c r="H105" i="4"/>
  <c r="H93" i="4"/>
  <c r="H32" i="4"/>
  <c r="H69" i="4"/>
  <c r="H20" i="4"/>
  <c r="J74" i="4"/>
  <c r="J25" i="4"/>
  <c r="J98" i="4"/>
  <c r="J86" i="4"/>
  <c r="J49" i="4"/>
  <c r="J110" i="4"/>
  <c r="J13" i="4"/>
  <c r="J37" i="4"/>
  <c r="J62" i="4"/>
  <c r="F109" i="4"/>
  <c r="F97" i="4"/>
  <c r="F24" i="4"/>
  <c r="F85" i="4"/>
  <c r="F12" i="4"/>
  <c r="F36" i="4"/>
  <c r="F61" i="4"/>
  <c r="F73" i="4"/>
  <c r="F48" i="4"/>
  <c r="E105" i="4"/>
  <c r="E81" i="4"/>
  <c r="E93" i="4"/>
  <c r="E20" i="4"/>
  <c r="E44" i="4"/>
  <c r="E32" i="4"/>
  <c r="E57" i="4"/>
  <c r="E69" i="4"/>
  <c r="E8" i="4"/>
  <c r="I92" i="4"/>
  <c r="I104" i="4"/>
  <c r="I31" i="4"/>
  <c r="I80" i="4"/>
  <c r="I43" i="4"/>
  <c r="I56" i="4"/>
  <c r="I7" i="4"/>
  <c r="I19" i="4"/>
  <c r="I68" i="4"/>
  <c r="K69" i="4"/>
  <c r="K32" i="4"/>
  <c r="K20" i="4"/>
  <c r="K8" i="4"/>
  <c r="K81" i="4"/>
  <c r="K105" i="4"/>
  <c r="K44" i="4"/>
  <c r="K57" i="4"/>
  <c r="K93" i="4"/>
  <c r="E97" i="4"/>
  <c r="E85" i="4"/>
  <c r="E24" i="4"/>
  <c r="E36" i="4"/>
  <c r="E12" i="4"/>
  <c r="E48" i="4"/>
  <c r="E61" i="4"/>
  <c r="E109" i="4"/>
  <c r="E73" i="4"/>
  <c r="E6" i="4"/>
  <c r="E18" i="4"/>
  <c r="E42" i="4"/>
  <c r="E103" i="4"/>
  <c r="E30" i="4"/>
  <c r="E91" i="4"/>
  <c r="E79" i="4"/>
  <c r="E67" i="4"/>
  <c r="E55" i="4"/>
  <c r="G79" i="4"/>
  <c r="G91" i="4"/>
  <c r="G30" i="4"/>
  <c r="G18" i="4"/>
  <c r="G67" i="4"/>
  <c r="G6" i="4"/>
  <c r="G42" i="4"/>
  <c r="G55" i="4"/>
  <c r="G103" i="4"/>
  <c r="D68" i="4"/>
  <c r="D31" i="4"/>
  <c r="D92" i="4"/>
  <c r="D104" i="4"/>
  <c r="D19" i="4"/>
  <c r="D80" i="4"/>
  <c r="D56" i="4"/>
  <c r="D43" i="4"/>
  <c r="D107" i="4"/>
  <c r="D46" i="4"/>
  <c r="D59" i="4"/>
  <c r="D34" i="4"/>
  <c r="D71" i="4"/>
  <c r="D22" i="4"/>
  <c r="D95" i="4"/>
  <c r="D83" i="4"/>
  <c r="D10" i="4"/>
  <c r="J104" i="4"/>
  <c r="J31" i="4"/>
  <c r="J43" i="4"/>
  <c r="J56" i="4"/>
  <c r="J68" i="4"/>
  <c r="J92" i="4"/>
  <c r="J19" i="4"/>
  <c r="J7" i="4"/>
  <c r="J80" i="4"/>
  <c r="D108" i="4"/>
  <c r="D47" i="4"/>
  <c r="D23" i="4"/>
  <c r="D60" i="4"/>
  <c r="D35" i="4"/>
  <c r="D96" i="4"/>
  <c r="D84" i="4"/>
  <c r="D72" i="4"/>
  <c r="D11" i="4"/>
  <c r="F47" i="4"/>
  <c r="F108" i="4"/>
  <c r="F60" i="4"/>
  <c r="F11" i="4"/>
  <c r="F23" i="4"/>
  <c r="F72" i="4"/>
  <c r="F35" i="4"/>
  <c r="F96" i="4"/>
  <c r="F84" i="4"/>
  <c r="K6" i="4"/>
  <c r="K79" i="4"/>
  <c r="K67" i="4"/>
  <c r="K18" i="4"/>
  <c r="K91" i="4"/>
  <c r="K30" i="4"/>
  <c r="K42" i="4"/>
  <c r="K55" i="4"/>
  <c r="K103" i="4"/>
  <c r="L21" i="4"/>
  <c r="L45" i="4"/>
  <c r="L94" i="4"/>
  <c r="L106" i="4"/>
  <c r="L58" i="4"/>
  <c r="L70" i="4"/>
  <c r="L33" i="4"/>
  <c r="L82" i="4"/>
  <c r="L9" i="4"/>
  <c r="F44" i="4"/>
  <c r="F69" i="4"/>
  <c r="F105" i="4"/>
  <c r="F32" i="4"/>
  <c r="F93" i="4"/>
  <c r="F20" i="4"/>
  <c r="F81" i="4"/>
  <c r="F8" i="4"/>
  <c r="F57" i="4"/>
  <c r="E84" i="4"/>
  <c r="E35" i="4"/>
  <c r="E11" i="4"/>
  <c r="E72" i="4"/>
  <c r="E47" i="4"/>
  <c r="E23" i="4"/>
  <c r="E108" i="4"/>
  <c r="E96" i="4"/>
  <c r="E60" i="4"/>
  <c r="N46" i="4"/>
  <c r="N83" i="4"/>
  <c r="N59" i="4"/>
  <c r="N34" i="4"/>
  <c r="N10" i="4"/>
  <c r="N22" i="4"/>
  <c r="N107" i="4"/>
  <c r="N71" i="4"/>
  <c r="N95" i="4"/>
  <c r="K83" i="4"/>
  <c r="K10" i="4"/>
  <c r="K71" i="4"/>
  <c r="K95" i="4"/>
  <c r="K59" i="4"/>
  <c r="K22" i="4"/>
  <c r="K34" i="4"/>
  <c r="K46" i="4"/>
  <c r="K107" i="4"/>
  <c r="J93" i="4"/>
  <c r="J57" i="4"/>
  <c r="J8" i="4"/>
  <c r="J105" i="4"/>
  <c r="J44" i="4"/>
  <c r="J32" i="4"/>
  <c r="J20" i="4"/>
  <c r="J81" i="4"/>
  <c r="J69" i="4"/>
  <c r="I95" i="4"/>
  <c r="I10" i="4"/>
  <c r="I46" i="4"/>
  <c r="I59" i="4"/>
  <c r="I107" i="4"/>
  <c r="I71" i="4"/>
  <c r="I83" i="4"/>
  <c r="I22" i="4"/>
  <c r="I34" i="4"/>
  <c r="N93" i="4"/>
  <c r="N69" i="4"/>
  <c r="N105" i="4"/>
  <c r="N81" i="4"/>
  <c r="N32" i="4"/>
  <c r="N20" i="4"/>
  <c r="N57" i="4"/>
  <c r="N8" i="4"/>
  <c r="N44" i="4"/>
  <c r="G82" i="4"/>
  <c r="G45" i="4"/>
  <c r="G94" i="4"/>
  <c r="G70" i="4"/>
  <c r="G58" i="4"/>
  <c r="G9" i="4"/>
  <c r="G21" i="4"/>
  <c r="G106" i="4"/>
  <c r="G33" i="4"/>
  <c r="C85" i="4"/>
  <c r="C73" i="4"/>
  <c r="C109" i="4"/>
  <c r="C61" i="4"/>
  <c r="C97" i="4"/>
  <c r="C36" i="4"/>
  <c r="C24" i="4"/>
  <c r="C12" i="4"/>
  <c r="C48" i="4"/>
  <c r="H96" i="4"/>
  <c r="H72" i="4"/>
  <c r="H23" i="4"/>
  <c r="H60" i="4"/>
  <c r="H11" i="4"/>
  <c r="H108" i="4"/>
  <c r="H35" i="4"/>
  <c r="H47" i="4"/>
  <c r="H84" i="4"/>
  <c r="N31" i="4"/>
  <c r="N43" i="4"/>
  <c r="N68" i="4"/>
  <c r="N80" i="4"/>
  <c r="N92" i="4"/>
  <c r="N19" i="4"/>
  <c r="N56" i="4"/>
  <c r="N7" i="4"/>
  <c r="N104" i="4"/>
  <c r="D9" i="4"/>
  <c r="D82" i="4"/>
  <c r="D33" i="4"/>
  <c r="D70" i="4"/>
  <c r="D106" i="4"/>
  <c r="D21" i="4"/>
  <c r="D58" i="4"/>
  <c r="D94" i="4"/>
  <c r="D45" i="4"/>
  <c r="L24" i="4"/>
  <c r="L61" i="4"/>
  <c r="L85" i="4"/>
  <c r="L97" i="4"/>
  <c r="L109" i="4"/>
  <c r="L12" i="4"/>
  <c r="L36" i="4"/>
  <c r="L48" i="4"/>
  <c r="L73" i="4"/>
  <c r="G56" i="4"/>
  <c r="G92" i="4"/>
  <c r="G68" i="4"/>
  <c r="G43" i="4"/>
  <c r="G7" i="4"/>
  <c r="G104" i="4"/>
  <c r="G31" i="4"/>
  <c r="G80" i="4"/>
  <c r="G19" i="4"/>
  <c r="J108" i="4"/>
  <c r="J23" i="4"/>
  <c r="J96" i="4"/>
  <c r="J47" i="4"/>
  <c r="J72" i="4"/>
  <c r="J11" i="4"/>
  <c r="J60" i="4"/>
  <c r="J84" i="4"/>
  <c r="J35" i="4"/>
  <c r="M7" i="4"/>
  <c r="M92" i="4"/>
  <c r="M31" i="4"/>
  <c r="M80" i="4"/>
  <c r="M56" i="4"/>
  <c r="M43" i="4"/>
  <c r="M104" i="4"/>
  <c r="M68" i="4"/>
  <c r="M19" i="4"/>
  <c r="I25" i="4"/>
  <c r="I74" i="4"/>
  <c r="I110" i="4"/>
  <c r="I62" i="4"/>
  <c r="I37" i="4"/>
  <c r="I98" i="4"/>
  <c r="I13" i="4"/>
  <c r="I49" i="4"/>
  <c r="I86" i="4"/>
  <c r="H7" i="4"/>
  <c r="H56" i="4"/>
  <c r="H104" i="4"/>
  <c r="H31" i="4"/>
  <c r="H43" i="4"/>
  <c r="H68" i="4"/>
  <c r="H80" i="4"/>
  <c r="H92" i="4"/>
  <c r="H19" i="4"/>
  <c r="H59" i="4"/>
  <c r="H34" i="4"/>
  <c r="H22" i="4"/>
  <c r="H95" i="4"/>
  <c r="H10" i="4"/>
  <c r="H83" i="4"/>
  <c r="H46" i="4"/>
  <c r="H71" i="4"/>
  <c r="H107" i="4"/>
  <c r="I93" i="4"/>
  <c r="I32" i="4"/>
  <c r="I81" i="4"/>
  <c r="I8" i="4"/>
  <c r="I57" i="4"/>
  <c r="I20" i="4"/>
  <c r="I105" i="4"/>
  <c r="I44" i="4"/>
  <c r="I69" i="4"/>
  <c r="M45" i="4"/>
  <c r="M33" i="4"/>
  <c r="M58" i="4"/>
  <c r="M106" i="4"/>
  <c r="M70" i="4"/>
  <c r="M82" i="4"/>
  <c r="M21" i="4"/>
  <c r="M9" i="4"/>
  <c r="M94" i="4"/>
  <c r="M25" i="4"/>
  <c r="M49" i="4"/>
  <c r="M86" i="4"/>
  <c r="M98" i="4"/>
  <c r="M74" i="4"/>
  <c r="M62" i="4"/>
  <c r="M37" i="4"/>
  <c r="M110" i="4"/>
  <c r="M13" i="4"/>
  <c r="L81" i="4"/>
  <c r="L8" i="4"/>
  <c r="L20" i="4"/>
  <c r="L32" i="4"/>
  <c r="L57" i="4"/>
  <c r="L105" i="4"/>
  <c r="L44" i="4"/>
  <c r="L93" i="4"/>
  <c r="L69" i="4"/>
  <c r="E46" i="4"/>
  <c r="E10" i="4"/>
  <c r="E95" i="4"/>
  <c r="E34" i="4"/>
  <c r="E107" i="4"/>
  <c r="E71" i="4"/>
  <c r="E22" i="4"/>
  <c r="E59" i="4"/>
  <c r="E83" i="4"/>
  <c r="K31" i="4"/>
  <c r="K19" i="4"/>
  <c r="K7" i="4"/>
  <c r="K80" i="4"/>
  <c r="K104" i="4"/>
  <c r="K56" i="4"/>
  <c r="K92" i="4"/>
  <c r="K43" i="4"/>
  <c r="K68" i="4"/>
  <c r="C62" i="4"/>
  <c r="C37" i="4"/>
  <c r="C110" i="4"/>
  <c r="C74" i="4"/>
  <c r="C98" i="4"/>
  <c r="C49" i="4"/>
  <c r="C86" i="4"/>
  <c r="C25" i="4"/>
  <c r="F37" i="4"/>
  <c r="F98" i="4"/>
  <c r="F74" i="4"/>
  <c r="F49" i="4"/>
  <c r="F62" i="4"/>
  <c r="F25" i="4"/>
  <c r="F110" i="4"/>
  <c r="F86" i="4"/>
  <c r="F13" i="4"/>
  <c r="F92" i="4"/>
  <c r="F104" i="4"/>
  <c r="F7" i="4"/>
  <c r="F19" i="4"/>
  <c r="F80" i="4"/>
  <c r="F68" i="4"/>
  <c r="F31" i="4"/>
  <c r="F43" i="4"/>
  <c r="F56" i="4"/>
  <c r="J70" i="4"/>
  <c r="J21" i="4"/>
  <c r="J33" i="4"/>
  <c r="J106" i="4"/>
  <c r="J9" i="4"/>
  <c r="J82" i="4"/>
  <c r="J45" i="4"/>
  <c r="J58" i="4"/>
  <c r="J94" i="4"/>
  <c r="L56" i="4"/>
  <c r="L31" i="4"/>
  <c r="L80" i="4"/>
  <c r="L92" i="4"/>
  <c r="L104" i="4"/>
  <c r="L68" i="4"/>
  <c r="L7" i="4"/>
  <c r="L43" i="4"/>
  <c r="L19" i="4"/>
  <c r="M69" i="4"/>
  <c r="M105" i="4"/>
  <c r="M20" i="4"/>
  <c r="M8" i="4"/>
  <c r="M32" i="4"/>
  <c r="M57" i="4"/>
  <c r="M44" i="4"/>
  <c r="M93" i="4"/>
  <c r="M81" i="4"/>
  <c r="I109" i="4"/>
  <c r="I85" i="4"/>
  <c r="I48" i="4"/>
  <c r="I36" i="4"/>
  <c r="I12" i="4"/>
  <c r="I61" i="4"/>
  <c r="I97" i="4"/>
  <c r="I73" i="4"/>
  <c r="I24" i="4"/>
  <c r="C95" i="4"/>
  <c r="C107" i="4"/>
  <c r="C71" i="4"/>
  <c r="C34" i="4"/>
  <c r="C83" i="4"/>
  <c r="C46" i="4"/>
  <c r="C22" i="4"/>
  <c r="C10" i="4"/>
  <c r="C59" i="4"/>
  <c r="C72" i="4"/>
  <c r="C108" i="4"/>
  <c r="C47" i="4"/>
  <c r="C35" i="4"/>
  <c r="C23" i="4"/>
  <c r="C96" i="4"/>
  <c r="C84" i="4"/>
  <c r="C60" i="4"/>
  <c r="C11" i="4"/>
  <c r="C79" i="4"/>
  <c r="C55" i="4"/>
  <c r="C18" i="4"/>
  <c r="C91" i="4"/>
  <c r="C103" i="4"/>
  <c r="C6" i="4"/>
  <c r="C30" i="4"/>
  <c r="C42" i="4"/>
  <c r="C67" i="4"/>
  <c r="K25" i="4"/>
  <c r="K74" i="4"/>
  <c r="K110" i="4"/>
  <c r="K86" i="4"/>
  <c r="K62" i="4"/>
  <c r="K49" i="4"/>
  <c r="K98" i="4"/>
  <c r="K13" i="4"/>
  <c r="K37" i="4"/>
  <c r="D6" i="4"/>
  <c r="D103" i="4"/>
  <c r="D67" i="4"/>
  <c r="D30" i="4"/>
  <c r="D91" i="4"/>
  <c r="D55" i="4"/>
  <c r="D18" i="4"/>
  <c r="D79" i="4"/>
  <c r="D42" i="4"/>
  <c r="C9" i="4"/>
  <c r="C33" i="4"/>
  <c r="C70" i="4"/>
  <c r="C21" i="4"/>
  <c r="C58" i="4"/>
  <c r="C45" i="4"/>
  <c r="C94" i="4"/>
  <c r="C106" i="4"/>
  <c r="C82" i="4"/>
  <c r="E70" i="4"/>
  <c r="E106" i="4"/>
  <c r="E94" i="4"/>
  <c r="E45" i="4"/>
  <c r="E33" i="4"/>
  <c r="E9" i="4"/>
  <c r="E82" i="4"/>
  <c r="E58" i="4"/>
  <c r="E21" i="4"/>
  <c r="E68" i="4"/>
  <c r="E104" i="4"/>
  <c r="E56" i="4"/>
  <c r="E43" i="4"/>
  <c r="E7" i="4"/>
  <c r="E31" i="4"/>
  <c r="E19" i="4"/>
  <c r="E92" i="4"/>
  <c r="E80" i="4"/>
  <c r="M71" i="4"/>
  <c r="M59" i="4"/>
  <c r="M22" i="4"/>
  <c r="M46" i="4"/>
  <c r="M83" i="4"/>
  <c r="M34" i="4"/>
  <c r="M107" i="4"/>
  <c r="M95" i="4"/>
  <c r="M10" i="4"/>
  <c r="N36" i="4"/>
  <c r="N73" i="4"/>
  <c r="N85" i="4"/>
  <c r="N97" i="4"/>
  <c r="N109" i="4"/>
  <c r="N24" i="4"/>
  <c r="N48" i="4"/>
  <c r="N61" i="4"/>
  <c r="N12" i="4"/>
  <c r="F59" i="4"/>
  <c r="F107" i="4"/>
  <c r="F22" i="4"/>
  <c r="F95" i="4"/>
  <c r="F10" i="4"/>
  <c r="F46" i="4"/>
  <c r="F71" i="4"/>
  <c r="F34" i="4"/>
  <c r="F83" i="4"/>
  <c r="G108" i="4"/>
  <c r="G23" i="4"/>
  <c r="G11" i="4"/>
  <c r="G47" i="4"/>
  <c r="G96" i="4"/>
  <c r="G72" i="4"/>
  <c r="G84" i="4"/>
  <c r="G60" i="4"/>
  <c r="G35" i="4"/>
  <c r="M18" i="4"/>
  <c r="M79" i="4"/>
  <c r="M6" i="4"/>
  <c r="M30" i="4"/>
  <c r="M91" i="4"/>
  <c r="M42" i="4"/>
  <c r="M67" i="4"/>
  <c r="M103" i="4"/>
  <c r="M55" i="4"/>
  <c r="G85" i="4"/>
  <c r="G48" i="4"/>
  <c r="G24" i="4"/>
  <c r="G61" i="4"/>
  <c r="G97" i="4"/>
  <c r="G12" i="4"/>
  <c r="G73" i="4"/>
  <c r="G109" i="4"/>
  <c r="G36" i="4"/>
  <c r="P42" i="4" l="1"/>
  <c r="P91" i="4"/>
  <c r="P67" i="4"/>
  <c r="P103" i="4"/>
  <c r="P79" i="4"/>
  <c r="P6" i="4"/>
  <c r="P55" i="4"/>
  <c r="P30" i="4"/>
  <c r="P18" i="4"/>
</calcChain>
</file>

<file path=xl/sharedStrings.xml><?xml version="1.0" encoding="utf-8"?>
<sst xmlns="http://schemas.openxmlformats.org/spreadsheetml/2006/main" count="531" uniqueCount="223">
  <si>
    <t>C</t>
  </si>
  <si>
    <t>A</t>
  </si>
  <si>
    <t>B</t>
  </si>
  <si>
    <t>D</t>
  </si>
  <si>
    <t>E</t>
  </si>
  <si>
    <t>F</t>
  </si>
  <si>
    <t>G</t>
  </si>
  <si>
    <t>H</t>
  </si>
  <si>
    <t>I</t>
  </si>
  <si>
    <t>J</t>
  </si>
  <si>
    <t>K</t>
  </si>
  <si>
    <t>L</t>
  </si>
  <si>
    <t>M</t>
  </si>
  <si>
    <t>N</t>
  </si>
  <si>
    <t>O</t>
  </si>
  <si>
    <t>P</t>
  </si>
  <si>
    <t>Std (ng/ul</t>
  </si>
  <si>
    <t>A1</t>
  </si>
  <si>
    <t>A2</t>
  </si>
  <si>
    <t>Abg-Bkg</t>
  </si>
  <si>
    <t>Slope</t>
  </si>
  <si>
    <t>Intercept</t>
  </si>
  <si>
    <t>Rsq</t>
  </si>
  <si>
    <t xml:space="preserve">Calibration Curve  </t>
  </si>
  <si>
    <t>Avgerage</t>
  </si>
  <si>
    <t>Sample Read Intensity</t>
  </si>
  <si>
    <t>Average Sample Read Intensity-Background</t>
  </si>
  <si>
    <t>Concentration Estimate (ng/ul)</t>
  </si>
  <si>
    <t>Component</t>
  </si>
  <si>
    <t>Vendor</t>
  </si>
  <si>
    <t>Part Number</t>
  </si>
  <si>
    <t>Lot Number</t>
  </si>
  <si>
    <t>PicoGreen Stock</t>
  </si>
  <si>
    <t>Invitrogen</t>
  </si>
  <si>
    <t>Lambda Stock DNA</t>
  </si>
  <si>
    <t>Harvest Reagent Background</t>
  </si>
  <si>
    <t>20X TE Buffer</t>
  </si>
  <si>
    <t>Ultra Pure Water</t>
  </si>
  <si>
    <t>10977-023</t>
  </si>
  <si>
    <t>S1</t>
  </si>
  <si>
    <t>S2</t>
  </si>
  <si>
    <t>S3</t>
  </si>
  <si>
    <t>S4</t>
  </si>
  <si>
    <t>S5</t>
  </si>
  <si>
    <t>S6</t>
  </si>
  <si>
    <t>S7</t>
  </si>
  <si>
    <t>S8</t>
  </si>
  <si>
    <t>S9</t>
  </si>
  <si>
    <t>S10</t>
  </si>
  <si>
    <t>S11</t>
  </si>
  <si>
    <t>S12</t>
  </si>
  <si>
    <t>S13</t>
  </si>
  <si>
    <t>S14</t>
  </si>
  <si>
    <t>S15</t>
  </si>
  <si>
    <t>S16</t>
  </si>
  <si>
    <t>S17</t>
  </si>
  <si>
    <t>S25</t>
  </si>
  <si>
    <t>S33</t>
  </si>
  <si>
    <t>S41</t>
  </si>
  <si>
    <t>S49</t>
  </si>
  <si>
    <t>S57</t>
  </si>
  <si>
    <t>S65</t>
  </si>
  <si>
    <t>S73</t>
  </si>
  <si>
    <t>S81</t>
  </si>
  <si>
    <t>S89</t>
  </si>
  <si>
    <t>S18</t>
  </si>
  <si>
    <t>S26</t>
  </si>
  <si>
    <t>S34</t>
  </si>
  <si>
    <t>S42</t>
  </si>
  <si>
    <t>S50</t>
  </si>
  <si>
    <t>S58</t>
  </si>
  <si>
    <t>S66</t>
  </si>
  <si>
    <t>S74</t>
  </si>
  <si>
    <t>S82</t>
  </si>
  <si>
    <t>S90</t>
  </si>
  <si>
    <t>S19</t>
  </si>
  <si>
    <t>S27</t>
  </si>
  <si>
    <t>S35</t>
  </si>
  <si>
    <t>S43</t>
  </si>
  <si>
    <t>S51</t>
  </si>
  <si>
    <t>S59</t>
  </si>
  <si>
    <t>S67</t>
  </si>
  <si>
    <t>S75</t>
  </si>
  <si>
    <t>S83</t>
  </si>
  <si>
    <t>S91</t>
  </si>
  <si>
    <t>S20</t>
  </si>
  <si>
    <t>S28</t>
  </si>
  <si>
    <t>S36</t>
  </si>
  <si>
    <t>S44</t>
  </si>
  <si>
    <t>S52</t>
  </si>
  <si>
    <t>S60</t>
  </si>
  <si>
    <t>S68</t>
  </si>
  <si>
    <t>S76</t>
  </si>
  <si>
    <t>S84</t>
  </si>
  <si>
    <t>S92</t>
  </si>
  <si>
    <t>S21</t>
  </si>
  <si>
    <t>S29</t>
  </si>
  <si>
    <t>S37</t>
  </si>
  <si>
    <t>S45</t>
  </si>
  <si>
    <t>S53</t>
  </si>
  <si>
    <t>S61</t>
  </si>
  <si>
    <t>S69</t>
  </si>
  <si>
    <t>S77</t>
  </si>
  <si>
    <t>S85</t>
  </si>
  <si>
    <t>S93</t>
  </si>
  <si>
    <t>S22</t>
  </si>
  <si>
    <t>S30</t>
  </si>
  <si>
    <t>S38</t>
  </si>
  <si>
    <t>S46</t>
  </si>
  <si>
    <t>S54</t>
  </si>
  <si>
    <t>S62</t>
  </si>
  <si>
    <t>S70</t>
  </si>
  <si>
    <t>S78</t>
  </si>
  <si>
    <t>S86</t>
  </si>
  <si>
    <t>S94</t>
  </si>
  <si>
    <t>S23</t>
  </si>
  <si>
    <t>S31</t>
  </si>
  <si>
    <t>S39</t>
  </si>
  <si>
    <t>S47</t>
  </si>
  <si>
    <t>S55</t>
  </si>
  <si>
    <t>S63</t>
  </si>
  <si>
    <t>S71</t>
  </si>
  <si>
    <t>S79</t>
  </si>
  <si>
    <t>S87</t>
  </si>
  <si>
    <t>S95</t>
  </si>
  <si>
    <t>S24</t>
  </si>
  <si>
    <t>S32</t>
  </si>
  <si>
    <t>S40</t>
  </si>
  <si>
    <t>S48</t>
  </si>
  <si>
    <t>S56</t>
  </si>
  <si>
    <t>S64</t>
  </si>
  <si>
    <t>S72</t>
  </si>
  <si>
    <t>S80</t>
  </si>
  <si>
    <t>S88</t>
  </si>
  <si>
    <t>S96</t>
  </si>
  <si>
    <t>1:2 Dilution</t>
  </si>
  <si>
    <t>1:3 Dilution</t>
  </si>
  <si>
    <t>1:4 Dilution</t>
  </si>
  <si>
    <t>1:5 dilution</t>
  </si>
  <si>
    <t>1:6 Dilution</t>
  </si>
  <si>
    <t>1:8 Dilution</t>
  </si>
  <si>
    <t>1:10 Dilution</t>
  </si>
  <si>
    <t>1:12 Dilution</t>
  </si>
  <si>
    <t>1:14 Dilution</t>
  </si>
  <si>
    <t>Table 1. Preparation of Standards and Background</t>
  </si>
  <si>
    <t>Sample Dilution Guide</t>
  </si>
  <si>
    <t>Single-Cell mRNA Seq PicoGreen Template</t>
  </si>
  <si>
    <t>Standard 1</t>
  </si>
  <si>
    <t>Standard 2</t>
  </si>
  <si>
    <t>Standard 3</t>
  </si>
  <si>
    <t>Standard 4</t>
  </si>
  <si>
    <t>Standard 5</t>
  </si>
  <si>
    <t>Standard 6</t>
  </si>
  <si>
    <t>Standard 7</t>
  </si>
  <si>
    <t>Standard 8</t>
  </si>
  <si>
    <t>Standard 9</t>
  </si>
  <si>
    <t>Standard 10</t>
  </si>
  <si>
    <t>Harvest Reagent</t>
  </si>
  <si>
    <t>384-well Fluorometer Plate</t>
  </si>
  <si>
    <t>ng/µL</t>
  </si>
  <si>
    <r>
      <t>a) Label a 96-well plate as</t>
    </r>
    <r>
      <rPr>
        <b/>
        <sz val="11"/>
        <color indexed="8"/>
        <rFont val="Calibri"/>
        <family val="2"/>
      </rPr>
      <t xml:space="preserve"> Standard Plate.</t>
    </r>
  </si>
  <si>
    <r>
      <t>a) Label a 96-well plate as</t>
    </r>
    <r>
      <rPr>
        <b/>
        <sz val="11"/>
        <color indexed="8"/>
        <rFont val="Calibri"/>
        <family val="2"/>
      </rPr>
      <t xml:space="preserve"> Sample Plate.</t>
    </r>
  </si>
  <si>
    <t>d) Seal the plate with an adhesive film.</t>
  </si>
  <si>
    <t>e) Vortex and spin down all components.</t>
  </si>
  <si>
    <t>10) Centrifuge the plate  at 1,500 rpm for 1 minute.</t>
  </si>
  <si>
    <t>11) Measure Fluorescence intensity on a 384-well Fluorometer.</t>
  </si>
  <si>
    <t>12) Paste the raw data into the raw data sheet.</t>
  </si>
  <si>
    <t>13) Check the results and sample dilution guide to determine the appropriate dilution factor for library preparation.</t>
  </si>
  <si>
    <t>Paste your data starting in cell A-1.</t>
  </si>
  <si>
    <t xml:space="preserve"> </t>
  </si>
  <si>
    <t>1X TE buffer</t>
  </si>
  <si>
    <t>1X TE Buffer</t>
  </si>
  <si>
    <t>Quant-iT Kit, P11496</t>
  </si>
  <si>
    <t>TOTAL</t>
  </si>
  <si>
    <r>
      <rPr>
        <b/>
        <sz val="11"/>
        <color indexed="8"/>
        <rFont val="Calibri"/>
        <family val="2"/>
      </rPr>
      <t xml:space="preserve"> Note:</t>
    </r>
    <r>
      <rPr>
        <sz val="11"/>
        <color theme="1"/>
        <rFont val="ＭＳ Ｐゴシック"/>
        <family val="2"/>
        <scheme val="minor"/>
      </rPr>
      <t xml:space="preserve"> Not added to A1.</t>
    </r>
  </si>
  <si>
    <t>Well</t>
  </si>
  <si>
    <t>A3</t>
  </si>
  <si>
    <t>B1</t>
  </si>
  <si>
    <t>B2</t>
  </si>
  <si>
    <t>B3</t>
  </si>
  <si>
    <t>C1</t>
  </si>
  <si>
    <t>C2</t>
  </si>
  <si>
    <t>C3</t>
  </si>
  <si>
    <t>Volume C1 Harvest</t>
  </si>
  <si>
    <t>-</t>
  </si>
  <si>
    <t>b) To the Standard Plate, pipette appropriate volumes of 1XTE as shown in Standard Plate Map below.</t>
  </si>
  <si>
    <t>1X TE</t>
  </si>
  <si>
    <t>Final well volume needed for Picogreen reader</t>
  </si>
  <si>
    <t>Lambda DNA Stock Concentration:</t>
  </si>
  <si>
    <t>Number of Samples to Analyze:</t>
  </si>
  <si>
    <t>2) Prepare diluted PicoGreen Working Solution.</t>
  </si>
  <si>
    <t>4) Prepare standard and background plate.</t>
  </si>
  <si>
    <t>5) Sample dilution:</t>
  </si>
  <si>
    <t>Replicates</t>
  </si>
  <si>
    <t>1) Make/Get 1X TE buffer.</t>
  </si>
  <si>
    <t>a)  Pipette down-up 5 times for mixing (or vortex and spin down).</t>
  </si>
  <si>
    <t>***Remove and discard half of this dilution after mixing.</t>
  </si>
  <si>
    <r>
      <t xml:space="preserve">Conc. (pg/µL) </t>
    </r>
    <r>
      <rPr>
        <b/>
        <sz val="11"/>
        <color indexed="8"/>
        <rFont val="Calibri"/>
        <family val="2"/>
      </rPr>
      <t>λDNA</t>
    </r>
  </si>
  <si>
    <t>3) Prepare 2 ng/µL Lambda DNA  Solution.</t>
  </si>
  <si>
    <t>Volume of Diluent</t>
  </si>
  <si>
    <t>Vol. Required (µL)</t>
  </si>
  <si>
    <t>Volume of 1X TE (µL)</t>
  </si>
  <si>
    <t>Fluidigm, the Fluidigm logo, and C1 are trademarks or registered trademarks of Fluidigm Corporation in the U.S. and/or other countries. All other trademarks are the sole property of their respective owners.  For Research Use Only. Not for use in diagnostic procedures. © Fluidigm Corporation. All rights reserved.</t>
  </si>
  <si>
    <t>D1</t>
  </si>
  <si>
    <t>E1</t>
  </si>
  <si>
    <t>F1</t>
  </si>
  <si>
    <t>G1</t>
  </si>
  <si>
    <t>H1</t>
  </si>
  <si>
    <t>D2</t>
  </si>
  <si>
    <t>E2</t>
  </si>
  <si>
    <t>F2</t>
  </si>
  <si>
    <t>G2</t>
  </si>
  <si>
    <t>H2</t>
  </si>
  <si>
    <t>D3</t>
  </si>
  <si>
    <t>E3</t>
  </si>
  <si>
    <t>F3</t>
  </si>
  <si>
    <t>G3</t>
  </si>
  <si>
    <t>H3</t>
  </si>
  <si>
    <t>&lt;0.1 or &gt;0.3 ng/ul (out of range)</t>
  </si>
  <si>
    <t>0.1-0.3 ng/ul (ideal)</t>
  </si>
  <si>
    <t>Number of samples at 0.1-0.3 ng/ul</t>
  </si>
  <si>
    <t>d) Pipette appropriate volume 2 ng/µL Lambda DNA Solution into wells A1 and B1 of the Standard Plate, and make serial dilution  by transferring from B1 to C1 as shown in Table 1 after pipetting up-down 10 times for thorough mixing. Be sure to remove volume from B2 so final volume is equal to all others. The table below is provided as an example. Alternatively, prepare 10 two-fold serial dilutions  in strip tubes, vortexing well at each step. Concentrations are listed in table 1 below.</t>
  </si>
  <si>
    <t>PC and NC</t>
    <phoneticPr fontId="21"/>
  </si>
</sst>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0000"/>
    <numFmt numFmtId="177" formatCode="0.000"/>
    <numFmt numFmtId="178" formatCode="0.0\ &quot;ul&quot;"/>
    <numFmt numFmtId="179" formatCode="0.0"/>
    <numFmt numFmtId="180" formatCode="#0"/>
  </numFmts>
  <fonts count="22" x14ac:knownFonts="1">
    <font>
      <sz val="11"/>
      <color theme="1"/>
      <name val="ＭＳ Ｐゴシック"/>
      <family val="2"/>
      <scheme val="minor"/>
    </font>
    <font>
      <b/>
      <sz val="11"/>
      <color indexed="8"/>
      <name val="Calibri"/>
      <family val="2"/>
    </font>
    <font>
      <sz val="11"/>
      <color theme="1"/>
      <name val="ＭＳ Ｐゴシック"/>
      <family val="2"/>
      <scheme val="minor"/>
    </font>
    <font>
      <sz val="11"/>
      <color theme="0"/>
      <name val="ＭＳ Ｐゴシック"/>
      <family val="2"/>
      <scheme val="minor"/>
    </font>
    <font>
      <sz val="11"/>
      <color rgb="FF9C0006"/>
      <name val="ＭＳ Ｐゴシック"/>
      <family val="2"/>
      <scheme val="minor"/>
    </font>
    <font>
      <b/>
      <sz val="11"/>
      <color rgb="FFFA7D00"/>
      <name val="ＭＳ Ｐゴシック"/>
      <family val="2"/>
      <scheme val="minor"/>
    </font>
    <font>
      <b/>
      <sz val="11"/>
      <color theme="0"/>
      <name val="ＭＳ Ｐゴシック"/>
      <family val="2"/>
      <scheme val="minor"/>
    </font>
    <font>
      <i/>
      <sz val="11"/>
      <color rgb="FF7F7F7F"/>
      <name val="ＭＳ Ｐゴシック"/>
      <family val="2"/>
      <scheme val="minor"/>
    </font>
    <font>
      <sz val="11"/>
      <color rgb="FF006100"/>
      <name val="ＭＳ Ｐゴシック"/>
      <family val="2"/>
      <scheme val="minor"/>
    </font>
    <font>
      <b/>
      <sz val="15"/>
      <color theme="3"/>
      <name val="ＭＳ Ｐゴシック"/>
      <family val="2"/>
      <scheme val="minor"/>
    </font>
    <font>
      <b/>
      <sz val="13"/>
      <color theme="3"/>
      <name val="ＭＳ Ｐゴシック"/>
      <family val="2"/>
      <scheme val="minor"/>
    </font>
    <font>
      <b/>
      <sz val="11"/>
      <color theme="3"/>
      <name val="ＭＳ Ｐゴシック"/>
      <family val="2"/>
      <scheme val="minor"/>
    </font>
    <font>
      <sz val="11"/>
      <color rgb="FF3F3F76"/>
      <name val="ＭＳ Ｐゴシック"/>
      <family val="2"/>
      <scheme val="minor"/>
    </font>
    <font>
      <sz val="11"/>
      <color rgb="FFFA7D00"/>
      <name val="ＭＳ Ｐゴシック"/>
      <family val="2"/>
      <scheme val="minor"/>
    </font>
    <font>
      <sz val="11"/>
      <color rgb="FF9C6500"/>
      <name val="ＭＳ Ｐゴシック"/>
      <family val="2"/>
      <scheme val="minor"/>
    </font>
    <font>
      <b/>
      <sz val="11"/>
      <color rgb="FF3F3F3F"/>
      <name val="ＭＳ Ｐゴシック"/>
      <family val="2"/>
      <scheme val="minor"/>
    </font>
    <font>
      <b/>
      <sz val="18"/>
      <color theme="3"/>
      <name val="ＭＳ Ｐゴシック"/>
      <family val="2"/>
      <scheme val="major"/>
    </font>
    <font>
      <b/>
      <sz val="11"/>
      <color theme="1"/>
      <name val="ＭＳ Ｐゴシック"/>
      <family val="2"/>
      <scheme val="minor"/>
    </font>
    <font>
      <sz val="11"/>
      <color rgb="FFFF0000"/>
      <name val="ＭＳ Ｐゴシック"/>
      <family val="2"/>
      <scheme val="minor"/>
    </font>
    <font>
      <b/>
      <i/>
      <sz val="14"/>
      <color theme="1"/>
      <name val="ＭＳ Ｐゴシック"/>
      <family val="2"/>
      <scheme val="minor"/>
    </font>
    <font>
      <sz val="9"/>
      <color theme="1"/>
      <name val="ＭＳ Ｐゴシック"/>
      <family val="2"/>
      <scheme val="minor"/>
    </font>
    <font>
      <sz val="6"/>
      <name val="ＭＳ Ｐゴシック"/>
      <family val="3"/>
      <charset val="128"/>
      <scheme val="minor"/>
    </font>
  </fonts>
  <fills count="4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0"/>
        <bgColor indexed="64"/>
      </patternFill>
    </fill>
    <fill>
      <patternFill patternType="solid">
        <fgColor rgb="FF92D05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2"/>
        <bgColor indexed="64"/>
      </patternFill>
    </fill>
    <fill>
      <patternFill patternType="solid">
        <fgColor rgb="FFFFFF66"/>
        <bgColor indexed="64"/>
      </patternFill>
    </fill>
    <fill>
      <patternFill patternType="solid">
        <fgColor rgb="FFFF0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8" applyNumberFormat="0" applyAlignment="0" applyProtection="0"/>
    <xf numFmtId="0" fontId="6" fillId="28" borderId="9"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10" applyNumberFormat="0" applyFill="0" applyAlignment="0" applyProtection="0"/>
    <xf numFmtId="0" fontId="10" fillId="0" borderId="11" applyNumberFormat="0" applyFill="0" applyAlignment="0" applyProtection="0"/>
    <xf numFmtId="0" fontId="11" fillId="0" borderId="12" applyNumberFormat="0" applyFill="0" applyAlignment="0" applyProtection="0"/>
    <xf numFmtId="0" fontId="11" fillId="0" borderId="0" applyNumberFormat="0" applyFill="0" applyBorder="0" applyAlignment="0" applyProtection="0"/>
    <xf numFmtId="0" fontId="12" fillId="30" borderId="8" applyNumberFormat="0" applyAlignment="0" applyProtection="0"/>
    <xf numFmtId="0" fontId="13" fillId="0" borderId="13" applyNumberFormat="0" applyFill="0" applyAlignment="0" applyProtection="0"/>
    <xf numFmtId="0" fontId="14" fillId="31" borderId="0" applyNumberFormat="0" applyBorder="0" applyAlignment="0" applyProtection="0"/>
    <xf numFmtId="0" fontId="2" fillId="32" borderId="14" applyNumberFormat="0" applyFont="0" applyAlignment="0" applyProtection="0"/>
    <xf numFmtId="0" fontId="15" fillId="27" borderId="15" applyNumberFormat="0" applyAlignment="0" applyProtection="0"/>
    <xf numFmtId="0" fontId="16" fillId="0" borderId="0" applyNumberFormat="0" applyFill="0" applyBorder="0" applyAlignment="0" applyProtection="0"/>
    <xf numFmtId="0" fontId="17" fillId="0" borderId="16" applyNumberFormat="0" applyFill="0" applyAlignment="0" applyProtection="0"/>
    <xf numFmtId="0" fontId="18" fillId="0" borderId="0" applyNumberFormat="0" applyFill="0" applyBorder="0" applyAlignment="0" applyProtection="0"/>
  </cellStyleXfs>
  <cellXfs count="74">
    <xf numFmtId="0" fontId="0" fillId="0" borderId="0" xfId="0"/>
    <xf numFmtId="1" fontId="0" fillId="0" borderId="0" xfId="0" applyNumberFormat="1"/>
    <xf numFmtId="0" fontId="0" fillId="0" borderId="1" xfId="0" applyBorder="1"/>
    <xf numFmtId="1" fontId="0" fillId="0" borderId="1" xfId="0" applyNumberFormat="1" applyBorder="1"/>
    <xf numFmtId="0" fontId="0" fillId="0" borderId="1" xfId="0" applyBorder="1" applyAlignment="1">
      <alignment horizontal="center"/>
    </xf>
    <xf numFmtId="0" fontId="17" fillId="0" borderId="1" xfId="0" applyFont="1" applyBorder="1"/>
    <xf numFmtId="0" fontId="17" fillId="0" borderId="1" xfId="0" applyFont="1" applyBorder="1" applyAlignment="1">
      <alignment horizontal="center"/>
    </xf>
    <xf numFmtId="176" fontId="0" fillId="0" borderId="1" xfId="0" applyNumberFormat="1" applyBorder="1"/>
    <xf numFmtId="0" fontId="17" fillId="33" borderId="1" xfId="0" applyFont="1" applyFill="1" applyBorder="1"/>
    <xf numFmtId="1" fontId="17" fillId="33" borderId="1" xfId="0" applyNumberFormat="1" applyFont="1" applyFill="1" applyBorder="1"/>
    <xf numFmtId="1" fontId="0" fillId="33" borderId="1" xfId="0" applyNumberFormat="1" applyFill="1" applyBorder="1"/>
    <xf numFmtId="0" fontId="17" fillId="0" borderId="0" xfId="0" applyFont="1"/>
    <xf numFmtId="0" fontId="0" fillId="34" borderId="1" xfId="0" applyFill="1" applyBorder="1" applyAlignment="1">
      <alignment horizontal="center"/>
    </xf>
    <xf numFmtId="1" fontId="0" fillId="0" borderId="1" xfId="0" applyNumberFormat="1" applyBorder="1" applyAlignment="1">
      <alignment horizontal="center"/>
    </xf>
    <xf numFmtId="0" fontId="0" fillId="35" borderId="1" xfId="0" applyFill="1" applyBorder="1" applyAlignment="1">
      <alignment horizontal="center"/>
    </xf>
    <xf numFmtId="0" fontId="19" fillId="0" borderId="0" xfId="0" applyFont="1"/>
    <xf numFmtId="0" fontId="0" fillId="33" borderId="2" xfId="0" applyFill="1" applyBorder="1" applyAlignment="1">
      <alignment horizontal="center"/>
    </xf>
    <xf numFmtId="0" fontId="17" fillId="0" borderId="0" xfId="0" applyFont="1" applyBorder="1"/>
    <xf numFmtId="0" fontId="0" fillId="33" borderId="1" xfId="0" applyFill="1" applyBorder="1" applyAlignment="1">
      <alignment horizontal="center"/>
    </xf>
    <xf numFmtId="178" fontId="0" fillId="0" borderId="1" xfId="0" applyNumberFormat="1" applyBorder="1" applyAlignment="1">
      <alignment horizontal="center"/>
    </xf>
    <xf numFmtId="178" fontId="0" fillId="0" borderId="0" xfId="0" applyNumberFormat="1" applyBorder="1" applyAlignment="1">
      <alignment horizontal="center"/>
    </xf>
    <xf numFmtId="0" fontId="0" fillId="0" borderId="1" xfId="0" applyFont="1" applyBorder="1" applyAlignment="1">
      <alignment horizontal="center"/>
    </xf>
    <xf numFmtId="177" fontId="0" fillId="0" borderId="1" xfId="0" applyNumberFormat="1" applyFont="1" applyBorder="1" applyAlignment="1">
      <alignment horizontal="center"/>
    </xf>
    <xf numFmtId="179" fontId="0" fillId="0" borderId="0" xfId="0" applyNumberFormat="1" applyBorder="1" applyAlignment="1">
      <alignment horizontal="center"/>
    </xf>
    <xf numFmtId="179" fontId="0" fillId="0" borderId="0" xfId="0" applyNumberFormat="1"/>
    <xf numFmtId="179" fontId="0" fillId="0" borderId="0" xfId="0" applyNumberFormat="1" applyBorder="1" applyAlignment="1">
      <alignment horizontal="left"/>
    </xf>
    <xf numFmtId="0" fontId="0" fillId="36" borderId="0" xfId="0" applyFill="1" applyBorder="1" applyAlignment="1">
      <alignment horizontal="left"/>
    </xf>
    <xf numFmtId="0" fontId="0" fillId="36" borderId="1" xfId="0" applyFill="1" applyBorder="1" applyAlignment="1">
      <alignment horizontal="center"/>
    </xf>
    <xf numFmtId="0" fontId="0" fillId="0" borderId="0" xfId="0" applyBorder="1" applyAlignment="1">
      <alignment horizontal="center"/>
    </xf>
    <xf numFmtId="0" fontId="0" fillId="36" borderId="0" xfId="0" applyFill="1" applyBorder="1" applyAlignment="1"/>
    <xf numFmtId="0" fontId="0" fillId="0" borderId="0" xfId="0" applyFill="1" applyBorder="1" applyAlignment="1"/>
    <xf numFmtId="0" fontId="0" fillId="0" borderId="0" xfId="0" applyAlignment="1">
      <alignment wrapText="1"/>
    </xf>
    <xf numFmtId="0" fontId="0" fillId="38" borderId="1" xfId="0" applyFill="1" applyBorder="1" applyAlignment="1">
      <alignment horizontal="center"/>
    </xf>
    <xf numFmtId="0" fontId="0" fillId="39" borderId="1" xfId="0" applyFill="1" applyBorder="1" applyAlignment="1">
      <alignment horizontal="center"/>
    </xf>
    <xf numFmtId="0" fontId="0" fillId="40" borderId="1" xfId="0" applyFill="1" applyBorder="1" applyAlignment="1">
      <alignment horizontal="center"/>
    </xf>
    <xf numFmtId="0" fontId="17" fillId="0" borderId="1" xfId="0" applyFont="1" applyBorder="1" applyAlignment="1">
      <alignment horizontal="center"/>
    </xf>
    <xf numFmtId="0" fontId="0" fillId="36" borderId="0" xfId="0" applyFill="1" applyBorder="1" applyAlignment="1">
      <alignment horizontal="center"/>
    </xf>
    <xf numFmtId="0" fontId="18" fillId="0" borderId="0" xfId="0" applyFont="1"/>
    <xf numFmtId="2" fontId="17" fillId="0" borderId="1" xfId="0" applyNumberFormat="1" applyFont="1" applyBorder="1" applyAlignment="1">
      <alignment horizontal="center"/>
    </xf>
    <xf numFmtId="0" fontId="17" fillId="0" borderId="0" xfId="0" applyFont="1" applyBorder="1" applyAlignment="1">
      <alignment horizontal="center"/>
    </xf>
    <xf numFmtId="0" fontId="0" fillId="0" borderId="3" xfId="0" applyBorder="1" applyAlignment="1">
      <alignment horizontal="center"/>
    </xf>
    <xf numFmtId="0" fontId="0" fillId="36" borderId="3" xfId="0" applyFill="1" applyBorder="1" applyAlignment="1">
      <alignment horizontal="center"/>
    </xf>
    <xf numFmtId="178" fontId="0" fillId="0" borderId="3" xfId="0" applyNumberFormat="1" applyBorder="1" applyAlignment="1">
      <alignment horizontal="center"/>
    </xf>
    <xf numFmtId="0" fontId="0" fillId="0" borderId="4" xfId="0" applyBorder="1" applyAlignment="1">
      <alignment horizontal="center"/>
    </xf>
    <xf numFmtId="0" fontId="0" fillId="36" borderId="4" xfId="0" applyFill="1" applyBorder="1" applyAlignment="1">
      <alignment horizontal="center"/>
    </xf>
    <xf numFmtId="178" fontId="0" fillId="0" borderId="4" xfId="0" applyNumberFormat="1" applyBorder="1" applyAlignment="1">
      <alignment horizontal="center"/>
    </xf>
    <xf numFmtId="0" fontId="0" fillId="0" borderId="0" xfId="0" applyAlignment="1">
      <alignment wrapText="1"/>
    </xf>
    <xf numFmtId="0" fontId="0" fillId="0" borderId="0" xfId="0" applyAlignment="1"/>
    <xf numFmtId="0" fontId="0" fillId="0" borderId="0" xfId="0" applyFont="1" applyBorder="1" applyAlignment="1">
      <alignment horizontal="center"/>
    </xf>
    <xf numFmtId="0" fontId="0" fillId="0" borderId="5" xfId="0" applyFont="1" applyBorder="1" applyAlignment="1">
      <alignment horizontal="center"/>
    </xf>
    <xf numFmtId="0" fontId="0" fillId="0" borderId="5" xfId="0" applyBorder="1" applyAlignment="1">
      <alignment horizontal="center"/>
    </xf>
    <xf numFmtId="0" fontId="0" fillId="0" borderId="0" xfId="0" applyFill="1" applyBorder="1" applyAlignment="1">
      <alignment horizontal="center"/>
    </xf>
    <xf numFmtId="2" fontId="0" fillId="0" borderId="0" xfId="0" applyNumberFormat="1"/>
    <xf numFmtId="0" fontId="17" fillId="0" borderId="3" xfId="0" applyFont="1" applyBorder="1" applyAlignment="1">
      <alignment horizontal="center"/>
    </xf>
    <xf numFmtId="0" fontId="17" fillId="0" borderId="3" xfId="0" applyFont="1" applyFill="1" applyBorder="1" applyAlignment="1">
      <alignment horizontal="center"/>
    </xf>
    <xf numFmtId="178" fontId="0" fillId="0" borderId="4" xfId="0" applyNumberFormat="1" applyFill="1" applyBorder="1" applyAlignment="1">
      <alignment horizontal="center"/>
    </xf>
    <xf numFmtId="2" fontId="0" fillId="0" borderId="1" xfId="0" applyNumberFormat="1" applyBorder="1" applyAlignment="1">
      <alignment horizontal="center"/>
    </xf>
    <xf numFmtId="179" fontId="0" fillId="0" borderId="1" xfId="0" applyNumberFormat="1" applyBorder="1" applyAlignment="1">
      <alignment horizontal="center"/>
    </xf>
    <xf numFmtId="179" fontId="0" fillId="0" borderId="6" xfId="0" applyNumberFormat="1" applyBorder="1" applyAlignment="1">
      <alignment horizontal="center"/>
    </xf>
    <xf numFmtId="0" fontId="0" fillId="0" borderId="0" xfId="0" applyFont="1"/>
    <xf numFmtId="0" fontId="0" fillId="37" borderId="0" xfId="0" applyFont="1" applyFill="1"/>
    <xf numFmtId="0" fontId="17" fillId="0" borderId="0" xfId="0" applyFont="1" applyAlignment="1">
      <alignment horizontal="center" wrapText="1"/>
    </xf>
    <xf numFmtId="0" fontId="0" fillId="35" borderId="1" xfId="0" applyFont="1" applyFill="1" applyBorder="1" applyAlignment="1">
      <alignment horizontal="center"/>
    </xf>
    <xf numFmtId="1" fontId="0" fillId="0" borderId="0" xfId="0" applyNumberFormat="1" applyFont="1" applyAlignment="1">
      <alignment horizontal="center"/>
    </xf>
    <xf numFmtId="1" fontId="0" fillId="0" borderId="0" xfId="0" applyNumberFormat="1" applyFont="1"/>
    <xf numFmtId="0" fontId="0" fillId="0" borderId="0" xfId="0" applyFont="1" applyFill="1"/>
    <xf numFmtId="0" fontId="0" fillId="41" borderId="0" xfId="0" applyFont="1" applyFill="1"/>
    <xf numFmtId="180" fontId="0" fillId="0" borderId="1" xfId="0" applyNumberFormat="1" applyBorder="1"/>
    <xf numFmtId="0" fontId="0" fillId="42" borderId="0" xfId="0" applyFill="1"/>
    <xf numFmtId="0" fontId="20" fillId="0" borderId="0" xfId="0" applyNumberFormat="1" applyFont="1" applyAlignment="1">
      <alignment horizontal="left" wrapText="1"/>
    </xf>
    <xf numFmtId="0" fontId="0" fillId="0" borderId="0" xfId="0" applyAlignment="1">
      <alignment horizontal="left" wrapText="1"/>
    </xf>
    <xf numFmtId="0" fontId="17" fillId="0" borderId="0" xfId="0" applyFont="1" applyAlignment="1">
      <alignment horizontal="center"/>
    </xf>
    <xf numFmtId="0" fontId="0" fillId="0" borderId="7" xfId="0" applyFont="1" applyBorder="1" applyAlignment="1">
      <alignment horizontal="center"/>
    </xf>
    <xf numFmtId="177" fontId="0" fillId="36" borderId="1" xfId="0" applyNumberFormat="1" applyFill="1" applyBorder="1" applyAlignment="1">
      <alignment horizontal="center"/>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39" builtinId="15" customBuiltin="1"/>
    <cellStyle name="チェック セル" xfId="27" builtinId="23" customBuiltin="1"/>
    <cellStyle name="どちらでもない" xfId="36" builtinId="28" customBuiltin="1"/>
    <cellStyle name="メモ" xfId="37" builtinId="10" customBuiltin="1"/>
    <cellStyle name="リンク セル" xfId="35" builtinId="24" customBuiltin="1"/>
    <cellStyle name="悪い" xfId="25" builtinId="27" customBuiltin="1"/>
    <cellStyle name="計算" xfId="26" builtinId="22" customBuiltin="1"/>
    <cellStyle name="警告文" xfId="41" builtinId="11" customBuiltin="1"/>
    <cellStyle name="見出し 1" xfId="30" builtinId="16" customBuiltin="1"/>
    <cellStyle name="見出し 2" xfId="31" builtinId="17" customBuiltin="1"/>
    <cellStyle name="見出し 3" xfId="32" builtinId="18" customBuiltin="1"/>
    <cellStyle name="見出し 4" xfId="33" builtinId="19" customBuiltin="1"/>
    <cellStyle name="集計" xfId="40" builtinId="25" customBuiltin="1"/>
    <cellStyle name="出力" xfId="38" builtinId="21" customBuiltin="1"/>
    <cellStyle name="説明文" xfId="28" builtinId="53" customBuiltin="1"/>
    <cellStyle name="入力" xfId="34" builtinId="20" customBuiltin="1"/>
    <cellStyle name="標準" xfId="0" builtinId="0"/>
    <cellStyle name="良い" xfId="29" builtinId="26" customBuiltin="1"/>
  </cellStyles>
  <dxfs count="47">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ill>
        <patternFill>
          <bgColor rgb="FF00B050"/>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006100"/>
      </font>
      <fill>
        <patternFill>
          <bgColor rgb="FFC6EFCE"/>
        </patternFill>
      </fill>
    </dxf>
    <dxf>
      <fill>
        <patternFill>
          <bgColor rgb="FF92D050"/>
        </patternFill>
      </fill>
    </dxf>
    <dxf>
      <font>
        <color rgb="FF006100"/>
      </font>
      <fill>
        <patternFill>
          <bgColor rgb="FFC6EFCE"/>
        </patternFill>
      </fill>
    </dxf>
    <dxf>
      <fill>
        <patternFill>
          <bgColor rgb="FF92D050"/>
        </patternFill>
      </fill>
    </dxf>
    <dxf>
      <font>
        <color rgb="FF006100"/>
      </font>
      <fill>
        <patternFill>
          <bgColor rgb="FFC6EFCE"/>
        </patternFill>
      </fill>
    </dxf>
    <dxf>
      <fill>
        <patternFill>
          <bgColor rgb="FF92D050"/>
        </patternFill>
      </fill>
    </dxf>
    <dxf>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ill>
        <patternFill>
          <bgColor rgb="FF92D050"/>
        </patternFill>
      </fill>
    </dxf>
    <dxf>
      <font>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92D050"/>
        </patternFill>
      </fill>
    </dxf>
    <dxf>
      <font>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colors>
    <mruColors>
      <color rgb="FFFFFF66"/>
      <color rgb="FFFFCC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5</xdr:col>
      <xdr:colOff>542925</xdr:colOff>
      <xdr:row>0</xdr:row>
      <xdr:rowOff>428625</xdr:rowOff>
    </xdr:to>
    <xdr:pic>
      <xdr:nvPicPr>
        <xdr:cNvPr id="1124" name="Picture 1" descr="F-Logo.rgb.100.jpg"/>
        <xdr:cNvPicPr>
          <a:picLocks noChangeAspect="1"/>
        </xdr:cNvPicPr>
      </xdr:nvPicPr>
      <xdr:blipFill>
        <a:blip xmlns:r="http://schemas.openxmlformats.org/officeDocument/2006/relationships" r:embed="rId1" cstate="print"/>
        <a:srcRect/>
        <a:stretch>
          <a:fillRect/>
        </a:stretch>
      </xdr:blipFill>
      <xdr:spPr bwMode="auto">
        <a:xfrm>
          <a:off x="4324350" y="0"/>
          <a:ext cx="1838325" cy="4286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6"/>
  <sheetViews>
    <sheetView view="pageLayout" topLeftCell="A25" zoomScaleNormal="100" workbookViewId="0"/>
  </sheetViews>
  <sheetFormatPr defaultRowHeight="13.2" x14ac:dyDescent="0.2"/>
  <cols>
    <col min="1" max="1" width="8.88671875" customWidth="1"/>
    <col min="2" max="2" width="19.5546875" customWidth="1"/>
    <col min="3" max="3" width="18.5546875" customWidth="1"/>
    <col min="4" max="4" width="17.88671875" customWidth="1"/>
    <col min="5" max="5" width="19.44140625" bestFit="1" customWidth="1"/>
    <col min="6" max="6" width="18.6640625" customWidth="1"/>
    <col min="7" max="7" width="14.33203125" customWidth="1"/>
    <col min="8" max="8" width="8.44140625" bestFit="1" customWidth="1"/>
    <col min="9" max="25" width="4" bestFit="1" customWidth="1"/>
  </cols>
  <sheetData>
    <row r="1" spans="1:7" ht="36" customHeight="1" x14ac:dyDescent="0.2">
      <c r="A1" s="15" t="s">
        <v>146</v>
      </c>
    </row>
    <row r="3" spans="1:7" ht="13.8" thickBot="1" x14ac:dyDescent="0.25">
      <c r="A3" s="11" t="s">
        <v>189</v>
      </c>
      <c r="D3" s="11" t="s">
        <v>193</v>
      </c>
    </row>
    <row r="4" spans="1:7" ht="13.8" thickBot="1" x14ac:dyDescent="0.25">
      <c r="B4" s="16">
        <v>96</v>
      </c>
      <c r="D4" s="16">
        <v>2</v>
      </c>
    </row>
    <row r="5" spans="1:7" ht="13.8" thickBot="1" x14ac:dyDescent="0.25">
      <c r="A5" s="11" t="s">
        <v>188</v>
      </c>
    </row>
    <row r="6" spans="1:7" ht="13.8" thickBot="1" x14ac:dyDescent="0.25">
      <c r="B6" s="16">
        <v>500</v>
      </c>
      <c r="C6" t="s">
        <v>159</v>
      </c>
    </row>
    <row r="7" spans="1:7" ht="13.8" thickBot="1" x14ac:dyDescent="0.25">
      <c r="A7" s="11" t="s">
        <v>187</v>
      </c>
      <c r="B7" s="36"/>
    </row>
    <row r="8" spans="1:7" ht="13.8" thickBot="1" x14ac:dyDescent="0.25">
      <c r="B8" s="16">
        <v>25</v>
      </c>
    </row>
    <row r="10" spans="1:7" x14ac:dyDescent="0.2">
      <c r="A10" s="11" t="s">
        <v>194</v>
      </c>
    </row>
    <row r="11" spans="1:7" ht="13.8" thickBot="1" x14ac:dyDescent="0.25">
      <c r="B11" s="53" t="s">
        <v>28</v>
      </c>
      <c r="C11" s="53" t="s">
        <v>29</v>
      </c>
      <c r="D11" s="53" t="s">
        <v>30</v>
      </c>
      <c r="E11" s="53" t="s">
        <v>31</v>
      </c>
      <c r="F11" s="53" t="s">
        <v>200</v>
      </c>
    </row>
    <row r="12" spans="1:7" x14ac:dyDescent="0.2">
      <c r="B12" s="43" t="s">
        <v>36</v>
      </c>
      <c r="C12" s="43" t="s">
        <v>33</v>
      </c>
      <c r="D12" s="43" t="s">
        <v>172</v>
      </c>
      <c r="E12" s="44"/>
      <c r="F12" s="45">
        <f>F14/20</f>
        <v>501.024</v>
      </c>
    </row>
    <row r="13" spans="1:7" ht="13.8" thickBot="1" x14ac:dyDescent="0.25">
      <c r="B13" s="40" t="s">
        <v>37</v>
      </c>
      <c r="C13" s="40" t="s">
        <v>33</v>
      </c>
      <c r="D13" s="40" t="s">
        <v>38</v>
      </c>
      <c r="E13" s="41"/>
      <c r="F13" s="42">
        <f>F14-F12</f>
        <v>9519.4560000000001</v>
      </c>
    </row>
    <row r="14" spans="1:7" x14ac:dyDescent="0.2">
      <c r="B14" s="39" t="s">
        <v>173</v>
      </c>
      <c r="C14" s="28"/>
      <c r="D14" s="28"/>
      <c r="F14" s="20">
        <f>(SUM(F25, B4*B8/2*D4*1.2, SUM(C38:C61), F18,))*1.2</f>
        <v>10020.48</v>
      </c>
      <c r="G14" s="52"/>
    </row>
    <row r="16" spans="1:7" x14ac:dyDescent="0.2">
      <c r="A16" s="11" t="s">
        <v>190</v>
      </c>
    </row>
    <row r="17" spans="1:11" ht="13.8" thickBot="1" x14ac:dyDescent="0.25">
      <c r="B17" s="53" t="s">
        <v>28</v>
      </c>
      <c r="C17" s="53" t="s">
        <v>29</v>
      </c>
      <c r="D17" s="53" t="s">
        <v>30</v>
      </c>
      <c r="E17" s="53" t="s">
        <v>31</v>
      </c>
      <c r="F17" s="53" t="s">
        <v>200</v>
      </c>
      <c r="G17" s="17"/>
    </row>
    <row r="18" spans="1:11" x14ac:dyDescent="0.2">
      <c r="B18" s="43" t="s">
        <v>170</v>
      </c>
      <c r="C18" s="43"/>
      <c r="D18" s="43"/>
      <c r="E18" s="44"/>
      <c r="F18" s="45">
        <f>F20-F19</f>
        <v>4298.3999999999996</v>
      </c>
      <c r="G18" s="20"/>
      <c r="H18" s="24"/>
    </row>
    <row r="19" spans="1:11" ht="13.8" thickBot="1" x14ac:dyDescent="0.25">
      <c r="B19" s="40" t="s">
        <v>32</v>
      </c>
      <c r="C19" s="40" t="s">
        <v>33</v>
      </c>
      <c r="D19" s="40" t="s">
        <v>172</v>
      </c>
      <c r="E19" s="41"/>
      <c r="F19" s="42">
        <f>0.005*F20</f>
        <v>21.6</v>
      </c>
      <c r="G19" s="20"/>
    </row>
    <row r="20" spans="1:11" x14ac:dyDescent="0.2">
      <c r="B20" s="39" t="s">
        <v>173</v>
      </c>
      <c r="C20" s="28"/>
      <c r="D20" s="28"/>
      <c r="F20" s="20">
        <f>(SUM((B4*B8/2*D4*1.2), COUNTA(A38:A61)*B8/2*D4*1.2))*1.2</f>
        <v>4320</v>
      </c>
      <c r="G20" s="20"/>
    </row>
    <row r="22" spans="1:11" x14ac:dyDescent="0.2">
      <c r="A22" s="11" t="s">
        <v>198</v>
      </c>
    </row>
    <row r="23" spans="1:11" ht="13.8" thickBot="1" x14ac:dyDescent="0.25">
      <c r="B23" s="53" t="s">
        <v>28</v>
      </c>
      <c r="C23" s="53" t="s">
        <v>29</v>
      </c>
      <c r="D23" s="53" t="s">
        <v>30</v>
      </c>
      <c r="E23" s="54" t="s">
        <v>31</v>
      </c>
      <c r="F23" s="54" t="s">
        <v>200</v>
      </c>
    </row>
    <row r="24" spans="1:11" x14ac:dyDescent="0.2">
      <c r="B24" s="43" t="s">
        <v>34</v>
      </c>
      <c r="C24" s="43" t="s">
        <v>33</v>
      </c>
      <c r="D24" s="43" t="s">
        <v>172</v>
      </c>
      <c r="E24" s="44"/>
      <c r="F24" s="55">
        <f>F26*2/B6</f>
        <v>2</v>
      </c>
    </row>
    <row r="25" spans="1:11" ht="13.8" thickBot="1" x14ac:dyDescent="0.25">
      <c r="B25" s="40" t="s">
        <v>170</v>
      </c>
      <c r="C25" s="40"/>
      <c r="D25" s="40"/>
      <c r="E25" s="41"/>
      <c r="F25" s="42">
        <f>F26-F24</f>
        <v>498</v>
      </c>
    </row>
    <row r="26" spans="1:11" x14ac:dyDescent="0.2">
      <c r="B26" s="28" t="s">
        <v>173</v>
      </c>
      <c r="C26" s="28"/>
      <c r="D26" s="28"/>
      <c r="F26" s="20">
        <f>IF((B6)&gt;(B8*D4*1.2*1.2),(B6),(B8*D4*1.2*1.2))</f>
        <v>500</v>
      </c>
    </row>
    <row r="28" spans="1:11" x14ac:dyDescent="0.2">
      <c r="A28" s="11" t="s">
        <v>191</v>
      </c>
    </row>
    <row r="29" spans="1:11" ht="14.4" x14ac:dyDescent="0.3">
      <c r="B29" s="30" t="s">
        <v>160</v>
      </c>
    </row>
    <row r="30" spans="1:11" x14ac:dyDescent="0.2">
      <c r="B30" t="s">
        <v>185</v>
      </c>
    </row>
    <row r="31" spans="1:11" ht="14.4" x14ac:dyDescent="0.3">
      <c r="B31" t="s">
        <v>174</v>
      </c>
    </row>
    <row r="32" spans="1:11" ht="57.75" customHeight="1" x14ac:dyDescent="0.2">
      <c r="B32" s="70" t="s">
        <v>221</v>
      </c>
      <c r="C32" s="70"/>
      <c r="D32" s="70"/>
      <c r="E32" s="70"/>
      <c r="F32" s="70"/>
      <c r="G32" s="46"/>
      <c r="H32" s="46"/>
      <c r="I32" s="46"/>
      <c r="J32" s="46"/>
      <c r="K32" s="46"/>
    </row>
    <row r="33" spans="1:12" ht="15" customHeight="1" x14ac:dyDescent="0.2">
      <c r="B33" s="70"/>
      <c r="C33" s="70"/>
      <c r="D33" s="70"/>
      <c r="E33" s="70"/>
      <c r="F33" s="70"/>
      <c r="G33" s="46"/>
      <c r="H33" s="46"/>
      <c r="I33" s="46"/>
      <c r="J33" s="46"/>
      <c r="K33" s="46"/>
    </row>
    <row r="34" spans="1:12" ht="15.75" customHeight="1" x14ac:dyDescent="0.2">
      <c r="B34" s="47" t="str">
        <f>"e) Pipette "&amp;E54&amp;" µL C1 Harvest Reagent into well C1-C8 of the Standard Plate."</f>
        <v>e) Pipette 2 µL C1 Harvest Reagent into well C1-C8 of the Standard Plate.</v>
      </c>
      <c r="C34" s="47"/>
      <c r="D34" s="47"/>
      <c r="E34" s="47"/>
      <c r="F34" s="47"/>
      <c r="G34" s="47"/>
      <c r="H34" s="47"/>
      <c r="I34" s="47"/>
      <c r="J34" s="47"/>
      <c r="K34" s="47"/>
      <c r="L34" s="47"/>
    </row>
    <row r="35" spans="1:12" x14ac:dyDescent="0.2">
      <c r="B35" t="s">
        <v>169</v>
      </c>
    </row>
    <row r="36" spans="1:12" x14ac:dyDescent="0.2">
      <c r="A36" s="11" t="s">
        <v>144</v>
      </c>
    </row>
    <row r="37" spans="1:12" ht="14.4" x14ac:dyDescent="0.3">
      <c r="A37" s="35" t="s">
        <v>175</v>
      </c>
      <c r="B37" s="35" t="s">
        <v>197</v>
      </c>
      <c r="C37" s="38" t="s">
        <v>201</v>
      </c>
      <c r="D37" s="5" t="s">
        <v>199</v>
      </c>
      <c r="E37" s="5" t="s">
        <v>183</v>
      </c>
    </row>
    <row r="38" spans="1:12" x14ac:dyDescent="0.2">
      <c r="A38" s="21" t="s">
        <v>17</v>
      </c>
      <c r="B38" s="22">
        <v>2000</v>
      </c>
      <c r="C38" s="58">
        <v>0</v>
      </c>
      <c r="D38" s="57">
        <f>($B$8/2)*$D$4*1.2</f>
        <v>30</v>
      </c>
      <c r="E38" s="4" t="s">
        <v>184</v>
      </c>
      <c r="F38" s="23"/>
    </row>
    <row r="39" spans="1:12" x14ac:dyDescent="0.2">
      <c r="A39" s="21" t="s">
        <v>177</v>
      </c>
      <c r="B39" s="22">
        <v>1000</v>
      </c>
      <c r="C39" s="57">
        <f>D39</f>
        <v>30</v>
      </c>
      <c r="D39" s="57">
        <f>($B$8/2)*$D$4*1.2</f>
        <v>30</v>
      </c>
      <c r="E39" s="4" t="s">
        <v>184</v>
      </c>
      <c r="F39" s="23"/>
    </row>
    <row r="40" spans="1:12" x14ac:dyDescent="0.2">
      <c r="A40" s="21" t="s">
        <v>180</v>
      </c>
      <c r="B40" s="22">
        <v>500</v>
      </c>
      <c r="C40" s="57">
        <f t="shared" ref="C40:C47" si="0">D40</f>
        <v>30</v>
      </c>
      <c r="D40" s="57">
        <f t="shared" ref="C40:D53" si="1">($B$8/2)*$D$4*1.2</f>
        <v>30</v>
      </c>
      <c r="E40" s="4" t="s">
        <v>184</v>
      </c>
      <c r="F40" s="23"/>
    </row>
    <row r="41" spans="1:12" x14ac:dyDescent="0.2">
      <c r="A41" s="21" t="s">
        <v>203</v>
      </c>
      <c r="B41" s="22">
        <v>250</v>
      </c>
      <c r="C41" s="57">
        <f t="shared" si="0"/>
        <v>30</v>
      </c>
      <c r="D41" s="57">
        <f t="shared" si="1"/>
        <v>30</v>
      </c>
      <c r="E41" s="4" t="s">
        <v>184</v>
      </c>
      <c r="F41" s="23"/>
    </row>
    <row r="42" spans="1:12" x14ac:dyDescent="0.2">
      <c r="A42" s="21" t="s">
        <v>204</v>
      </c>
      <c r="B42" s="22">
        <v>125</v>
      </c>
      <c r="C42" s="57">
        <f t="shared" si="0"/>
        <v>30</v>
      </c>
      <c r="D42" s="57">
        <f t="shared" si="1"/>
        <v>30</v>
      </c>
      <c r="E42" s="4" t="s">
        <v>184</v>
      </c>
      <c r="F42" s="23"/>
    </row>
    <row r="43" spans="1:12" x14ac:dyDescent="0.2">
      <c r="A43" s="21" t="s">
        <v>205</v>
      </c>
      <c r="B43" s="22">
        <v>62.5</v>
      </c>
      <c r="C43" s="57">
        <f t="shared" si="0"/>
        <v>30</v>
      </c>
      <c r="D43" s="57">
        <f t="shared" si="1"/>
        <v>30</v>
      </c>
      <c r="E43" s="4" t="s">
        <v>184</v>
      </c>
      <c r="F43" s="23"/>
    </row>
    <row r="44" spans="1:12" x14ac:dyDescent="0.2">
      <c r="A44" s="21" t="s">
        <v>206</v>
      </c>
      <c r="B44" s="22">
        <v>31.25</v>
      </c>
      <c r="C44" s="57">
        <f t="shared" si="0"/>
        <v>30</v>
      </c>
      <c r="D44" s="57">
        <f t="shared" si="1"/>
        <v>30</v>
      </c>
      <c r="E44" s="4" t="s">
        <v>184</v>
      </c>
      <c r="F44" s="23"/>
    </row>
    <row r="45" spans="1:12" x14ac:dyDescent="0.2">
      <c r="A45" s="21" t="s">
        <v>207</v>
      </c>
      <c r="B45" s="22">
        <v>15.625</v>
      </c>
      <c r="C45" s="57">
        <f t="shared" si="0"/>
        <v>30</v>
      </c>
      <c r="D45" s="57">
        <f t="shared" si="1"/>
        <v>30</v>
      </c>
      <c r="E45" s="4" t="s">
        <v>184</v>
      </c>
      <c r="F45" s="23"/>
    </row>
    <row r="46" spans="1:12" x14ac:dyDescent="0.2">
      <c r="A46" s="21" t="s">
        <v>17</v>
      </c>
      <c r="B46" s="22">
        <v>7.8125</v>
      </c>
      <c r="C46" s="57">
        <f t="shared" si="0"/>
        <v>30</v>
      </c>
      <c r="D46" s="57">
        <f t="shared" si="1"/>
        <v>30</v>
      </c>
      <c r="E46" s="4" t="s">
        <v>184</v>
      </c>
      <c r="F46" s="23"/>
    </row>
    <row r="47" spans="1:12" x14ac:dyDescent="0.2">
      <c r="A47" s="21" t="s">
        <v>178</v>
      </c>
      <c r="B47" s="22">
        <v>3.90625</v>
      </c>
      <c r="C47" s="57">
        <f t="shared" si="0"/>
        <v>30</v>
      </c>
      <c r="D47" s="57">
        <f t="shared" si="1"/>
        <v>30</v>
      </c>
      <c r="E47" s="4" t="s">
        <v>184</v>
      </c>
      <c r="F47" t="s">
        <v>196</v>
      </c>
    </row>
    <row r="48" spans="1:12" x14ac:dyDescent="0.2">
      <c r="A48" s="21" t="s">
        <v>181</v>
      </c>
      <c r="B48" s="4" t="s">
        <v>171</v>
      </c>
      <c r="C48" s="57">
        <f t="shared" si="1"/>
        <v>30</v>
      </c>
      <c r="D48" s="56" t="s">
        <v>184</v>
      </c>
      <c r="E48" s="4" t="s">
        <v>184</v>
      </c>
      <c r="F48" s="51"/>
    </row>
    <row r="49" spans="1:12" x14ac:dyDescent="0.2">
      <c r="A49" s="21" t="s">
        <v>208</v>
      </c>
      <c r="B49" s="4" t="s">
        <v>171</v>
      </c>
      <c r="C49" s="57">
        <f t="shared" si="1"/>
        <v>30</v>
      </c>
      <c r="D49" s="19" t="s">
        <v>184</v>
      </c>
      <c r="E49" s="4" t="s">
        <v>184</v>
      </c>
    </row>
    <row r="50" spans="1:12" x14ac:dyDescent="0.2">
      <c r="A50" s="49" t="s">
        <v>209</v>
      </c>
      <c r="B50" s="50" t="s">
        <v>171</v>
      </c>
      <c r="C50" s="57">
        <f t="shared" si="1"/>
        <v>30</v>
      </c>
      <c r="D50" s="19" t="s">
        <v>184</v>
      </c>
      <c r="E50" s="4" t="s">
        <v>184</v>
      </c>
    </row>
    <row r="51" spans="1:12" x14ac:dyDescent="0.2">
      <c r="A51" s="21" t="s">
        <v>210</v>
      </c>
      <c r="B51" s="4" t="s">
        <v>171</v>
      </c>
      <c r="C51" s="57">
        <f t="shared" si="1"/>
        <v>30</v>
      </c>
      <c r="D51" s="19" t="s">
        <v>184</v>
      </c>
      <c r="E51" s="4" t="s">
        <v>184</v>
      </c>
    </row>
    <row r="52" spans="1:12" x14ac:dyDescent="0.2">
      <c r="A52" s="21" t="s">
        <v>211</v>
      </c>
      <c r="B52" s="4" t="s">
        <v>171</v>
      </c>
      <c r="C52" s="57">
        <f t="shared" si="1"/>
        <v>30</v>
      </c>
      <c r="D52" s="19" t="s">
        <v>184</v>
      </c>
      <c r="E52" s="4" t="s">
        <v>184</v>
      </c>
    </row>
    <row r="53" spans="1:12" x14ac:dyDescent="0.2">
      <c r="A53" s="21" t="s">
        <v>212</v>
      </c>
      <c r="B53" s="4" t="s">
        <v>171</v>
      </c>
      <c r="C53" s="57">
        <f t="shared" si="1"/>
        <v>30</v>
      </c>
      <c r="D53" s="19" t="s">
        <v>184</v>
      </c>
      <c r="E53" s="4" t="s">
        <v>184</v>
      </c>
    </row>
    <row r="54" spans="1:12" x14ac:dyDescent="0.2">
      <c r="A54" s="21" t="s">
        <v>176</v>
      </c>
      <c r="B54" s="4" t="s">
        <v>157</v>
      </c>
      <c r="C54" s="57">
        <f>$C$53-E54</f>
        <v>28</v>
      </c>
      <c r="D54" s="19" t="s">
        <v>184</v>
      </c>
      <c r="E54" s="57">
        <f>((2/30)*$B$8/2*$D$4*1.2)</f>
        <v>2</v>
      </c>
    </row>
    <row r="55" spans="1:12" x14ac:dyDescent="0.2">
      <c r="A55" s="21" t="s">
        <v>179</v>
      </c>
      <c r="B55" s="4" t="s">
        <v>157</v>
      </c>
      <c r="C55" s="57">
        <f t="shared" ref="C55:C61" si="2">$C$53-E55</f>
        <v>28</v>
      </c>
      <c r="D55" s="19" t="s">
        <v>184</v>
      </c>
      <c r="E55" s="57">
        <f t="shared" ref="E55:E61" si="3">((2/30)*$B$8/2*$D$4*1.2)</f>
        <v>2</v>
      </c>
    </row>
    <row r="56" spans="1:12" x14ac:dyDescent="0.2">
      <c r="A56" s="21" t="s">
        <v>182</v>
      </c>
      <c r="B56" s="4" t="s">
        <v>157</v>
      </c>
      <c r="C56" s="57">
        <f t="shared" si="2"/>
        <v>28</v>
      </c>
      <c r="D56" s="19" t="s">
        <v>184</v>
      </c>
      <c r="E56" s="57">
        <f t="shared" si="3"/>
        <v>2</v>
      </c>
    </row>
    <row r="57" spans="1:12" x14ac:dyDescent="0.2">
      <c r="A57" s="21" t="s">
        <v>213</v>
      </c>
      <c r="B57" s="4" t="s">
        <v>157</v>
      </c>
      <c r="C57" s="57">
        <f t="shared" si="2"/>
        <v>28</v>
      </c>
      <c r="D57" s="19" t="s">
        <v>184</v>
      </c>
      <c r="E57" s="57">
        <f t="shared" si="3"/>
        <v>2</v>
      </c>
    </row>
    <row r="58" spans="1:12" x14ac:dyDescent="0.2">
      <c r="A58" s="21" t="s">
        <v>214</v>
      </c>
      <c r="B58" s="4" t="s">
        <v>157</v>
      </c>
      <c r="C58" s="57">
        <f t="shared" si="2"/>
        <v>28</v>
      </c>
      <c r="D58" s="19" t="s">
        <v>184</v>
      </c>
      <c r="E58" s="57">
        <f t="shared" si="3"/>
        <v>2</v>
      </c>
      <c r="G58" s="23"/>
      <c r="H58" s="23"/>
    </row>
    <row r="59" spans="1:12" x14ac:dyDescent="0.2">
      <c r="A59" s="21" t="s">
        <v>215</v>
      </c>
      <c r="B59" s="4" t="s">
        <v>157</v>
      </c>
      <c r="C59" s="57">
        <f t="shared" si="2"/>
        <v>28</v>
      </c>
      <c r="D59" s="19" t="s">
        <v>184</v>
      </c>
      <c r="E59" s="57">
        <f t="shared" si="3"/>
        <v>2</v>
      </c>
      <c r="G59" s="23"/>
      <c r="H59" s="23"/>
    </row>
    <row r="60" spans="1:12" x14ac:dyDescent="0.2">
      <c r="A60" s="21" t="s">
        <v>216</v>
      </c>
      <c r="B60" s="4" t="s">
        <v>157</v>
      </c>
      <c r="C60" s="57">
        <f t="shared" si="2"/>
        <v>28</v>
      </c>
      <c r="D60" s="19" t="s">
        <v>184</v>
      </c>
      <c r="E60" s="57">
        <f t="shared" si="3"/>
        <v>2</v>
      </c>
      <c r="G60" s="23"/>
      <c r="H60" s="23"/>
    </row>
    <row r="61" spans="1:12" x14ac:dyDescent="0.2">
      <c r="A61" s="21" t="s">
        <v>217</v>
      </c>
      <c r="B61" s="4" t="s">
        <v>157</v>
      </c>
      <c r="C61" s="57">
        <f t="shared" si="2"/>
        <v>28</v>
      </c>
      <c r="D61" s="19" t="s">
        <v>184</v>
      </c>
      <c r="E61" s="57">
        <f t="shared" si="3"/>
        <v>2</v>
      </c>
      <c r="G61" s="23"/>
      <c r="H61" s="23"/>
    </row>
    <row r="62" spans="1:12" x14ac:dyDescent="0.2">
      <c r="A62" s="48"/>
      <c r="G62" s="23"/>
      <c r="H62" s="23"/>
    </row>
    <row r="63" spans="1:12" x14ac:dyDescent="0.2">
      <c r="A63" s="11" t="s">
        <v>192</v>
      </c>
      <c r="G63" s="23"/>
      <c r="H63" s="23"/>
      <c r="L63" s="24"/>
    </row>
    <row r="64" spans="1:12" ht="14.4" x14ac:dyDescent="0.3">
      <c r="B64" t="s">
        <v>161</v>
      </c>
      <c r="G64" s="23"/>
      <c r="H64" s="23"/>
      <c r="L64" s="24"/>
    </row>
    <row r="65" spans="1:25" x14ac:dyDescent="0.2">
      <c r="B65" t="str">
        <f>"b) To each well of  the Sample Plate, pipette "&amp;C61&amp;" µl of 1XTE and "&amp;E61&amp;" µl of Harvested C1 sample"</f>
        <v>b) To each well of  the Sample Plate, pipette 28 µl of 1XTE and 2 µl of Harvested C1 sample</v>
      </c>
      <c r="G65" s="23"/>
      <c r="H65" s="23"/>
      <c r="L65" s="24"/>
    </row>
    <row r="66" spans="1:25" x14ac:dyDescent="0.2">
      <c r="B66" t="s">
        <v>162</v>
      </c>
      <c r="G66" s="25"/>
      <c r="H66" s="25"/>
    </row>
    <row r="67" spans="1:25" x14ac:dyDescent="0.2">
      <c r="B67" t="s">
        <v>163</v>
      </c>
      <c r="G67" s="25"/>
      <c r="H67" s="25"/>
    </row>
    <row r="68" spans="1:25" x14ac:dyDescent="0.2">
      <c r="G68" s="25"/>
      <c r="H68" s="25"/>
    </row>
    <row r="69" spans="1:25" x14ac:dyDescent="0.2">
      <c r="A69" s="11" t="str">
        <f>"6) Pipette "&amp;B8/2*D4*1.2&amp;" ul diluted PicoGreen working solution into each well of the Standard Plate and Sample Plate."</f>
        <v>6) Pipette 30 ul diluted PicoGreen working solution into each well of the Standard Plate and Sample Plate.</v>
      </c>
      <c r="G69" s="23"/>
      <c r="H69" s="23"/>
    </row>
    <row r="70" spans="1:25" ht="15" customHeight="1" x14ac:dyDescent="0.2">
      <c r="B70" s="47" t="s">
        <v>195</v>
      </c>
      <c r="C70" s="46"/>
      <c r="D70" s="46"/>
      <c r="E70" s="46"/>
      <c r="F70" s="46"/>
      <c r="G70" s="46"/>
      <c r="H70" s="46"/>
      <c r="I70" s="46"/>
      <c r="J70" s="46"/>
      <c r="K70" s="46"/>
      <c r="L70" s="46"/>
      <c r="M70" s="46"/>
      <c r="N70" s="46"/>
      <c r="O70" s="46"/>
      <c r="P70" s="46"/>
      <c r="Q70" s="46"/>
      <c r="R70" s="46"/>
    </row>
    <row r="71" spans="1:25" ht="15" customHeight="1" x14ac:dyDescent="0.2">
      <c r="B71" s="47"/>
      <c r="C71" s="46"/>
      <c r="D71" s="46"/>
      <c r="E71" s="46"/>
      <c r="F71" s="46"/>
      <c r="G71" s="46"/>
      <c r="H71" s="46"/>
      <c r="I71" s="46"/>
      <c r="J71" s="46"/>
      <c r="K71" s="46"/>
      <c r="L71" s="46"/>
      <c r="M71" s="46"/>
      <c r="N71" s="46"/>
      <c r="O71" s="46"/>
      <c r="P71" s="46"/>
      <c r="Q71" s="46"/>
      <c r="R71" s="46"/>
    </row>
    <row r="72" spans="1:25" x14ac:dyDescent="0.2">
      <c r="A72" s="11" t="str">
        <f>"7) Transfer "&amp;B8&amp;" µl of the mix from both Standard Plate and Sample Plate to corresponding wells of a 384-well plate in duplicate as shown below."</f>
        <v>7) Transfer 25 µl of the mix from both Standard Plate and Sample Plate to corresponding wells of a 384-well plate in duplicate as shown below.</v>
      </c>
    </row>
    <row r="74" spans="1:25" x14ac:dyDescent="0.2">
      <c r="A74" s="11" t="s">
        <v>158</v>
      </c>
    </row>
    <row r="75" spans="1:25" x14ac:dyDescent="0.2">
      <c r="A75" s="4"/>
      <c r="B75" s="18">
        <v>1</v>
      </c>
      <c r="C75" s="18">
        <v>2</v>
      </c>
      <c r="D75" s="18">
        <v>3</v>
      </c>
      <c r="E75" s="18">
        <v>4</v>
      </c>
      <c r="F75" s="18">
        <v>5</v>
      </c>
      <c r="G75" s="18">
        <v>6</v>
      </c>
      <c r="H75" s="18">
        <v>7</v>
      </c>
      <c r="I75" s="18">
        <v>8</v>
      </c>
      <c r="J75" s="18">
        <v>9</v>
      </c>
      <c r="K75" s="18">
        <v>10</v>
      </c>
      <c r="L75" s="18">
        <v>11</v>
      </c>
      <c r="M75" s="18">
        <v>12</v>
      </c>
      <c r="N75" s="18">
        <v>13</v>
      </c>
      <c r="O75" s="18">
        <v>14</v>
      </c>
      <c r="P75" s="18">
        <v>15</v>
      </c>
      <c r="Q75" s="18">
        <v>16</v>
      </c>
      <c r="R75" s="18">
        <v>17</v>
      </c>
      <c r="S75" s="18">
        <v>18</v>
      </c>
      <c r="T75" s="18">
        <v>19</v>
      </c>
      <c r="U75" s="18">
        <v>20</v>
      </c>
      <c r="V75" s="18">
        <v>21</v>
      </c>
      <c r="W75" s="18">
        <v>22</v>
      </c>
      <c r="X75" s="18">
        <v>23</v>
      </c>
      <c r="Y75" s="18">
        <v>24</v>
      </c>
    </row>
    <row r="76" spans="1:25" x14ac:dyDescent="0.2">
      <c r="A76" s="18" t="s">
        <v>1</v>
      </c>
      <c r="B76" s="32" t="s">
        <v>147</v>
      </c>
      <c r="C76" s="32" t="s">
        <v>147</v>
      </c>
      <c r="D76" s="33" t="s">
        <v>155</v>
      </c>
      <c r="E76" s="33" t="s">
        <v>155</v>
      </c>
      <c r="F76" s="34" t="s">
        <v>157</v>
      </c>
      <c r="G76" s="34" t="s">
        <v>157</v>
      </c>
      <c r="H76" s="4"/>
      <c r="I76" s="4"/>
      <c r="J76" s="4"/>
      <c r="K76" s="4"/>
      <c r="L76" s="4"/>
      <c r="M76" s="4"/>
      <c r="N76" s="4"/>
      <c r="O76" s="4"/>
      <c r="P76" s="4"/>
      <c r="Q76" s="4"/>
      <c r="R76" s="4"/>
      <c r="S76" s="4"/>
      <c r="T76" s="4"/>
      <c r="U76" s="4"/>
      <c r="V76" s="4"/>
      <c r="W76" s="4"/>
      <c r="X76" s="4"/>
      <c r="Y76" s="4"/>
    </row>
    <row r="77" spans="1:25" x14ac:dyDescent="0.2">
      <c r="A77" s="18" t="s">
        <v>2</v>
      </c>
      <c r="B77" s="4" t="s">
        <v>39</v>
      </c>
      <c r="C77" s="4" t="s">
        <v>39</v>
      </c>
      <c r="D77" s="4" t="s">
        <v>47</v>
      </c>
      <c r="E77" s="4" t="s">
        <v>47</v>
      </c>
      <c r="F77" s="4" t="s">
        <v>55</v>
      </c>
      <c r="G77" s="4" t="s">
        <v>55</v>
      </c>
      <c r="H77" s="4" t="s">
        <v>56</v>
      </c>
      <c r="I77" s="4" t="s">
        <v>56</v>
      </c>
      <c r="J77" s="4" t="s">
        <v>57</v>
      </c>
      <c r="K77" s="4" t="s">
        <v>57</v>
      </c>
      <c r="L77" s="4" t="s">
        <v>58</v>
      </c>
      <c r="M77" s="4" t="s">
        <v>58</v>
      </c>
      <c r="N77" s="4" t="s">
        <v>59</v>
      </c>
      <c r="O77" s="4" t="s">
        <v>59</v>
      </c>
      <c r="P77" s="4" t="s">
        <v>60</v>
      </c>
      <c r="Q77" s="4" t="s">
        <v>60</v>
      </c>
      <c r="R77" s="4" t="s">
        <v>61</v>
      </c>
      <c r="S77" s="4" t="s">
        <v>61</v>
      </c>
      <c r="T77" s="4" t="s">
        <v>62</v>
      </c>
      <c r="U77" s="4" t="s">
        <v>62</v>
      </c>
      <c r="V77" s="4" t="s">
        <v>63</v>
      </c>
      <c r="W77" s="4" t="s">
        <v>63</v>
      </c>
      <c r="X77" s="4" t="s">
        <v>64</v>
      </c>
      <c r="Y77" s="4" t="s">
        <v>64</v>
      </c>
    </row>
    <row r="78" spans="1:25" x14ac:dyDescent="0.2">
      <c r="A78" s="18" t="s">
        <v>0</v>
      </c>
      <c r="B78" s="32" t="s">
        <v>148</v>
      </c>
      <c r="C78" s="32" t="s">
        <v>148</v>
      </c>
      <c r="D78" s="33" t="s">
        <v>156</v>
      </c>
      <c r="E78" s="33" t="s">
        <v>156</v>
      </c>
      <c r="F78" s="34" t="s">
        <v>157</v>
      </c>
      <c r="G78" s="34" t="s">
        <v>157</v>
      </c>
      <c r="H78" s="4"/>
      <c r="I78" s="4"/>
      <c r="J78" s="4"/>
      <c r="K78" s="4"/>
      <c r="L78" s="4"/>
      <c r="M78" s="4"/>
      <c r="N78" s="4"/>
      <c r="O78" s="4"/>
      <c r="P78" s="4"/>
      <c r="Q78" s="4"/>
      <c r="R78" s="4"/>
      <c r="S78" s="4"/>
      <c r="T78" s="4"/>
      <c r="U78" s="4"/>
      <c r="V78" s="4"/>
      <c r="W78" s="4"/>
      <c r="X78" s="4"/>
      <c r="Y78" s="4"/>
    </row>
    <row r="79" spans="1:25" x14ac:dyDescent="0.2">
      <c r="A79" s="18" t="s">
        <v>3</v>
      </c>
      <c r="B79" s="4" t="s">
        <v>40</v>
      </c>
      <c r="C79" s="4" t="s">
        <v>40</v>
      </c>
      <c r="D79" s="4" t="s">
        <v>48</v>
      </c>
      <c r="E79" s="4" t="s">
        <v>48</v>
      </c>
      <c r="F79" s="4" t="s">
        <v>65</v>
      </c>
      <c r="G79" s="4" t="s">
        <v>65</v>
      </c>
      <c r="H79" s="4" t="s">
        <v>66</v>
      </c>
      <c r="I79" s="4" t="s">
        <v>66</v>
      </c>
      <c r="J79" s="4" t="s">
        <v>67</v>
      </c>
      <c r="K79" s="4" t="s">
        <v>67</v>
      </c>
      <c r="L79" s="4" t="s">
        <v>68</v>
      </c>
      <c r="M79" s="4" t="s">
        <v>68</v>
      </c>
      <c r="N79" s="4" t="s">
        <v>69</v>
      </c>
      <c r="O79" s="4" t="s">
        <v>69</v>
      </c>
      <c r="P79" s="4" t="s">
        <v>70</v>
      </c>
      <c r="Q79" s="4" t="s">
        <v>70</v>
      </c>
      <c r="R79" s="4" t="s">
        <v>71</v>
      </c>
      <c r="S79" s="4" t="s">
        <v>71</v>
      </c>
      <c r="T79" s="4" t="s">
        <v>72</v>
      </c>
      <c r="U79" s="4" t="s">
        <v>72</v>
      </c>
      <c r="V79" s="4" t="s">
        <v>73</v>
      </c>
      <c r="W79" s="4" t="s">
        <v>73</v>
      </c>
      <c r="X79" s="4" t="s">
        <v>74</v>
      </c>
      <c r="Y79" s="4" t="s">
        <v>74</v>
      </c>
    </row>
    <row r="80" spans="1:25" x14ac:dyDescent="0.2">
      <c r="A80" s="18" t="s">
        <v>4</v>
      </c>
      <c r="B80" s="32" t="s">
        <v>149</v>
      </c>
      <c r="C80" s="32" t="s">
        <v>149</v>
      </c>
      <c r="D80" s="27" t="s">
        <v>186</v>
      </c>
      <c r="E80" s="27" t="s">
        <v>186</v>
      </c>
      <c r="F80" s="34" t="s">
        <v>157</v>
      </c>
      <c r="G80" s="34" t="s">
        <v>157</v>
      </c>
      <c r="H80" s="4"/>
      <c r="I80" s="4"/>
      <c r="J80" s="4"/>
      <c r="K80" s="4"/>
      <c r="L80" s="4"/>
      <c r="M80" s="4"/>
      <c r="N80" s="4"/>
      <c r="O80" s="4"/>
      <c r="P80" s="4"/>
      <c r="Q80" s="4"/>
      <c r="R80" s="4"/>
      <c r="S80" s="4"/>
      <c r="T80" s="4"/>
      <c r="U80" s="4"/>
      <c r="V80" s="4"/>
      <c r="W80" s="4"/>
      <c r="X80" s="4"/>
      <c r="Y80" s="4"/>
    </row>
    <row r="81" spans="1:25" x14ac:dyDescent="0.2">
      <c r="A81" s="18" t="s">
        <v>5</v>
      </c>
      <c r="B81" s="4" t="s">
        <v>41</v>
      </c>
      <c r="C81" s="4" t="s">
        <v>41</v>
      </c>
      <c r="D81" s="4" t="s">
        <v>49</v>
      </c>
      <c r="E81" s="4" t="s">
        <v>49</v>
      </c>
      <c r="F81" s="4" t="s">
        <v>75</v>
      </c>
      <c r="G81" s="4" t="s">
        <v>75</v>
      </c>
      <c r="H81" s="4" t="s">
        <v>76</v>
      </c>
      <c r="I81" s="4" t="s">
        <v>76</v>
      </c>
      <c r="J81" s="4" t="s">
        <v>77</v>
      </c>
      <c r="K81" s="4" t="s">
        <v>77</v>
      </c>
      <c r="L81" s="4" t="s">
        <v>78</v>
      </c>
      <c r="M81" s="4" t="s">
        <v>78</v>
      </c>
      <c r="N81" s="4" t="s">
        <v>79</v>
      </c>
      <c r="O81" s="4" t="s">
        <v>79</v>
      </c>
      <c r="P81" s="4" t="s">
        <v>80</v>
      </c>
      <c r="Q81" s="4" t="s">
        <v>80</v>
      </c>
      <c r="R81" s="4" t="s">
        <v>81</v>
      </c>
      <c r="S81" s="4" t="s">
        <v>81</v>
      </c>
      <c r="T81" s="4" t="s">
        <v>82</v>
      </c>
      <c r="U81" s="4" t="s">
        <v>82</v>
      </c>
      <c r="V81" s="4" t="s">
        <v>83</v>
      </c>
      <c r="W81" s="4" t="s">
        <v>83</v>
      </c>
      <c r="X81" s="4" t="s">
        <v>84</v>
      </c>
      <c r="Y81" s="4" t="s">
        <v>84</v>
      </c>
    </row>
    <row r="82" spans="1:25" x14ac:dyDescent="0.2">
      <c r="A82" s="18" t="s">
        <v>6</v>
      </c>
      <c r="B82" s="32" t="s">
        <v>150</v>
      </c>
      <c r="C82" s="32" t="s">
        <v>150</v>
      </c>
      <c r="D82" s="27" t="s">
        <v>186</v>
      </c>
      <c r="E82" s="27" t="s">
        <v>186</v>
      </c>
      <c r="F82" s="34" t="s">
        <v>157</v>
      </c>
      <c r="G82" s="34" t="s">
        <v>157</v>
      </c>
      <c r="H82" s="4"/>
      <c r="I82" s="4"/>
      <c r="J82" s="4"/>
      <c r="K82" s="4"/>
      <c r="L82" s="4"/>
      <c r="M82" s="4"/>
      <c r="N82" s="4"/>
      <c r="O82" s="4"/>
      <c r="P82" s="4"/>
      <c r="Q82" s="4"/>
      <c r="R82" s="4"/>
      <c r="S82" s="4"/>
      <c r="T82" s="4"/>
      <c r="U82" s="4"/>
      <c r="V82" s="4"/>
      <c r="W82" s="4"/>
      <c r="X82" s="4"/>
      <c r="Y82" s="4"/>
    </row>
    <row r="83" spans="1:25" x14ac:dyDescent="0.2">
      <c r="A83" s="18" t="s">
        <v>7</v>
      </c>
      <c r="B83" s="4" t="s">
        <v>42</v>
      </c>
      <c r="C83" s="4" t="s">
        <v>42</v>
      </c>
      <c r="D83" s="4" t="s">
        <v>50</v>
      </c>
      <c r="E83" s="4" t="s">
        <v>50</v>
      </c>
      <c r="F83" s="4" t="s">
        <v>85</v>
      </c>
      <c r="G83" s="4" t="s">
        <v>85</v>
      </c>
      <c r="H83" s="4" t="s">
        <v>86</v>
      </c>
      <c r="I83" s="4" t="s">
        <v>86</v>
      </c>
      <c r="J83" s="4" t="s">
        <v>87</v>
      </c>
      <c r="K83" s="4" t="s">
        <v>87</v>
      </c>
      <c r="L83" s="4" t="s">
        <v>88</v>
      </c>
      <c r="M83" s="4" t="s">
        <v>88</v>
      </c>
      <c r="N83" s="4" t="s">
        <v>89</v>
      </c>
      <c r="O83" s="4" t="s">
        <v>89</v>
      </c>
      <c r="P83" s="4" t="s">
        <v>90</v>
      </c>
      <c r="Q83" s="4" t="s">
        <v>90</v>
      </c>
      <c r="R83" s="4" t="s">
        <v>91</v>
      </c>
      <c r="S83" s="4" t="s">
        <v>91</v>
      </c>
      <c r="T83" s="4" t="s">
        <v>92</v>
      </c>
      <c r="U83" s="4" t="s">
        <v>92</v>
      </c>
      <c r="V83" s="4" t="s">
        <v>93</v>
      </c>
      <c r="W83" s="4" t="s">
        <v>93</v>
      </c>
      <c r="X83" s="4" t="s">
        <v>94</v>
      </c>
      <c r="Y83" s="4" t="s">
        <v>94</v>
      </c>
    </row>
    <row r="84" spans="1:25" x14ac:dyDescent="0.2">
      <c r="A84" s="18" t="s">
        <v>8</v>
      </c>
      <c r="B84" s="32" t="s">
        <v>151</v>
      </c>
      <c r="C84" s="32" t="s">
        <v>151</v>
      </c>
      <c r="D84" s="27" t="s">
        <v>186</v>
      </c>
      <c r="E84" s="27" t="s">
        <v>186</v>
      </c>
      <c r="F84" s="34" t="s">
        <v>157</v>
      </c>
      <c r="G84" s="34" t="s">
        <v>157</v>
      </c>
      <c r="H84" s="4"/>
      <c r="I84" s="4"/>
      <c r="J84" s="4"/>
      <c r="K84" s="4"/>
      <c r="L84" s="4"/>
      <c r="M84" s="4"/>
      <c r="N84" s="4"/>
      <c r="O84" s="4"/>
      <c r="P84" s="4"/>
      <c r="Q84" s="4"/>
      <c r="R84" s="4"/>
      <c r="S84" s="4"/>
      <c r="T84" s="4"/>
      <c r="U84" s="4"/>
      <c r="V84" s="4"/>
      <c r="W84" s="4"/>
      <c r="X84" s="4"/>
      <c r="Y84" s="4"/>
    </row>
    <row r="85" spans="1:25" x14ac:dyDescent="0.2">
      <c r="A85" s="18" t="s">
        <v>9</v>
      </c>
      <c r="B85" s="4" t="s">
        <v>43</v>
      </c>
      <c r="C85" s="4" t="s">
        <v>43</v>
      </c>
      <c r="D85" s="4" t="s">
        <v>51</v>
      </c>
      <c r="E85" s="4" t="s">
        <v>51</v>
      </c>
      <c r="F85" s="4" t="s">
        <v>95</v>
      </c>
      <c r="G85" s="4" t="s">
        <v>95</v>
      </c>
      <c r="H85" s="4" t="s">
        <v>96</v>
      </c>
      <c r="I85" s="4" t="s">
        <v>96</v>
      </c>
      <c r="J85" s="4" t="s">
        <v>97</v>
      </c>
      <c r="K85" s="4" t="s">
        <v>97</v>
      </c>
      <c r="L85" s="4" t="s">
        <v>98</v>
      </c>
      <c r="M85" s="4" t="s">
        <v>98</v>
      </c>
      <c r="N85" s="4" t="s">
        <v>99</v>
      </c>
      <c r="O85" s="4" t="s">
        <v>99</v>
      </c>
      <c r="P85" s="4" t="s">
        <v>100</v>
      </c>
      <c r="Q85" s="4" t="s">
        <v>100</v>
      </c>
      <c r="R85" s="4" t="s">
        <v>101</v>
      </c>
      <c r="S85" s="4" t="s">
        <v>101</v>
      </c>
      <c r="T85" s="4" t="s">
        <v>102</v>
      </c>
      <c r="U85" s="4" t="s">
        <v>102</v>
      </c>
      <c r="V85" s="4" t="s">
        <v>103</v>
      </c>
      <c r="W85" s="4" t="s">
        <v>103</v>
      </c>
      <c r="X85" s="4" t="s">
        <v>104</v>
      </c>
      <c r="Y85" s="4" t="s">
        <v>104</v>
      </c>
    </row>
    <row r="86" spans="1:25" x14ac:dyDescent="0.2">
      <c r="A86" s="18" t="s">
        <v>10</v>
      </c>
      <c r="B86" s="32" t="s">
        <v>152</v>
      </c>
      <c r="C86" s="32" t="s">
        <v>152</v>
      </c>
      <c r="D86" s="27" t="s">
        <v>186</v>
      </c>
      <c r="E86" s="27" t="s">
        <v>186</v>
      </c>
      <c r="F86" s="34" t="s">
        <v>157</v>
      </c>
      <c r="G86" s="34" t="s">
        <v>157</v>
      </c>
      <c r="H86" s="4"/>
      <c r="I86" s="4"/>
      <c r="J86" s="4"/>
      <c r="K86" s="4"/>
      <c r="L86" s="4"/>
      <c r="M86" s="4"/>
      <c r="N86" s="4"/>
      <c r="O86" s="4"/>
      <c r="P86" s="4"/>
      <c r="Q86" s="4"/>
      <c r="R86" s="4"/>
      <c r="S86" s="4"/>
      <c r="T86" s="4"/>
      <c r="U86" s="4"/>
      <c r="V86" s="4"/>
      <c r="W86" s="4"/>
      <c r="X86" s="4"/>
      <c r="Y86" s="4"/>
    </row>
    <row r="87" spans="1:25" x14ac:dyDescent="0.2">
      <c r="A87" s="18" t="s">
        <v>11</v>
      </c>
      <c r="B87" s="4" t="s">
        <v>44</v>
      </c>
      <c r="C87" s="4" t="s">
        <v>44</v>
      </c>
      <c r="D87" s="4" t="s">
        <v>52</v>
      </c>
      <c r="E87" s="4" t="s">
        <v>52</v>
      </c>
      <c r="F87" s="4" t="s">
        <v>105</v>
      </c>
      <c r="G87" s="4" t="s">
        <v>105</v>
      </c>
      <c r="H87" s="4" t="s">
        <v>106</v>
      </c>
      <c r="I87" s="4" t="s">
        <v>106</v>
      </c>
      <c r="J87" s="4" t="s">
        <v>107</v>
      </c>
      <c r="K87" s="4" t="s">
        <v>107</v>
      </c>
      <c r="L87" s="4" t="s">
        <v>108</v>
      </c>
      <c r="M87" s="4" t="s">
        <v>108</v>
      </c>
      <c r="N87" s="4" t="s">
        <v>109</v>
      </c>
      <c r="O87" s="4" t="s">
        <v>109</v>
      </c>
      <c r="P87" s="4" t="s">
        <v>110</v>
      </c>
      <c r="Q87" s="4" t="s">
        <v>110</v>
      </c>
      <c r="R87" s="4" t="s">
        <v>111</v>
      </c>
      <c r="S87" s="4" t="s">
        <v>111</v>
      </c>
      <c r="T87" s="4" t="s">
        <v>112</v>
      </c>
      <c r="U87" s="4" t="s">
        <v>112</v>
      </c>
      <c r="V87" s="4" t="s">
        <v>113</v>
      </c>
      <c r="W87" s="4" t="s">
        <v>113</v>
      </c>
      <c r="X87" s="4" t="s">
        <v>114</v>
      </c>
      <c r="Y87" s="4" t="s">
        <v>114</v>
      </c>
    </row>
    <row r="88" spans="1:25" x14ac:dyDescent="0.2">
      <c r="A88" s="18" t="s">
        <v>12</v>
      </c>
      <c r="B88" s="32" t="s">
        <v>153</v>
      </c>
      <c r="C88" s="32" t="s">
        <v>153</v>
      </c>
      <c r="D88" s="27" t="s">
        <v>186</v>
      </c>
      <c r="E88" s="27" t="s">
        <v>186</v>
      </c>
      <c r="F88" s="34" t="s">
        <v>157</v>
      </c>
      <c r="G88" s="34" t="s">
        <v>157</v>
      </c>
      <c r="H88" s="4"/>
      <c r="I88" s="4"/>
      <c r="J88" s="4"/>
      <c r="K88" s="4"/>
      <c r="L88" s="4"/>
      <c r="M88" s="4"/>
      <c r="N88" s="4"/>
      <c r="O88" s="4"/>
      <c r="P88" s="4"/>
      <c r="Q88" s="4"/>
      <c r="R88" s="4"/>
      <c r="S88" s="4"/>
      <c r="T88" s="4"/>
      <c r="U88" s="4"/>
      <c r="V88" s="4"/>
      <c r="W88" s="4"/>
      <c r="X88" s="4"/>
      <c r="Y88" s="4"/>
    </row>
    <row r="89" spans="1:25" x14ac:dyDescent="0.2">
      <c r="A89" s="18" t="s">
        <v>13</v>
      </c>
      <c r="B89" s="4" t="s">
        <v>45</v>
      </c>
      <c r="C89" s="4" t="s">
        <v>45</v>
      </c>
      <c r="D89" s="4" t="s">
        <v>53</v>
      </c>
      <c r="E89" s="4" t="s">
        <v>53</v>
      </c>
      <c r="F89" s="4" t="s">
        <v>115</v>
      </c>
      <c r="G89" s="4" t="s">
        <v>115</v>
      </c>
      <c r="H89" s="4" t="s">
        <v>116</v>
      </c>
      <c r="I89" s="4" t="s">
        <v>116</v>
      </c>
      <c r="J89" s="4" t="s">
        <v>117</v>
      </c>
      <c r="K89" s="4" t="s">
        <v>117</v>
      </c>
      <c r="L89" s="4" t="s">
        <v>118</v>
      </c>
      <c r="M89" s="4" t="s">
        <v>118</v>
      </c>
      <c r="N89" s="4" t="s">
        <v>119</v>
      </c>
      <c r="O89" s="4" t="s">
        <v>119</v>
      </c>
      <c r="P89" s="4" t="s">
        <v>120</v>
      </c>
      <c r="Q89" s="4" t="s">
        <v>120</v>
      </c>
      <c r="R89" s="4" t="s">
        <v>121</v>
      </c>
      <c r="S89" s="4" t="s">
        <v>121</v>
      </c>
      <c r="T89" s="4" t="s">
        <v>122</v>
      </c>
      <c r="U89" s="4" t="s">
        <v>122</v>
      </c>
      <c r="V89" s="4" t="s">
        <v>123</v>
      </c>
      <c r="W89" s="4" t="s">
        <v>123</v>
      </c>
      <c r="X89" s="4" t="s">
        <v>124</v>
      </c>
      <c r="Y89" s="4" t="s">
        <v>124</v>
      </c>
    </row>
    <row r="90" spans="1:25" x14ac:dyDescent="0.2">
      <c r="A90" s="18" t="s">
        <v>14</v>
      </c>
      <c r="B90" s="32" t="s">
        <v>154</v>
      </c>
      <c r="C90" s="32" t="s">
        <v>154</v>
      </c>
      <c r="D90" s="27" t="s">
        <v>186</v>
      </c>
      <c r="E90" s="27" t="s">
        <v>186</v>
      </c>
      <c r="F90" s="34" t="s">
        <v>157</v>
      </c>
      <c r="G90" s="34" t="s">
        <v>157</v>
      </c>
      <c r="H90" s="4"/>
      <c r="I90" s="4"/>
      <c r="J90" s="4"/>
      <c r="K90" s="4"/>
      <c r="L90" s="4"/>
      <c r="M90" s="4"/>
      <c r="N90" s="4"/>
      <c r="O90" s="4"/>
      <c r="P90" s="4"/>
      <c r="Q90" s="4"/>
      <c r="R90" s="4"/>
      <c r="S90" s="4"/>
      <c r="T90" s="4"/>
      <c r="U90" s="4"/>
      <c r="V90" s="4"/>
      <c r="W90" s="4"/>
      <c r="X90" s="4"/>
      <c r="Y90" s="4"/>
    </row>
    <row r="91" spans="1:25" x14ac:dyDescent="0.2">
      <c r="A91" s="18" t="s">
        <v>15</v>
      </c>
      <c r="B91" s="4" t="s">
        <v>46</v>
      </c>
      <c r="C91" s="4" t="s">
        <v>46</v>
      </c>
      <c r="D91" s="4" t="s">
        <v>54</v>
      </c>
      <c r="E91" s="4" t="s">
        <v>54</v>
      </c>
      <c r="F91" s="4" t="s">
        <v>125</v>
      </c>
      <c r="G91" s="4" t="s">
        <v>125</v>
      </c>
      <c r="H91" s="4" t="s">
        <v>126</v>
      </c>
      <c r="I91" s="4" t="s">
        <v>126</v>
      </c>
      <c r="J91" s="4" t="s">
        <v>127</v>
      </c>
      <c r="K91" s="4" t="s">
        <v>127</v>
      </c>
      <c r="L91" s="4" t="s">
        <v>128</v>
      </c>
      <c r="M91" s="4" t="s">
        <v>128</v>
      </c>
      <c r="N91" s="4" t="s">
        <v>129</v>
      </c>
      <c r="O91" s="4" t="s">
        <v>129</v>
      </c>
      <c r="P91" s="4" t="s">
        <v>130</v>
      </c>
      <c r="Q91" s="4" t="s">
        <v>130</v>
      </c>
      <c r="R91" s="4" t="s">
        <v>131</v>
      </c>
      <c r="S91" s="4" t="s">
        <v>131</v>
      </c>
      <c r="T91" s="4" t="s">
        <v>132</v>
      </c>
      <c r="U91" s="4" t="s">
        <v>132</v>
      </c>
      <c r="V91" s="4" t="s">
        <v>133</v>
      </c>
      <c r="W91" s="4" t="s">
        <v>133</v>
      </c>
      <c r="X91" s="4" t="s">
        <v>134</v>
      </c>
      <c r="Y91" s="4" t="s">
        <v>134</v>
      </c>
    </row>
    <row r="92" spans="1:25" x14ac:dyDescent="0.2">
      <c r="A92" s="26" t="s">
        <v>164</v>
      </c>
    </row>
    <row r="93" spans="1:25" x14ac:dyDescent="0.2">
      <c r="A93" s="29" t="s">
        <v>165</v>
      </c>
    </row>
    <row r="94" spans="1:25" x14ac:dyDescent="0.2">
      <c r="A94" t="s">
        <v>166</v>
      </c>
    </row>
    <row r="95" spans="1:25" x14ac:dyDescent="0.2">
      <c r="A95" t="s">
        <v>167</v>
      </c>
    </row>
    <row r="96" spans="1:25" s="31" customFormat="1" ht="34.5" customHeight="1" x14ac:dyDescent="0.2">
      <c r="A96" s="69" t="s">
        <v>202</v>
      </c>
      <c r="B96" s="69"/>
      <c r="C96" s="69"/>
      <c r="D96" s="69"/>
      <c r="E96" s="69"/>
      <c r="F96" s="69"/>
      <c r="G96" s="69"/>
      <c r="H96" s="69"/>
      <c r="I96" s="69"/>
      <c r="J96" s="69"/>
      <c r="K96" s="69"/>
      <c r="L96" s="69"/>
      <c r="M96" s="69"/>
      <c r="N96" s="69"/>
      <c r="O96" s="69"/>
      <c r="P96" s="69"/>
      <c r="Q96" s="69"/>
      <c r="R96" s="69"/>
      <c r="S96" s="69"/>
      <c r="T96" s="69"/>
      <c r="U96" s="69"/>
      <c r="V96" s="69"/>
      <c r="W96" s="69"/>
      <c r="X96" s="69"/>
      <c r="Y96" s="69"/>
    </row>
  </sheetData>
  <mergeCells count="2">
    <mergeCell ref="A96:Y96"/>
    <mergeCell ref="B32:F33"/>
  </mergeCells>
  <phoneticPr fontId="21"/>
  <pageMargins left="0.45" right="0.45" top="0.75" bottom="0.75" header="0.3" footer="0.3"/>
  <pageSetup scale="65" orientation="landscape" r:id="rId1"/>
  <headerFooter differentOddEven="1">
    <oddHeader>&amp;C100-6260_B2</oddHeader>
    <oddFooter>&amp;RProtocol 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tabSelected="1" view="pageLayout" zoomScaleNormal="100" workbookViewId="0">
      <selection activeCell="B3" sqref="B3:Y18"/>
    </sheetView>
  </sheetViews>
  <sheetFormatPr defaultRowHeight="13.2" x14ac:dyDescent="0.2"/>
  <cols>
    <col min="1" max="1" width="3.33203125" customWidth="1"/>
    <col min="2" max="2" width="15.5546875" customWidth="1"/>
  </cols>
  <sheetData>
    <row r="1" spans="1:25" x14ac:dyDescent="0.2">
      <c r="B1" s="37" t="s">
        <v>168</v>
      </c>
    </row>
    <row r="2" spans="1:25" x14ac:dyDescent="0.2">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row>
    <row r="3" spans="1:25" x14ac:dyDescent="0.2">
      <c r="A3" t="s">
        <v>1</v>
      </c>
      <c r="B3" s="67">
        <v>846435</v>
      </c>
      <c r="C3" s="67">
        <v>812050</v>
      </c>
      <c r="D3" s="67">
        <v>3563</v>
      </c>
      <c r="E3" s="67">
        <v>3632</v>
      </c>
      <c r="F3" s="67">
        <v>244</v>
      </c>
      <c r="G3" s="67">
        <v>305</v>
      </c>
      <c r="H3" s="67">
        <v>45</v>
      </c>
      <c r="I3" s="67">
        <v>44</v>
      </c>
      <c r="J3" s="67">
        <v>47</v>
      </c>
      <c r="K3" s="67">
        <v>237</v>
      </c>
      <c r="L3" s="67">
        <v>787</v>
      </c>
      <c r="M3" s="67">
        <v>33</v>
      </c>
      <c r="N3" s="67">
        <v>40</v>
      </c>
      <c r="O3" s="67">
        <v>37</v>
      </c>
      <c r="P3" s="67">
        <v>50</v>
      </c>
      <c r="Q3" s="67">
        <v>33</v>
      </c>
      <c r="R3" s="67">
        <v>43</v>
      </c>
      <c r="S3" s="67">
        <v>37</v>
      </c>
      <c r="T3" s="67">
        <v>48</v>
      </c>
      <c r="U3" s="67">
        <v>45</v>
      </c>
      <c r="V3" s="67">
        <v>52</v>
      </c>
      <c r="W3" s="67">
        <v>44</v>
      </c>
      <c r="X3" s="67">
        <v>33</v>
      </c>
      <c r="Y3" s="67">
        <v>55</v>
      </c>
    </row>
    <row r="4" spans="1:25" x14ac:dyDescent="0.2">
      <c r="A4" t="s">
        <v>2</v>
      </c>
      <c r="B4" s="67">
        <v>6122</v>
      </c>
      <c r="C4" s="67">
        <v>6088</v>
      </c>
      <c r="D4" s="67">
        <v>4818</v>
      </c>
      <c r="E4" s="67">
        <v>4280</v>
      </c>
      <c r="F4" s="67">
        <v>7072</v>
      </c>
      <c r="G4" s="67">
        <v>7076</v>
      </c>
      <c r="H4" s="67">
        <v>11786</v>
      </c>
      <c r="I4" s="67">
        <v>11938</v>
      </c>
      <c r="J4" s="67">
        <v>5645</v>
      </c>
      <c r="K4" s="67">
        <v>5719</v>
      </c>
      <c r="L4" s="67">
        <v>7493</v>
      </c>
      <c r="M4" s="67">
        <v>7486</v>
      </c>
      <c r="N4" s="67">
        <v>6996</v>
      </c>
      <c r="O4" s="67">
        <v>6589</v>
      </c>
      <c r="P4" s="67">
        <v>7815</v>
      </c>
      <c r="Q4" s="67">
        <v>7064</v>
      </c>
      <c r="R4" s="67">
        <v>5396</v>
      </c>
      <c r="S4" s="67">
        <v>5843</v>
      </c>
      <c r="T4" s="67">
        <v>14955</v>
      </c>
      <c r="U4" s="67">
        <v>17982</v>
      </c>
      <c r="V4" s="67">
        <v>6140</v>
      </c>
      <c r="W4" s="67">
        <v>5991</v>
      </c>
      <c r="X4" s="67">
        <v>13348</v>
      </c>
      <c r="Y4" s="67">
        <v>12521</v>
      </c>
    </row>
    <row r="5" spans="1:25" x14ac:dyDescent="0.2">
      <c r="A5" t="s">
        <v>0</v>
      </c>
      <c r="B5" s="67">
        <v>477823</v>
      </c>
      <c r="C5" s="67">
        <v>440870</v>
      </c>
      <c r="D5" s="67">
        <v>2056</v>
      </c>
      <c r="E5" s="67">
        <v>2104</v>
      </c>
      <c r="F5" s="67">
        <v>267</v>
      </c>
      <c r="G5" s="67">
        <v>288</v>
      </c>
      <c r="H5" s="67">
        <v>45</v>
      </c>
      <c r="I5" s="67">
        <v>33</v>
      </c>
      <c r="J5" s="67">
        <v>42</v>
      </c>
      <c r="K5" s="67">
        <v>46</v>
      </c>
      <c r="L5" s="67">
        <v>44</v>
      </c>
      <c r="M5" s="67">
        <v>44</v>
      </c>
      <c r="N5" s="67">
        <v>46</v>
      </c>
      <c r="O5" s="67">
        <v>33</v>
      </c>
      <c r="P5" s="67">
        <v>48</v>
      </c>
      <c r="Q5" s="67">
        <v>36</v>
      </c>
      <c r="R5" s="67">
        <v>32</v>
      </c>
      <c r="S5" s="67">
        <v>49</v>
      </c>
      <c r="T5" s="67">
        <v>41</v>
      </c>
      <c r="U5" s="67">
        <v>42</v>
      </c>
      <c r="V5" s="67">
        <v>50</v>
      </c>
      <c r="W5" s="67">
        <v>49</v>
      </c>
      <c r="X5" s="67">
        <v>32</v>
      </c>
      <c r="Y5" s="67">
        <v>37</v>
      </c>
    </row>
    <row r="6" spans="1:25" x14ac:dyDescent="0.2">
      <c r="A6" t="s">
        <v>3</v>
      </c>
      <c r="B6" s="67">
        <v>13075</v>
      </c>
      <c r="C6" s="67">
        <v>19294</v>
      </c>
      <c r="D6" s="67">
        <v>7495</v>
      </c>
      <c r="E6" s="67">
        <v>6830</v>
      </c>
      <c r="F6" s="67">
        <v>6259</v>
      </c>
      <c r="G6" s="67">
        <v>6228</v>
      </c>
      <c r="H6" s="67">
        <v>6220</v>
      </c>
      <c r="I6" s="67">
        <v>5950</v>
      </c>
      <c r="J6" s="67">
        <v>11674</v>
      </c>
      <c r="K6" s="67">
        <v>11352</v>
      </c>
      <c r="L6" s="67">
        <v>13078</v>
      </c>
      <c r="M6" s="67">
        <v>12229</v>
      </c>
      <c r="N6" s="67">
        <v>9068</v>
      </c>
      <c r="O6" s="67">
        <v>8993</v>
      </c>
      <c r="P6" s="67">
        <v>8002</v>
      </c>
      <c r="Q6" s="67">
        <v>7704</v>
      </c>
      <c r="R6" s="67">
        <v>11079</v>
      </c>
      <c r="S6" s="67">
        <v>11499</v>
      </c>
      <c r="T6" s="67">
        <v>10621</v>
      </c>
      <c r="U6" s="67">
        <v>10056</v>
      </c>
      <c r="V6" s="67">
        <v>6069</v>
      </c>
      <c r="W6" s="67">
        <v>5881</v>
      </c>
      <c r="X6" s="67">
        <v>11101</v>
      </c>
      <c r="Y6" s="67">
        <v>11148</v>
      </c>
    </row>
    <row r="7" spans="1:25" x14ac:dyDescent="0.2">
      <c r="A7" t="s">
        <v>4</v>
      </c>
      <c r="B7" s="67">
        <v>226778</v>
      </c>
      <c r="C7" s="67">
        <v>238390</v>
      </c>
      <c r="D7" s="67">
        <v>425</v>
      </c>
      <c r="E7" s="67">
        <v>549</v>
      </c>
      <c r="F7" s="67">
        <v>284</v>
      </c>
      <c r="G7" s="67">
        <v>297</v>
      </c>
      <c r="H7" s="67">
        <v>57</v>
      </c>
      <c r="I7" s="67">
        <v>44</v>
      </c>
      <c r="J7" s="67">
        <v>45</v>
      </c>
      <c r="K7" s="67">
        <v>44</v>
      </c>
      <c r="L7" s="67">
        <v>53</v>
      </c>
      <c r="M7" s="67">
        <v>33</v>
      </c>
      <c r="N7" s="67">
        <v>36</v>
      </c>
      <c r="O7" s="67">
        <v>49</v>
      </c>
      <c r="P7" s="67">
        <v>41</v>
      </c>
      <c r="Q7" s="67">
        <v>44</v>
      </c>
      <c r="R7" s="67">
        <v>32</v>
      </c>
      <c r="S7" s="67">
        <v>53</v>
      </c>
      <c r="T7" s="67">
        <v>39</v>
      </c>
      <c r="U7" s="67">
        <v>42</v>
      </c>
      <c r="V7" s="67">
        <v>34</v>
      </c>
      <c r="W7" s="67">
        <v>37</v>
      </c>
      <c r="X7" s="67">
        <v>51</v>
      </c>
      <c r="Y7" s="67">
        <v>244</v>
      </c>
    </row>
    <row r="8" spans="1:25" x14ac:dyDescent="0.2">
      <c r="A8" t="s">
        <v>5</v>
      </c>
      <c r="B8" s="67">
        <v>9571</v>
      </c>
      <c r="C8" s="67">
        <v>8794</v>
      </c>
      <c r="D8" s="67">
        <v>9002</v>
      </c>
      <c r="E8" s="67">
        <v>9265</v>
      </c>
      <c r="F8" s="67">
        <v>7539</v>
      </c>
      <c r="G8" s="67">
        <v>7438</v>
      </c>
      <c r="H8" s="67">
        <v>6969</v>
      </c>
      <c r="I8" s="67">
        <v>6684</v>
      </c>
      <c r="J8" s="67">
        <v>8347</v>
      </c>
      <c r="K8" s="67">
        <v>11970</v>
      </c>
      <c r="L8" s="67">
        <v>15507</v>
      </c>
      <c r="M8" s="67">
        <v>14868</v>
      </c>
      <c r="N8" s="67">
        <v>6895</v>
      </c>
      <c r="O8" s="67">
        <v>6660</v>
      </c>
      <c r="P8" s="67">
        <v>6522</v>
      </c>
      <c r="Q8" s="67">
        <v>6439</v>
      </c>
      <c r="R8" s="67">
        <v>7989</v>
      </c>
      <c r="S8" s="67">
        <v>8024</v>
      </c>
      <c r="T8" s="67">
        <v>6898</v>
      </c>
      <c r="U8" s="67">
        <v>10656</v>
      </c>
      <c r="V8" s="67">
        <v>18607</v>
      </c>
      <c r="W8" s="67">
        <v>18294</v>
      </c>
      <c r="X8" s="67">
        <v>10958</v>
      </c>
      <c r="Y8" s="67">
        <v>10799</v>
      </c>
    </row>
    <row r="9" spans="1:25" x14ac:dyDescent="0.2">
      <c r="A9" t="s">
        <v>6</v>
      </c>
      <c r="B9" s="67">
        <v>113139</v>
      </c>
      <c r="C9" s="67">
        <v>110938</v>
      </c>
      <c r="D9" s="67">
        <v>426</v>
      </c>
      <c r="E9" s="67">
        <v>470</v>
      </c>
      <c r="F9" s="67">
        <v>269</v>
      </c>
      <c r="G9" s="67">
        <v>294</v>
      </c>
      <c r="H9" s="67">
        <v>48</v>
      </c>
      <c r="I9" s="67">
        <v>44</v>
      </c>
      <c r="J9" s="67">
        <v>38</v>
      </c>
      <c r="K9" s="67">
        <v>40</v>
      </c>
      <c r="L9" s="67">
        <v>38</v>
      </c>
      <c r="M9" s="67">
        <v>43</v>
      </c>
      <c r="N9" s="67">
        <v>43</v>
      </c>
      <c r="O9" s="67">
        <v>38</v>
      </c>
      <c r="P9" s="67">
        <v>56</v>
      </c>
      <c r="Q9" s="67">
        <v>42</v>
      </c>
      <c r="R9" s="67">
        <v>47</v>
      </c>
      <c r="S9" s="67">
        <v>41</v>
      </c>
      <c r="T9" s="67">
        <v>40</v>
      </c>
      <c r="U9" s="67">
        <v>35</v>
      </c>
      <c r="V9" s="67">
        <v>43</v>
      </c>
      <c r="W9" s="67">
        <v>38</v>
      </c>
      <c r="X9" s="67">
        <v>38</v>
      </c>
      <c r="Y9" s="67">
        <v>139</v>
      </c>
    </row>
    <row r="10" spans="1:25" x14ac:dyDescent="0.2">
      <c r="A10" t="s">
        <v>7</v>
      </c>
      <c r="B10" s="67">
        <v>11244</v>
      </c>
      <c r="C10" s="67">
        <v>10933</v>
      </c>
      <c r="D10" s="67">
        <v>7180</v>
      </c>
      <c r="E10" s="67">
        <v>6947</v>
      </c>
      <c r="F10" s="67">
        <v>11985</v>
      </c>
      <c r="G10" s="67">
        <v>12616</v>
      </c>
      <c r="H10" s="67">
        <v>2250</v>
      </c>
      <c r="I10" s="67">
        <v>2113</v>
      </c>
      <c r="J10" s="67">
        <v>7771</v>
      </c>
      <c r="K10" s="67">
        <v>7586</v>
      </c>
      <c r="L10" s="67">
        <v>17159</v>
      </c>
      <c r="M10" s="67">
        <v>16497</v>
      </c>
      <c r="N10" s="67">
        <v>8599</v>
      </c>
      <c r="O10" s="67">
        <v>8938</v>
      </c>
      <c r="P10" s="67">
        <v>4157</v>
      </c>
      <c r="Q10" s="67">
        <v>3880</v>
      </c>
      <c r="R10" s="67">
        <v>7151</v>
      </c>
      <c r="S10" s="67">
        <v>7364</v>
      </c>
      <c r="T10" s="67">
        <v>9757</v>
      </c>
      <c r="U10" s="67">
        <v>9088</v>
      </c>
      <c r="V10" s="67">
        <v>8854</v>
      </c>
      <c r="W10" s="67">
        <v>8507</v>
      </c>
      <c r="X10" s="67">
        <v>9621</v>
      </c>
      <c r="Y10" s="67">
        <v>9565</v>
      </c>
    </row>
    <row r="11" spans="1:25" x14ac:dyDescent="0.2">
      <c r="A11" t="s">
        <v>8</v>
      </c>
      <c r="B11" s="67">
        <v>52249</v>
      </c>
      <c r="C11" s="67">
        <v>53391</v>
      </c>
      <c r="D11" s="67">
        <v>474</v>
      </c>
      <c r="E11" s="67">
        <v>465</v>
      </c>
      <c r="F11" s="67">
        <v>299</v>
      </c>
      <c r="G11" s="67">
        <v>248</v>
      </c>
      <c r="H11" s="67">
        <v>50</v>
      </c>
      <c r="I11" s="67">
        <v>49</v>
      </c>
      <c r="J11" s="67">
        <v>47</v>
      </c>
      <c r="K11" s="67">
        <v>48</v>
      </c>
      <c r="L11" s="67">
        <v>39</v>
      </c>
      <c r="M11" s="67">
        <v>53</v>
      </c>
      <c r="N11" s="67">
        <v>50</v>
      </c>
      <c r="O11" s="67">
        <v>46</v>
      </c>
      <c r="P11" s="67">
        <v>46</v>
      </c>
      <c r="Q11" s="67">
        <v>40</v>
      </c>
      <c r="R11" s="67">
        <v>35</v>
      </c>
      <c r="S11" s="67">
        <v>45</v>
      </c>
      <c r="T11" s="67">
        <v>56</v>
      </c>
      <c r="U11" s="67">
        <v>28</v>
      </c>
      <c r="V11" s="67">
        <v>51</v>
      </c>
      <c r="W11" s="67">
        <v>40</v>
      </c>
      <c r="X11" s="67">
        <v>48</v>
      </c>
      <c r="Y11" s="67">
        <v>35</v>
      </c>
    </row>
    <row r="12" spans="1:25" x14ac:dyDescent="0.2">
      <c r="A12" t="s">
        <v>9</v>
      </c>
      <c r="B12" s="67">
        <v>8797</v>
      </c>
      <c r="C12" s="67">
        <v>8362</v>
      </c>
      <c r="D12" s="67">
        <v>6498</v>
      </c>
      <c r="E12" s="67">
        <v>5963</v>
      </c>
      <c r="F12" s="67">
        <v>4279</v>
      </c>
      <c r="G12" s="67">
        <v>4497</v>
      </c>
      <c r="H12" s="67">
        <v>10334</v>
      </c>
      <c r="I12" s="67">
        <v>8930</v>
      </c>
      <c r="J12" s="67">
        <v>6258</v>
      </c>
      <c r="K12" s="67">
        <v>6239</v>
      </c>
      <c r="L12" s="67">
        <v>9669</v>
      </c>
      <c r="M12" s="67">
        <v>9250</v>
      </c>
      <c r="N12" s="67">
        <v>15605</v>
      </c>
      <c r="O12" s="67">
        <v>17216</v>
      </c>
      <c r="P12" s="67">
        <v>7854</v>
      </c>
      <c r="Q12" s="67">
        <v>7471</v>
      </c>
      <c r="R12" s="67">
        <v>13231</v>
      </c>
      <c r="S12" s="67">
        <v>14012</v>
      </c>
      <c r="T12" s="67">
        <v>9196</v>
      </c>
      <c r="U12" s="67">
        <v>8402</v>
      </c>
      <c r="V12" s="67">
        <v>14268</v>
      </c>
      <c r="W12" s="67">
        <v>16134</v>
      </c>
      <c r="X12" s="67">
        <v>9815</v>
      </c>
      <c r="Y12" s="67">
        <v>9432</v>
      </c>
    </row>
    <row r="13" spans="1:25" x14ac:dyDescent="0.2">
      <c r="A13" t="s">
        <v>10</v>
      </c>
      <c r="B13" s="67">
        <v>26041</v>
      </c>
      <c r="C13" s="67">
        <v>27315</v>
      </c>
      <c r="D13" s="67">
        <v>382</v>
      </c>
      <c r="E13" s="67">
        <v>422</v>
      </c>
      <c r="F13" s="67">
        <v>297</v>
      </c>
      <c r="G13" s="67">
        <v>264</v>
      </c>
      <c r="H13" s="67">
        <v>51</v>
      </c>
      <c r="I13" s="67">
        <v>51</v>
      </c>
      <c r="J13" s="67">
        <v>49</v>
      </c>
      <c r="K13" s="67">
        <v>47</v>
      </c>
      <c r="L13" s="67">
        <v>48</v>
      </c>
      <c r="M13" s="67">
        <v>45</v>
      </c>
      <c r="N13" s="67">
        <v>45</v>
      </c>
      <c r="O13" s="67">
        <v>50</v>
      </c>
      <c r="P13" s="67">
        <v>51</v>
      </c>
      <c r="Q13" s="67">
        <v>41</v>
      </c>
      <c r="R13" s="67">
        <v>46</v>
      </c>
      <c r="S13" s="67">
        <v>59</v>
      </c>
      <c r="T13" s="67">
        <v>36</v>
      </c>
      <c r="U13" s="67">
        <v>53</v>
      </c>
      <c r="V13" s="67">
        <v>44</v>
      </c>
      <c r="W13" s="67">
        <v>39</v>
      </c>
      <c r="X13" s="67">
        <v>43</v>
      </c>
      <c r="Y13" s="67">
        <v>86</v>
      </c>
    </row>
    <row r="14" spans="1:25" x14ac:dyDescent="0.2">
      <c r="A14" t="s">
        <v>11</v>
      </c>
      <c r="B14" s="67">
        <v>6616</v>
      </c>
      <c r="C14" s="67">
        <v>7657</v>
      </c>
      <c r="D14" s="67">
        <v>8689</v>
      </c>
      <c r="E14" s="67">
        <v>8393</v>
      </c>
      <c r="F14" s="67">
        <v>7772</v>
      </c>
      <c r="G14" s="67">
        <v>7860</v>
      </c>
      <c r="H14" s="67">
        <v>10868</v>
      </c>
      <c r="I14" s="67">
        <v>10508</v>
      </c>
      <c r="J14" s="67">
        <v>13443</v>
      </c>
      <c r="K14" s="67">
        <v>13043</v>
      </c>
      <c r="L14" s="67">
        <v>8315</v>
      </c>
      <c r="M14" s="67">
        <v>8093</v>
      </c>
      <c r="N14" s="67">
        <v>5167</v>
      </c>
      <c r="O14" s="67">
        <v>5623</v>
      </c>
      <c r="P14" s="67">
        <v>1603</v>
      </c>
      <c r="Q14" s="67">
        <v>1576</v>
      </c>
      <c r="R14" s="67">
        <v>7207</v>
      </c>
      <c r="S14" s="67">
        <v>7816</v>
      </c>
      <c r="T14" s="67">
        <v>11111</v>
      </c>
      <c r="U14" s="67">
        <v>10902</v>
      </c>
      <c r="V14" s="67">
        <v>5260</v>
      </c>
      <c r="W14" s="67">
        <v>5216</v>
      </c>
      <c r="X14" s="67">
        <v>6526</v>
      </c>
      <c r="Y14" s="67">
        <v>6502</v>
      </c>
    </row>
    <row r="15" spans="1:25" x14ac:dyDescent="0.2">
      <c r="A15" t="s">
        <v>12</v>
      </c>
      <c r="B15" s="67">
        <v>12873</v>
      </c>
      <c r="C15" s="67">
        <v>13730</v>
      </c>
      <c r="D15" s="67">
        <v>435</v>
      </c>
      <c r="E15" s="67">
        <v>459</v>
      </c>
      <c r="F15" s="67">
        <v>269</v>
      </c>
      <c r="G15" s="67">
        <v>238</v>
      </c>
      <c r="H15" s="67">
        <v>45</v>
      </c>
      <c r="I15" s="67">
        <v>46</v>
      </c>
      <c r="J15" s="67">
        <v>51</v>
      </c>
      <c r="K15" s="67">
        <v>43</v>
      </c>
      <c r="L15" s="67">
        <v>50</v>
      </c>
      <c r="M15" s="67">
        <v>61</v>
      </c>
      <c r="N15" s="67">
        <v>52</v>
      </c>
      <c r="O15" s="67">
        <v>42</v>
      </c>
      <c r="P15" s="67">
        <v>50</v>
      </c>
      <c r="Q15" s="67">
        <v>48</v>
      </c>
      <c r="R15" s="67">
        <v>53</v>
      </c>
      <c r="S15" s="67">
        <v>55</v>
      </c>
      <c r="T15" s="67">
        <v>37</v>
      </c>
      <c r="U15" s="67">
        <v>43</v>
      </c>
      <c r="V15" s="67">
        <v>39</v>
      </c>
      <c r="W15" s="67">
        <v>36</v>
      </c>
      <c r="X15" s="67">
        <v>50</v>
      </c>
      <c r="Y15" s="67">
        <v>43</v>
      </c>
    </row>
    <row r="16" spans="1:25" x14ac:dyDescent="0.2">
      <c r="A16" t="s">
        <v>13</v>
      </c>
      <c r="B16" s="67">
        <v>8912</v>
      </c>
      <c r="C16" s="67">
        <v>8528</v>
      </c>
      <c r="D16" s="67">
        <v>11485</v>
      </c>
      <c r="E16" s="67">
        <v>11061</v>
      </c>
      <c r="F16" s="67">
        <v>6084</v>
      </c>
      <c r="G16" s="67">
        <v>6045</v>
      </c>
      <c r="H16" s="67">
        <v>7739</v>
      </c>
      <c r="I16" s="67">
        <v>7197</v>
      </c>
      <c r="J16" s="67">
        <v>9479</v>
      </c>
      <c r="K16" s="67">
        <v>9502</v>
      </c>
      <c r="L16" s="67">
        <v>11684</v>
      </c>
      <c r="M16" s="67">
        <v>11016</v>
      </c>
      <c r="N16" s="67">
        <v>10663</v>
      </c>
      <c r="O16" s="67">
        <v>10813</v>
      </c>
      <c r="P16" s="67">
        <v>3964</v>
      </c>
      <c r="Q16" s="67">
        <v>3945</v>
      </c>
      <c r="R16" s="67">
        <v>8827</v>
      </c>
      <c r="S16" s="67">
        <v>8623</v>
      </c>
      <c r="T16" s="67">
        <v>9702</v>
      </c>
      <c r="U16" s="67">
        <v>8944</v>
      </c>
      <c r="V16" s="67">
        <v>15311</v>
      </c>
      <c r="W16" s="67">
        <v>16373</v>
      </c>
      <c r="X16" s="67">
        <v>11816</v>
      </c>
      <c r="Y16" s="67">
        <v>12255</v>
      </c>
    </row>
    <row r="17" spans="1:25" x14ac:dyDescent="0.2">
      <c r="A17" t="s">
        <v>14</v>
      </c>
      <c r="B17" s="67">
        <v>11349</v>
      </c>
      <c r="C17" s="67">
        <v>6992</v>
      </c>
      <c r="D17" s="67">
        <v>350</v>
      </c>
      <c r="E17" s="67">
        <v>400</v>
      </c>
      <c r="F17" s="67">
        <v>675</v>
      </c>
      <c r="G17" s="67">
        <v>650</v>
      </c>
      <c r="H17" s="67">
        <v>52</v>
      </c>
      <c r="I17" s="67">
        <v>55</v>
      </c>
      <c r="J17" s="67">
        <v>58</v>
      </c>
      <c r="K17" s="67">
        <v>69</v>
      </c>
      <c r="L17" s="67">
        <v>47</v>
      </c>
      <c r="M17" s="67">
        <v>51</v>
      </c>
      <c r="N17" s="67">
        <v>45</v>
      </c>
      <c r="O17" s="67">
        <v>43</v>
      </c>
      <c r="P17" s="67">
        <v>43</v>
      </c>
      <c r="Q17" s="67">
        <v>36</v>
      </c>
      <c r="R17" s="67">
        <v>41</v>
      </c>
      <c r="S17" s="67">
        <v>42</v>
      </c>
      <c r="T17" s="67">
        <v>44</v>
      </c>
      <c r="U17" s="67">
        <v>57</v>
      </c>
      <c r="V17" s="67">
        <v>41</v>
      </c>
      <c r="W17" s="67">
        <v>35</v>
      </c>
      <c r="X17" s="67">
        <v>29</v>
      </c>
      <c r="Y17" s="67">
        <v>44</v>
      </c>
    </row>
    <row r="18" spans="1:25" x14ac:dyDescent="0.2">
      <c r="A18" t="s">
        <v>15</v>
      </c>
      <c r="B18" s="67">
        <v>1584</v>
      </c>
      <c r="C18" s="67">
        <v>1661</v>
      </c>
      <c r="D18" s="67">
        <v>6159</v>
      </c>
      <c r="E18" s="67">
        <v>5670</v>
      </c>
      <c r="F18" s="67">
        <v>1791</v>
      </c>
      <c r="G18" s="67">
        <v>6942</v>
      </c>
      <c r="H18" s="67">
        <v>5271</v>
      </c>
      <c r="I18" s="67">
        <v>5468</v>
      </c>
      <c r="J18" s="67">
        <v>8676</v>
      </c>
      <c r="K18" s="67">
        <v>7704</v>
      </c>
      <c r="L18" s="67">
        <v>7389</v>
      </c>
      <c r="M18" s="67">
        <v>6830</v>
      </c>
      <c r="N18" s="67">
        <v>6927</v>
      </c>
      <c r="O18" s="67">
        <v>6864</v>
      </c>
      <c r="P18" s="67">
        <v>4106</v>
      </c>
      <c r="Q18" s="67">
        <v>3972</v>
      </c>
      <c r="R18" s="67">
        <v>13496</v>
      </c>
      <c r="S18" s="67">
        <v>12947</v>
      </c>
      <c r="T18" s="67">
        <v>6202</v>
      </c>
      <c r="U18" s="67">
        <v>5496</v>
      </c>
      <c r="V18" s="67">
        <v>11189</v>
      </c>
      <c r="W18" s="67">
        <v>10911</v>
      </c>
      <c r="X18" s="67">
        <v>1583</v>
      </c>
      <c r="Y18" s="67">
        <v>3253</v>
      </c>
    </row>
  </sheetData>
  <phoneticPr fontId="21"/>
  <pageMargins left="0.45" right="0.45" top="0.75" bottom="0.75" header="0.3" footer="0.3"/>
  <pageSetup scale="56" orientation="landscape" r:id="rId1"/>
  <headerFooter>
    <oddHeader>&amp;R&amp;"-,Bold"&amp;12 100-6260_B2</oddHeader>
    <oddFooter>&amp;RRaw Data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
  <sheetViews>
    <sheetView showWhiteSpace="0" view="pageLayout" topLeftCell="A28" zoomScaleNormal="100" workbookViewId="0">
      <selection activeCell="T53" sqref="T53"/>
    </sheetView>
  </sheetViews>
  <sheetFormatPr defaultRowHeight="13.2" x14ac:dyDescent="0.2"/>
  <cols>
    <col min="1" max="1" width="3.109375" customWidth="1"/>
    <col min="2" max="2" width="10.6640625" customWidth="1"/>
    <col min="4" max="5" width="7.88671875" customWidth="1"/>
    <col min="6" max="6" width="6.33203125" customWidth="1"/>
    <col min="7" max="7" width="7.44140625" customWidth="1"/>
    <col min="8" max="8" width="7.5546875" customWidth="1"/>
    <col min="9" max="9" width="7.109375" customWidth="1"/>
    <col min="10" max="10" width="6.88671875" customWidth="1"/>
    <col min="11" max="11" width="7" customWidth="1"/>
    <col min="12" max="12" width="6.88671875" customWidth="1"/>
    <col min="13" max="13" width="6.5546875" customWidth="1"/>
    <col min="14" max="14" width="7.5546875" customWidth="1"/>
    <col min="15" max="15" width="7.88671875" customWidth="1"/>
    <col min="16" max="16" width="6.88671875" customWidth="1"/>
    <col min="17" max="17" width="7.88671875" customWidth="1"/>
    <col min="18" max="18" width="6.5546875" customWidth="1"/>
    <col min="19" max="19" width="7.33203125" customWidth="1"/>
    <col min="20" max="20" width="7.88671875" customWidth="1"/>
    <col min="21" max="21" width="8" customWidth="1"/>
    <col min="22" max="22" width="9" customWidth="1"/>
    <col min="23" max="23" width="7.6640625" customWidth="1"/>
    <col min="24" max="24" width="7.5546875" customWidth="1"/>
    <col min="25" max="25" width="8.109375" customWidth="1"/>
  </cols>
  <sheetData>
    <row r="1" spans="2:12" x14ac:dyDescent="0.2">
      <c r="B1" s="71" t="s">
        <v>23</v>
      </c>
      <c r="C1" s="71"/>
      <c r="D1" s="71"/>
      <c r="E1" s="71"/>
      <c r="I1" s="71" t="s">
        <v>35</v>
      </c>
      <c r="J1" s="71"/>
      <c r="K1" s="71"/>
      <c r="L1" s="71"/>
    </row>
    <row r="2" spans="2:12" x14ac:dyDescent="0.2">
      <c r="B2" s="5" t="s">
        <v>16</v>
      </c>
      <c r="C2" s="5" t="s">
        <v>17</v>
      </c>
      <c r="D2" s="5" t="s">
        <v>18</v>
      </c>
      <c r="E2" s="5" t="s">
        <v>19</v>
      </c>
      <c r="J2" s="6" t="s">
        <v>17</v>
      </c>
      <c r="K2" s="6" t="s">
        <v>18</v>
      </c>
    </row>
    <row r="3" spans="2:12" x14ac:dyDescent="0.2">
      <c r="B3" s="2">
        <v>2</v>
      </c>
      <c r="C3" s="2">
        <f>IF('Raw Data'!B3="","",'Raw Data'!B3)</f>
        <v>846435</v>
      </c>
      <c r="D3" s="2">
        <f>IF('Raw Data'!C3="","",'Raw Data'!C3)</f>
        <v>812050</v>
      </c>
      <c r="E3" s="3">
        <f t="shared" ref="E3:E12" si="0">IF(C3="","",AVERAGE(C3:D3)-AVERAGE($C$13:$D$16))</f>
        <v>828790.875</v>
      </c>
      <c r="G3" s="8" t="s">
        <v>20</v>
      </c>
      <c r="H3" s="10">
        <f>IF(C3="","",SLOPE(E5:E13,B5:B13))</f>
        <v>461982.99826721381</v>
      </c>
      <c r="J3" s="4">
        <f>IF('Raw Data'!F3="","",'Raw Data'!F3)</f>
        <v>244</v>
      </c>
      <c r="K3" s="4">
        <f>IF('Raw Data'!G3="","",'Raw Data'!G3)</f>
        <v>305</v>
      </c>
    </row>
    <row r="4" spans="2:12" x14ac:dyDescent="0.2">
      <c r="B4" s="2">
        <f>B3/2</f>
        <v>1</v>
      </c>
      <c r="C4" s="2">
        <f>IF('Raw Data'!B5="","",'Raw Data'!B5)</f>
        <v>477823</v>
      </c>
      <c r="D4" s="2">
        <f>IF('Raw Data'!C5="","",'Raw Data'!C5)</f>
        <v>440870</v>
      </c>
      <c r="E4" s="3">
        <f t="shared" si="0"/>
        <v>458894.875</v>
      </c>
      <c r="G4" s="8" t="s">
        <v>21</v>
      </c>
      <c r="H4" s="10">
        <f>IF(C3="","",INTERCEPT(E5:E13,B5:B13))</f>
        <v>-1280.1530200258276</v>
      </c>
      <c r="J4" s="4">
        <f>IF('Raw Data'!F5="","",'Raw Data'!F5)</f>
        <v>267</v>
      </c>
      <c r="K4" s="4">
        <f>IF('Raw Data'!G5="","",'Raw Data'!G5)</f>
        <v>288</v>
      </c>
    </row>
    <row r="5" spans="2:12" x14ac:dyDescent="0.2">
      <c r="B5" s="2">
        <f t="shared" ref="B5:B12" si="1">B4/2</f>
        <v>0.5</v>
      </c>
      <c r="C5" s="2">
        <f>IF('Raw Data'!B7="","",'Raw Data'!B7)</f>
        <v>226778</v>
      </c>
      <c r="D5" s="2">
        <f>IF('Raw Data'!C7="","",'Raw Data'!C7)</f>
        <v>238390</v>
      </c>
      <c r="E5" s="3">
        <f t="shared" si="0"/>
        <v>232132.375</v>
      </c>
      <c r="G5" s="5" t="s">
        <v>22</v>
      </c>
      <c r="H5" s="7">
        <f>IF(C3="","",RSQ(E5:E13,B5:B13))</f>
        <v>0.99910196045437127</v>
      </c>
      <c r="J5" s="4">
        <f>IF('Raw Data'!F7="","",'Raw Data'!F7)</f>
        <v>284</v>
      </c>
      <c r="K5" s="4">
        <f>IF('Raw Data'!G7="","",'Raw Data'!G7)</f>
        <v>297</v>
      </c>
    </row>
    <row r="6" spans="2:12" x14ac:dyDescent="0.2">
      <c r="B6" s="2">
        <f t="shared" si="1"/>
        <v>0.25</v>
      </c>
      <c r="C6" s="2">
        <f>IF('Raw Data'!B9="","",'Raw Data'!B9)</f>
        <v>113139</v>
      </c>
      <c r="D6" s="2">
        <f>IF('Raw Data'!C9="","",'Raw Data'!C9)</f>
        <v>110938</v>
      </c>
      <c r="E6" s="3">
        <f t="shared" si="0"/>
        <v>111586.875</v>
      </c>
      <c r="J6" s="4">
        <f>IF('Raw Data'!F9="","",'Raw Data'!F9)</f>
        <v>269</v>
      </c>
      <c r="K6" s="4">
        <f>IF('Raw Data'!G9="","",'Raw Data'!G9)</f>
        <v>294</v>
      </c>
    </row>
    <row r="7" spans="2:12" x14ac:dyDescent="0.2">
      <c r="B7" s="2">
        <f t="shared" si="1"/>
        <v>0.125</v>
      </c>
      <c r="C7" s="2">
        <f>IF('Raw Data'!B11="","",'Raw Data'!B11)</f>
        <v>52249</v>
      </c>
      <c r="D7" s="2">
        <f>IF('Raw Data'!C11="","",'Raw Data'!C11)</f>
        <v>53391</v>
      </c>
      <c r="E7" s="3">
        <f t="shared" si="0"/>
        <v>52368.375</v>
      </c>
      <c r="J7" s="4">
        <f>IF('Raw Data'!F11="","",'Raw Data'!F11)</f>
        <v>299</v>
      </c>
      <c r="K7" s="4">
        <f>IF('Raw Data'!G11="","",'Raw Data'!G11)</f>
        <v>248</v>
      </c>
    </row>
    <row r="8" spans="2:12" x14ac:dyDescent="0.2">
      <c r="B8" s="2">
        <f t="shared" si="1"/>
        <v>6.25E-2</v>
      </c>
      <c r="C8" s="2">
        <f>IF('Raw Data'!B13="","",'Raw Data'!B13)</f>
        <v>26041</v>
      </c>
      <c r="D8" s="2">
        <f>IF('Raw Data'!C13="","",'Raw Data'!C13)</f>
        <v>27315</v>
      </c>
      <c r="E8" s="3">
        <f t="shared" si="0"/>
        <v>26226.375</v>
      </c>
      <c r="J8" s="4">
        <f>IF('Raw Data'!F13="","",'Raw Data'!F13)</f>
        <v>297</v>
      </c>
      <c r="K8" s="4">
        <f>IF('Raw Data'!G13="","",'Raw Data'!G13)</f>
        <v>264</v>
      </c>
    </row>
    <row r="9" spans="2:12" x14ac:dyDescent="0.2">
      <c r="B9" s="2">
        <f t="shared" si="1"/>
        <v>3.125E-2</v>
      </c>
      <c r="C9" s="2">
        <f>IF('Raw Data'!B15="","",'Raw Data'!B15)</f>
        <v>12873</v>
      </c>
      <c r="D9" s="2">
        <f>IF('Raw Data'!C15="","",'Raw Data'!C15)</f>
        <v>13730</v>
      </c>
      <c r="E9" s="3">
        <f t="shared" si="0"/>
        <v>12849.875</v>
      </c>
      <c r="J9" s="4">
        <f>IF('Raw Data'!F15="","",'Raw Data'!F13)</f>
        <v>297</v>
      </c>
      <c r="K9" s="4">
        <f>IF('Raw Data'!G15="","",'Raw Data'!G13)</f>
        <v>264</v>
      </c>
    </row>
    <row r="10" spans="2:12" x14ac:dyDescent="0.2">
      <c r="B10" s="2">
        <f t="shared" si="1"/>
        <v>1.5625E-2</v>
      </c>
      <c r="C10" s="2">
        <f>IF('Raw Data'!B17="","",'Raw Data'!B17)</f>
        <v>11349</v>
      </c>
      <c r="D10" s="2">
        <f>IF('Raw Data'!C17="","",'Raw Data'!C17)</f>
        <v>6992</v>
      </c>
      <c r="E10" s="3">
        <f t="shared" si="0"/>
        <v>8718.875</v>
      </c>
      <c r="J10" s="4">
        <f>IF('Raw Data'!F17="","",'Raw Data'!F17)</f>
        <v>675</v>
      </c>
      <c r="K10" s="4">
        <f>IF('Raw Data'!G17="","",'Raw Data'!G17)</f>
        <v>650</v>
      </c>
    </row>
    <row r="11" spans="2:12" x14ac:dyDescent="0.2">
      <c r="B11" s="2">
        <f t="shared" si="1"/>
        <v>7.8125E-3</v>
      </c>
      <c r="C11" s="2">
        <f>IF('Raw Data'!D3="","",'Raw Data'!D3)</f>
        <v>3563</v>
      </c>
      <c r="D11" s="2">
        <f>IF('Raw Data'!E3="","",'Raw Data'!E3)</f>
        <v>3632</v>
      </c>
      <c r="E11" s="3">
        <f t="shared" si="0"/>
        <v>3145.875</v>
      </c>
    </row>
    <row r="12" spans="2:12" x14ac:dyDescent="0.2">
      <c r="B12" s="2">
        <f t="shared" si="1"/>
        <v>3.90625E-3</v>
      </c>
      <c r="C12" s="2">
        <f>IF('Raw Data'!D5="","",'Raw Data'!D5)</f>
        <v>2056</v>
      </c>
      <c r="D12" s="2">
        <f>IF('Raw Data'!E5="","",'Raw Data'!E5)</f>
        <v>2104</v>
      </c>
      <c r="E12" s="3">
        <f t="shared" si="0"/>
        <v>1628.375</v>
      </c>
      <c r="I12" s="8" t="s">
        <v>24</v>
      </c>
      <c r="J12" s="9">
        <f>AVERAGE(J3:K10)</f>
        <v>327.625</v>
      </c>
    </row>
    <row r="13" spans="2:12" x14ac:dyDescent="0.2">
      <c r="B13" s="2">
        <v>0</v>
      </c>
      <c r="C13" s="2">
        <f>IF('Raw Data'!D7="","",'Raw Data'!D7)</f>
        <v>425</v>
      </c>
      <c r="D13" s="2">
        <f>IF('Raw Data'!E7="","",'Raw Data'!E7)</f>
        <v>549</v>
      </c>
      <c r="E13" s="2">
        <f>IF(C13="","",0)</f>
        <v>0</v>
      </c>
      <c r="F13" s="1">
        <f>AVERAGE(C13:D16)</f>
        <v>451.625</v>
      </c>
      <c r="J13" s="1"/>
    </row>
    <row r="14" spans="2:12" x14ac:dyDescent="0.2">
      <c r="B14" s="2"/>
      <c r="C14" s="2">
        <f>IF('Raw Data'!D9="","",'Raw Data'!D9)</f>
        <v>426</v>
      </c>
      <c r="D14" s="2">
        <f>IF('Raw Data'!E9="","",'Raw Data'!E9)</f>
        <v>470</v>
      </c>
      <c r="E14" s="2"/>
    </row>
    <row r="15" spans="2:12" x14ac:dyDescent="0.2">
      <c r="B15" s="2"/>
      <c r="C15" s="2">
        <f>IF('Raw Data'!D11="","",'Raw Data'!D11)</f>
        <v>474</v>
      </c>
      <c r="D15" s="2">
        <f>IF('Raw Data'!E11="","",'Raw Data'!E11)</f>
        <v>465</v>
      </c>
      <c r="E15" s="2"/>
    </row>
    <row r="16" spans="2:12" x14ac:dyDescent="0.2">
      <c r="B16" s="2"/>
      <c r="C16" s="2">
        <f>IF('Raw Data'!D13="","",'Raw Data'!D13)</f>
        <v>382</v>
      </c>
      <c r="D16" s="2">
        <f>IF('Raw Data'!E13="","",'Raw Data'!E13)</f>
        <v>422</v>
      </c>
      <c r="E16" s="2"/>
    </row>
    <row r="18" spans="1:25" x14ac:dyDescent="0.2">
      <c r="B18" s="11" t="s">
        <v>25</v>
      </c>
    </row>
    <row r="19" spans="1:25" x14ac:dyDescent="0.2">
      <c r="A19" s="4"/>
      <c r="B19" s="12">
        <v>1</v>
      </c>
      <c r="C19" s="12">
        <v>2</v>
      </c>
      <c r="D19" s="12">
        <v>3</v>
      </c>
      <c r="E19" s="12">
        <v>4</v>
      </c>
      <c r="F19" s="12">
        <v>5</v>
      </c>
      <c r="G19" s="12">
        <v>6</v>
      </c>
      <c r="H19" s="12">
        <v>7</v>
      </c>
      <c r="I19" s="12">
        <v>8</v>
      </c>
      <c r="J19" s="12">
        <v>9</v>
      </c>
      <c r="K19" s="12">
        <v>10</v>
      </c>
      <c r="L19" s="12">
        <v>11</v>
      </c>
      <c r="M19" s="12">
        <v>12</v>
      </c>
      <c r="N19" s="12">
        <v>13</v>
      </c>
      <c r="O19" s="12">
        <v>14</v>
      </c>
      <c r="P19" s="12">
        <v>15</v>
      </c>
      <c r="Q19" s="12">
        <v>16</v>
      </c>
      <c r="R19" s="12">
        <v>17</v>
      </c>
      <c r="S19" s="12">
        <v>18</v>
      </c>
      <c r="T19" s="12">
        <v>19</v>
      </c>
      <c r="U19" s="12">
        <v>20</v>
      </c>
      <c r="V19" s="12">
        <v>21</v>
      </c>
      <c r="W19" s="12">
        <v>22</v>
      </c>
      <c r="X19" s="12">
        <v>23</v>
      </c>
      <c r="Y19" s="12">
        <v>24</v>
      </c>
    </row>
    <row r="20" spans="1:25" x14ac:dyDescent="0.2">
      <c r="A20" s="12" t="s">
        <v>1</v>
      </c>
      <c r="B20" s="4">
        <f>IF('Raw Data'!B4="","",'Raw Data'!B4)</f>
        <v>6122</v>
      </c>
      <c r="C20" s="4">
        <f>IF('Raw Data'!C4="","",'Raw Data'!C4)</f>
        <v>6088</v>
      </c>
      <c r="D20" s="4">
        <f>IF('Raw Data'!D4="","",'Raw Data'!D4)</f>
        <v>4818</v>
      </c>
      <c r="E20" s="4">
        <f>IF('Raw Data'!E4="","",'Raw Data'!E4)</f>
        <v>4280</v>
      </c>
      <c r="F20" s="4">
        <f>IF('Raw Data'!F4="","",'Raw Data'!F4)</f>
        <v>7072</v>
      </c>
      <c r="G20" s="4">
        <f>IF('Raw Data'!G4="","",'Raw Data'!G4)</f>
        <v>7076</v>
      </c>
      <c r="H20" s="4">
        <f>IF('Raw Data'!H4="","",'Raw Data'!H4)</f>
        <v>11786</v>
      </c>
      <c r="I20" s="4">
        <f>IF('Raw Data'!I4="","",'Raw Data'!I4)</f>
        <v>11938</v>
      </c>
      <c r="J20" s="4">
        <f>IF('Raw Data'!J4="","",'Raw Data'!J4)</f>
        <v>5645</v>
      </c>
      <c r="K20" s="4">
        <f>IF('Raw Data'!K4="","",'Raw Data'!K4)</f>
        <v>5719</v>
      </c>
      <c r="L20" s="4">
        <f>IF('Raw Data'!L4="","",'Raw Data'!L4)</f>
        <v>7493</v>
      </c>
      <c r="M20" s="4">
        <f>IF('Raw Data'!M4="","",'Raw Data'!M4)</f>
        <v>7486</v>
      </c>
      <c r="N20" s="4">
        <f>IF('Raw Data'!N4="","",'Raw Data'!N4)</f>
        <v>6996</v>
      </c>
      <c r="O20" s="4">
        <f>IF('Raw Data'!O4="","",'Raw Data'!O4)</f>
        <v>6589</v>
      </c>
      <c r="P20" s="4">
        <f>IF('Raw Data'!P4="","",'Raw Data'!P4)</f>
        <v>7815</v>
      </c>
      <c r="Q20" s="4">
        <f>IF('Raw Data'!Q4="","",'Raw Data'!Q4)</f>
        <v>7064</v>
      </c>
      <c r="R20" s="4">
        <f>IF('Raw Data'!R4="","",'Raw Data'!R4)</f>
        <v>5396</v>
      </c>
      <c r="S20" s="4">
        <f>IF('Raw Data'!S4="","",'Raw Data'!S4)</f>
        <v>5843</v>
      </c>
      <c r="T20" s="4">
        <f>IF('Raw Data'!T4="","",'Raw Data'!T4)</f>
        <v>14955</v>
      </c>
      <c r="U20" s="4">
        <f>IF('Raw Data'!U4="","",'Raw Data'!U4)</f>
        <v>17982</v>
      </c>
      <c r="V20" s="4">
        <f>IF('Raw Data'!V4="","",'Raw Data'!V4)</f>
        <v>6140</v>
      </c>
      <c r="W20" s="4">
        <f>IF('Raw Data'!W4="","",'Raw Data'!W4)</f>
        <v>5991</v>
      </c>
      <c r="X20" s="4">
        <f>IF('Raw Data'!X4="","",'Raw Data'!X4)</f>
        <v>13348</v>
      </c>
      <c r="Y20" s="4">
        <f>IF('Raw Data'!Y4="","",'Raw Data'!Y4)</f>
        <v>12521</v>
      </c>
    </row>
    <row r="21" spans="1:25" x14ac:dyDescent="0.2">
      <c r="A21" s="12" t="s">
        <v>2</v>
      </c>
      <c r="B21" s="4">
        <f>IF('Raw Data'!B6="","",'Raw Data'!B6)</f>
        <v>13075</v>
      </c>
      <c r="C21" s="4">
        <f>IF('Raw Data'!C6="","",'Raw Data'!C6)</f>
        <v>19294</v>
      </c>
      <c r="D21" s="4">
        <f>IF('Raw Data'!D6="","",'Raw Data'!D6)</f>
        <v>7495</v>
      </c>
      <c r="E21" s="4">
        <f>IF('Raw Data'!E6="","",'Raw Data'!E6)</f>
        <v>6830</v>
      </c>
      <c r="F21" s="4">
        <f>IF('Raw Data'!F6="","",'Raw Data'!F6)</f>
        <v>6259</v>
      </c>
      <c r="G21" s="4">
        <f>IF('Raw Data'!G6="","",'Raw Data'!G6)</f>
        <v>6228</v>
      </c>
      <c r="H21" s="4">
        <f>IF('Raw Data'!H6="","",'Raw Data'!H6)</f>
        <v>6220</v>
      </c>
      <c r="I21" s="4">
        <f>IF('Raw Data'!I6="","",'Raw Data'!I6)</f>
        <v>5950</v>
      </c>
      <c r="J21" s="4">
        <f>IF('Raw Data'!J6="","",'Raw Data'!J6)</f>
        <v>11674</v>
      </c>
      <c r="K21" s="4">
        <f>IF('Raw Data'!K6="","",'Raw Data'!K6)</f>
        <v>11352</v>
      </c>
      <c r="L21" s="4">
        <f>IF('Raw Data'!L6="","",'Raw Data'!L6)</f>
        <v>13078</v>
      </c>
      <c r="M21" s="4">
        <f>IF('Raw Data'!M6="","",'Raw Data'!M6)</f>
        <v>12229</v>
      </c>
      <c r="N21" s="4">
        <f>IF('Raw Data'!N6="","",'Raw Data'!N6)</f>
        <v>9068</v>
      </c>
      <c r="O21" s="4">
        <f>IF('Raw Data'!O6="","",'Raw Data'!O6)</f>
        <v>8993</v>
      </c>
      <c r="P21" s="4">
        <f>IF('Raw Data'!P6="","",'Raw Data'!P6)</f>
        <v>8002</v>
      </c>
      <c r="Q21" s="4">
        <f>IF('Raw Data'!Q6="","",'Raw Data'!Q6)</f>
        <v>7704</v>
      </c>
      <c r="R21" s="4">
        <f>IF('Raw Data'!R6="","",'Raw Data'!R6)</f>
        <v>11079</v>
      </c>
      <c r="S21" s="4">
        <f>IF('Raw Data'!S6="","",'Raw Data'!S6)</f>
        <v>11499</v>
      </c>
      <c r="T21" s="4">
        <f>IF('Raw Data'!T6="","",'Raw Data'!T6)</f>
        <v>10621</v>
      </c>
      <c r="U21" s="4">
        <f>IF('Raw Data'!U6="","",'Raw Data'!U6)</f>
        <v>10056</v>
      </c>
      <c r="V21" s="4">
        <f>IF('Raw Data'!V6="","",'Raw Data'!V6)</f>
        <v>6069</v>
      </c>
      <c r="W21" s="4">
        <f>IF('Raw Data'!W6="","",'Raw Data'!W6)</f>
        <v>5881</v>
      </c>
      <c r="X21" s="4">
        <f>IF('Raw Data'!X6="","",'Raw Data'!X6)</f>
        <v>11101</v>
      </c>
      <c r="Y21" s="4">
        <f>IF('Raw Data'!Y6="","",'Raw Data'!Y6)</f>
        <v>11148</v>
      </c>
    </row>
    <row r="22" spans="1:25" x14ac:dyDescent="0.2">
      <c r="A22" s="12" t="s">
        <v>0</v>
      </c>
      <c r="B22" s="4">
        <f>IF('Raw Data'!B8="","",'Raw Data'!B8)</f>
        <v>9571</v>
      </c>
      <c r="C22" s="4">
        <f>IF('Raw Data'!C8="","",'Raw Data'!C8)</f>
        <v>8794</v>
      </c>
      <c r="D22" s="4">
        <f>IF('Raw Data'!D8="","",'Raw Data'!D8)</f>
        <v>9002</v>
      </c>
      <c r="E22" s="4">
        <f>IF('Raw Data'!E8="","",'Raw Data'!E8)</f>
        <v>9265</v>
      </c>
      <c r="F22" s="4">
        <f>IF('Raw Data'!F8="","",'Raw Data'!F8)</f>
        <v>7539</v>
      </c>
      <c r="G22" s="4">
        <f>IF('Raw Data'!G8="","",'Raw Data'!G8)</f>
        <v>7438</v>
      </c>
      <c r="H22" s="4">
        <f>IF('Raw Data'!H8="","",'Raw Data'!H8)</f>
        <v>6969</v>
      </c>
      <c r="I22" s="4">
        <f>IF('Raw Data'!I8="","",'Raw Data'!I8)</f>
        <v>6684</v>
      </c>
      <c r="J22" s="4">
        <f>IF('Raw Data'!J8="","",'Raw Data'!J8)</f>
        <v>8347</v>
      </c>
      <c r="K22" s="4">
        <f>IF('Raw Data'!K8="","",'Raw Data'!K8)</f>
        <v>11970</v>
      </c>
      <c r="L22" s="4">
        <f>IF('Raw Data'!L8="","",'Raw Data'!L8)</f>
        <v>15507</v>
      </c>
      <c r="M22" s="4">
        <f>IF('Raw Data'!M8="","",'Raw Data'!M8)</f>
        <v>14868</v>
      </c>
      <c r="N22" s="4">
        <f>IF('Raw Data'!N8="","",'Raw Data'!N8)</f>
        <v>6895</v>
      </c>
      <c r="O22" s="4">
        <f>IF('Raw Data'!O8="","",'Raw Data'!O8)</f>
        <v>6660</v>
      </c>
      <c r="P22" s="4">
        <f>IF('Raw Data'!P8="","",'Raw Data'!P8)</f>
        <v>6522</v>
      </c>
      <c r="Q22" s="4">
        <f>IF('Raw Data'!Q8="","",'Raw Data'!Q8)</f>
        <v>6439</v>
      </c>
      <c r="R22" s="4">
        <f>IF('Raw Data'!R8="","",'Raw Data'!R8)</f>
        <v>7989</v>
      </c>
      <c r="S22" s="4">
        <f>IF('Raw Data'!S8="","",'Raw Data'!S8)</f>
        <v>8024</v>
      </c>
      <c r="T22" s="4">
        <f>IF('Raw Data'!T8="","",'Raw Data'!T8)</f>
        <v>6898</v>
      </c>
      <c r="U22" s="4">
        <f>IF('Raw Data'!U8="","",'Raw Data'!U8)</f>
        <v>10656</v>
      </c>
      <c r="V22" s="4">
        <f>IF('Raw Data'!V8="","",'Raw Data'!V8)</f>
        <v>18607</v>
      </c>
      <c r="W22" s="4">
        <f>IF('Raw Data'!W8="","",'Raw Data'!W8)</f>
        <v>18294</v>
      </c>
      <c r="X22" s="4">
        <f>IF('Raw Data'!X8="","",'Raw Data'!X8)</f>
        <v>10958</v>
      </c>
      <c r="Y22" s="4">
        <f>IF('Raw Data'!Y8="","",'Raw Data'!Y8)</f>
        <v>10799</v>
      </c>
    </row>
    <row r="23" spans="1:25" x14ac:dyDescent="0.2">
      <c r="A23" s="12" t="s">
        <v>3</v>
      </c>
      <c r="B23" s="4">
        <f>IF('Raw Data'!B10="","",'Raw Data'!B10)</f>
        <v>11244</v>
      </c>
      <c r="C23" s="4">
        <f>IF('Raw Data'!C10="","",'Raw Data'!C10)</f>
        <v>10933</v>
      </c>
      <c r="D23" s="4">
        <f>IF('Raw Data'!D10="","",'Raw Data'!D10)</f>
        <v>7180</v>
      </c>
      <c r="E23" s="4">
        <f>IF('Raw Data'!E10="","",'Raw Data'!E10)</f>
        <v>6947</v>
      </c>
      <c r="F23" s="4">
        <f>IF('Raw Data'!F10="","",'Raw Data'!F10)</f>
        <v>11985</v>
      </c>
      <c r="G23" s="4">
        <f>IF('Raw Data'!G10="","",'Raw Data'!G10)</f>
        <v>12616</v>
      </c>
      <c r="H23" s="4">
        <f>IF('Raw Data'!H10="","",'Raw Data'!H10)</f>
        <v>2250</v>
      </c>
      <c r="I23" s="4">
        <f>IF('Raw Data'!I10="","",'Raw Data'!I10)</f>
        <v>2113</v>
      </c>
      <c r="J23" s="4">
        <f>IF('Raw Data'!J10="","",'Raw Data'!J10)</f>
        <v>7771</v>
      </c>
      <c r="K23" s="4">
        <f>IF('Raw Data'!K10="","",'Raw Data'!K10)</f>
        <v>7586</v>
      </c>
      <c r="L23" s="4">
        <f>IF('Raw Data'!L10="","",'Raw Data'!L10)</f>
        <v>17159</v>
      </c>
      <c r="M23" s="4">
        <f>IF('Raw Data'!M10="","",'Raw Data'!M10)</f>
        <v>16497</v>
      </c>
      <c r="N23" s="4">
        <f>IF('Raw Data'!N10="","",'Raw Data'!N10)</f>
        <v>8599</v>
      </c>
      <c r="O23" s="4">
        <f>IF('Raw Data'!O10="","",'Raw Data'!O10)</f>
        <v>8938</v>
      </c>
      <c r="P23" s="4">
        <f>IF('Raw Data'!P10="","",'Raw Data'!P10)</f>
        <v>4157</v>
      </c>
      <c r="Q23" s="4">
        <f>IF('Raw Data'!Q10="","",'Raw Data'!Q10)</f>
        <v>3880</v>
      </c>
      <c r="R23" s="4">
        <f>IF('Raw Data'!R10="","",'Raw Data'!R10)</f>
        <v>7151</v>
      </c>
      <c r="S23" s="4">
        <f>IF('Raw Data'!S10="","",'Raw Data'!S10)</f>
        <v>7364</v>
      </c>
      <c r="T23" s="4">
        <f>IF('Raw Data'!T10="","",'Raw Data'!T10)</f>
        <v>9757</v>
      </c>
      <c r="U23" s="4">
        <f>IF('Raw Data'!U10="","",'Raw Data'!U10)</f>
        <v>9088</v>
      </c>
      <c r="V23" s="4">
        <f>IF('Raw Data'!V10="","",'Raw Data'!V10)</f>
        <v>8854</v>
      </c>
      <c r="W23" s="4">
        <f>IF('Raw Data'!W10="","",'Raw Data'!W10)</f>
        <v>8507</v>
      </c>
      <c r="X23" s="4">
        <f>IF('Raw Data'!X10="","",'Raw Data'!X10)</f>
        <v>9621</v>
      </c>
      <c r="Y23" s="4">
        <f>IF('Raw Data'!Y10="","",'Raw Data'!Y10)</f>
        <v>9565</v>
      </c>
    </row>
    <row r="24" spans="1:25" x14ac:dyDescent="0.2">
      <c r="A24" s="12" t="s">
        <v>4</v>
      </c>
      <c r="B24" s="4">
        <f>IF('Raw Data'!B12="","",'Raw Data'!B12)</f>
        <v>8797</v>
      </c>
      <c r="C24" s="4">
        <f>IF('Raw Data'!C12="","",'Raw Data'!C12)</f>
        <v>8362</v>
      </c>
      <c r="D24" s="4">
        <f>IF('Raw Data'!D12="","",'Raw Data'!D12)</f>
        <v>6498</v>
      </c>
      <c r="E24" s="4">
        <f>IF('Raw Data'!E12="","",'Raw Data'!E12)</f>
        <v>5963</v>
      </c>
      <c r="F24" s="4">
        <f>IF('Raw Data'!F12="","",'Raw Data'!F12)</f>
        <v>4279</v>
      </c>
      <c r="G24" s="4">
        <f>IF('Raw Data'!G12="","",'Raw Data'!G12)</f>
        <v>4497</v>
      </c>
      <c r="H24" s="4">
        <f>IF('Raw Data'!H12="","",'Raw Data'!H12)</f>
        <v>10334</v>
      </c>
      <c r="I24" s="4">
        <f>IF('Raw Data'!I12="","",'Raw Data'!I12)</f>
        <v>8930</v>
      </c>
      <c r="J24" s="4">
        <f>IF('Raw Data'!J12="","",'Raw Data'!J12)</f>
        <v>6258</v>
      </c>
      <c r="K24" s="4">
        <f>IF('Raw Data'!K12="","",'Raw Data'!K12)</f>
        <v>6239</v>
      </c>
      <c r="L24" s="4">
        <f>IF('Raw Data'!L12="","",'Raw Data'!L12)</f>
        <v>9669</v>
      </c>
      <c r="M24" s="4">
        <f>IF('Raw Data'!M12="","",'Raw Data'!M12)</f>
        <v>9250</v>
      </c>
      <c r="N24" s="4">
        <f>IF('Raw Data'!N12="","",'Raw Data'!N12)</f>
        <v>15605</v>
      </c>
      <c r="O24" s="4">
        <f>IF('Raw Data'!O12="","",'Raw Data'!O12)</f>
        <v>17216</v>
      </c>
      <c r="P24" s="4">
        <f>IF('Raw Data'!P12="","",'Raw Data'!P12)</f>
        <v>7854</v>
      </c>
      <c r="Q24" s="4">
        <f>IF('Raw Data'!Q12="","",'Raw Data'!Q12)</f>
        <v>7471</v>
      </c>
      <c r="R24" s="4">
        <f>IF('Raw Data'!R12="","",'Raw Data'!R12)</f>
        <v>13231</v>
      </c>
      <c r="S24" s="4">
        <f>IF('Raw Data'!S12="","",'Raw Data'!S12)</f>
        <v>14012</v>
      </c>
      <c r="T24" s="4">
        <f>IF('Raw Data'!T12="","",'Raw Data'!T12)</f>
        <v>9196</v>
      </c>
      <c r="U24" s="4">
        <f>IF('Raw Data'!U12="","",'Raw Data'!U12)</f>
        <v>8402</v>
      </c>
      <c r="V24" s="4">
        <f>IF('Raw Data'!V12="","",'Raw Data'!V12)</f>
        <v>14268</v>
      </c>
      <c r="W24" s="4">
        <f>IF('Raw Data'!W12="","",'Raw Data'!W12)</f>
        <v>16134</v>
      </c>
      <c r="X24" s="4">
        <f>IF('Raw Data'!X12="","",'Raw Data'!X12)</f>
        <v>9815</v>
      </c>
      <c r="Y24" s="4">
        <f>IF('Raw Data'!Y12="","",'Raw Data'!Y12)</f>
        <v>9432</v>
      </c>
    </row>
    <row r="25" spans="1:25" x14ac:dyDescent="0.2">
      <c r="A25" s="12" t="s">
        <v>5</v>
      </c>
      <c r="B25" s="4">
        <f>IF('Raw Data'!B14="","",'Raw Data'!B14)</f>
        <v>6616</v>
      </c>
      <c r="C25" s="4">
        <f>IF('Raw Data'!C14="","",'Raw Data'!C14)</f>
        <v>7657</v>
      </c>
      <c r="D25" s="4">
        <f>IF('Raw Data'!D14="","",'Raw Data'!D14)</f>
        <v>8689</v>
      </c>
      <c r="E25" s="4">
        <f>IF('Raw Data'!E14="","",'Raw Data'!E14)</f>
        <v>8393</v>
      </c>
      <c r="F25" s="4">
        <f>IF('Raw Data'!F14="","",'Raw Data'!F14)</f>
        <v>7772</v>
      </c>
      <c r="G25" s="4">
        <f>IF('Raw Data'!G14="","",'Raw Data'!G14)</f>
        <v>7860</v>
      </c>
      <c r="H25" s="4">
        <f>IF('Raw Data'!H14="","",'Raw Data'!H14)</f>
        <v>10868</v>
      </c>
      <c r="I25" s="4">
        <f>IF('Raw Data'!I14="","",'Raw Data'!I14)</f>
        <v>10508</v>
      </c>
      <c r="J25" s="4">
        <f>IF('Raw Data'!J14="","",'Raw Data'!J14)</f>
        <v>13443</v>
      </c>
      <c r="K25" s="4">
        <f>IF('Raw Data'!K14="","",'Raw Data'!K14)</f>
        <v>13043</v>
      </c>
      <c r="L25" s="4">
        <f>IF('Raw Data'!L14="","",'Raw Data'!L14)</f>
        <v>8315</v>
      </c>
      <c r="M25" s="4">
        <f>IF('Raw Data'!M14="","",'Raw Data'!M14)</f>
        <v>8093</v>
      </c>
      <c r="N25" s="4">
        <f>IF('Raw Data'!N14="","",'Raw Data'!N14)</f>
        <v>5167</v>
      </c>
      <c r="O25" s="4">
        <f>IF('Raw Data'!O14="","",'Raw Data'!O14)</f>
        <v>5623</v>
      </c>
      <c r="P25" s="4">
        <f>IF('Raw Data'!P14="","",'Raw Data'!P14)</f>
        <v>1603</v>
      </c>
      <c r="Q25" s="4">
        <f>IF('Raw Data'!Q14="","",'Raw Data'!Q14)</f>
        <v>1576</v>
      </c>
      <c r="R25" s="4">
        <f>IF('Raw Data'!R14="","",'Raw Data'!R14)</f>
        <v>7207</v>
      </c>
      <c r="S25" s="4">
        <f>IF('Raw Data'!S14="","",'Raw Data'!S14)</f>
        <v>7816</v>
      </c>
      <c r="T25" s="4">
        <f>IF('Raw Data'!T14="","",'Raw Data'!T14)</f>
        <v>11111</v>
      </c>
      <c r="U25" s="4">
        <f>IF('Raw Data'!U14="","",'Raw Data'!U14)</f>
        <v>10902</v>
      </c>
      <c r="V25" s="4">
        <f>IF('Raw Data'!V14="","",'Raw Data'!V14)</f>
        <v>5260</v>
      </c>
      <c r="W25" s="4">
        <f>IF('Raw Data'!W14="","",'Raw Data'!W14)</f>
        <v>5216</v>
      </c>
      <c r="X25" s="4">
        <f>IF('Raw Data'!X14="","",'Raw Data'!X14)</f>
        <v>6526</v>
      </c>
      <c r="Y25" s="4">
        <f>IF('Raw Data'!Y14="","",'Raw Data'!Y14)</f>
        <v>6502</v>
      </c>
    </row>
    <row r="26" spans="1:25" x14ac:dyDescent="0.2">
      <c r="A26" s="12" t="s">
        <v>6</v>
      </c>
      <c r="B26" s="4">
        <f>IF('Raw Data'!B16="","",'Raw Data'!B16)</f>
        <v>8912</v>
      </c>
      <c r="C26" s="4">
        <f>IF('Raw Data'!C16="","",'Raw Data'!C16)</f>
        <v>8528</v>
      </c>
      <c r="D26" s="4">
        <f>IF('Raw Data'!D16="","",'Raw Data'!D16)</f>
        <v>11485</v>
      </c>
      <c r="E26" s="4">
        <f>IF('Raw Data'!E16="","",'Raw Data'!E16)</f>
        <v>11061</v>
      </c>
      <c r="F26" s="4">
        <f>IF('Raw Data'!F16="","",'Raw Data'!F16)</f>
        <v>6084</v>
      </c>
      <c r="G26" s="4">
        <f>IF('Raw Data'!G16="","",'Raw Data'!G16)</f>
        <v>6045</v>
      </c>
      <c r="H26" s="4">
        <f>IF('Raw Data'!H16="","",'Raw Data'!H16)</f>
        <v>7739</v>
      </c>
      <c r="I26" s="4">
        <f>IF('Raw Data'!I16="","",'Raw Data'!I16)</f>
        <v>7197</v>
      </c>
      <c r="J26" s="4">
        <f>IF('Raw Data'!J16="","",'Raw Data'!J16)</f>
        <v>9479</v>
      </c>
      <c r="K26" s="4">
        <f>IF('Raw Data'!K16="","",'Raw Data'!K16)</f>
        <v>9502</v>
      </c>
      <c r="L26" s="4">
        <f>IF('Raw Data'!L16="","",'Raw Data'!L16)</f>
        <v>11684</v>
      </c>
      <c r="M26" s="4">
        <f>IF('Raw Data'!M16="","",'Raw Data'!M16)</f>
        <v>11016</v>
      </c>
      <c r="N26" s="4">
        <f>IF('Raw Data'!N16="","",'Raw Data'!N16)</f>
        <v>10663</v>
      </c>
      <c r="O26" s="4">
        <f>IF('Raw Data'!O16="","",'Raw Data'!O16)</f>
        <v>10813</v>
      </c>
      <c r="P26" s="4">
        <f>IF('Raw Data'!P16="","",'Raw Data'!P16)</f>
        <v>3964</v>
      </c>
      <c r="Q26" s="4">
        <f>IF('Raw Data'!Q16="","",'Raw Data'!Q16)</f>
        <v>3945</v>
      </c>
      <c r="R26" s="4">
        <f>IF('Raw Data'!R16="","",'Raw Data'!R16)</f>
        <v>8827</v>
      </c>
      <c r="S26" s="4">
        <f>IF('Raw Data'!S16="","",'Raw Data'!S16)</f>
        <v>8623</v>
      </c>
      <c r="T26" s="4">
        <f>IF('Raw Data'!T16="","",'Raw Data'!T16)</f>
        <v>9702</v>
      </c>
      <c r="U26" s="4">
        <f>IF('Raw Data'!U16="","",'Raw Data'!U16)</f>
        <v>8944</v>
      </c>
      <c r="V26" s="4">
        <f>IF('Raw Data'!V16="","",'Raw Data'!V16)</f>
        <v>15311</v>
      </c>
      <c r="W26" s="4">
        <f>IF('Raw Data'!W16="","",'Raw Data'!W16)</f>
        <v>16373</v>
      </c>
      <c r="X26" s="4">
        <f>IF('Raw Data'!X16="","",'Raw Data'!X16)</f>
        <v>11816</v>
      </c>
      <c r="Y26" s="4">
        <f>IF('Raw Data'!Y16="","",'Raw Data'!Y16)</f>
        <v>12255</v>
      </c>
    </row>
    <row r="27" spans="1:25" x14ac:dyDescent="0.2">
      <c r="A27" s="12" t="s">
        <v>7</v>
      </c>
      <c r="B27" s="4">
        <f>IF('Raw Data'!B18="","",'Raw Data'!B18)</f>
        <v>1584</v>
      </c>
      <c r="C27" s="4">
        <f>IF('Raw Data'!C18="","",'Raw Data'!C18)</f>
        <v>1661</v>
      </c>
      <c r="D27" s="4">
        <f>IF('Raw Data'!D18="","",'Raw Data'!D18)</f>
        <v>6159</v>
      </c>
      <c r="E27" s="4">
        <f>IF('Raw Data'!E18="","",'Raw Data'!E18)</f>
        <v>5670</v>
      </c>
      <c r="F27" s="4">
        <f>IF('Raw Data'!F18="","",'Raw Data'!F18)</f>
        <v>1791</v>
      </c>
      <c r="G27" s="4">
        <f>IF('Raw Data'!G18="","",'Raw Data'!G18)</f>
        <v>6942</v>
      </c>
      <c r="H27" s="4">
        <f>IF('Raw Data'!H18="","",'Raw Data'!H18)</f>
        <v>5271</v>
      </c>
      <c r="I27" s="4">
        <f>IF('Raw Data'!I18="","",'Raw Data'!I18)</f>
        <v>5468</v>
      </c>
      <c r="J27" s="4">
        <f>IF('Raw Data'!J18="","",'Raw Data'!J18)</f>
        <v>8676</v>
      </c>
      <c r="K27" s="4">
        <f>IF('Raw Data'!K18="","",'Raw Data'!K18)</f>
        <v>7704</v>
      </c>
      <c r="L27" s="4">
        <f>IF('Raw Data'!L18="","",'Raw Data'!L18)</f>
        <v>7389</v>
      </c>
      <c r="M27" s="4">
        <f>IF('Raw Data'!M18="","",'Raw Data'!M18)</f>
        <v>6830</v>
      </c>
      <c r="N27" s="4">
        <f>IF('Raw Data'!N18="","",'Raw Data'!N18)</f>
        <v>6927</v>
      </c>
      <c r="O27" s="4">
        <f>IF('Raw Data'!O18="","",'Raw Data'!O18)</f>
        <v>6864</v>
      </c>
      <c r="P27" s="4">
        <f>IF('Raw Data'!P18="","",'Raw Data'!P18)</f>
        <v>4106</v>
      </c>
      <c r="Q27" s="4">
        <f>IF('Raw Data'!Q18="","",'Raw Data'!Q18)</f>
        <v>3972</v>
      </c>
      <c r="R27" s="4">
        <f>IF('Raw Data'!R18="","",'Raw Data'!R18)</f>
        <v>13496</v>
      </c>
      <c r="S27" s="4">
        <f>IF('Raw Data'!S18="","",'Raw Data'!S18)</f>
        <v>12947</v>
      </c>
      <c r="T27" s="4">
        <f>IF('Raw Data'!T18="","",'Raw Data'!T18)</f>
        <v>6202</v>
      </c>
      <c r="U27" s="4">
        <f>IF('Raw Data'!U18="","",'Raw Data'!U18)</f>
        <v>5496</v>
      </c>
      <c r="V27" s="4">
        <f>IF('Raw Data'!V18="","",'Raw Data'!V18)</f>
        <v>11189</v>
      </c>
      <c r="W27" s="4">
        <f>IF('Raw Data'!W18="","",'Raw Data'!W18)</f>
        <v>10911</v>
      </c>
      <c r="X27" s="4">
        <f>IF('Raw Data'!X18="","",'Raw Data'!X18)</f>
        <v>1583</v>
      </c>
      <c r="Y27" s="4">
        <f>IF('Raw Data'!Y18="","",'Raw Data'!Y18)</f>
        <v>3253</v>
      </c>
    </row>
    <row r="29" spans="1:25" x14ac:dyDescent="0.2">
      <c r="E29" s="11" t="s">
        <v>26</v>
      </c>
    </row>
    <row r="30" spans="1:25" x14ac:dyDescent="0.2">
      <c r="A30" s="4"/>
      <c r="B30" s="14">
        <v>1</v>
      </c>
      <c r="C30" s="14">
        <v>2</v>
      </c>
      <c r="D30" s="14">
        <v>3</v>
      </c>
      <c r="E30" s="14">
        <v>4</v>
      </c>
      <c r="F30" s="14">
        <v>5</v>
      </c>
      <c r="G30" s="14">
        <v>6</v>
      </c>
      <c r="H30" s="14">
        <v>7</v>
      </c>
      <c r="I30" s="14">
        <v>8</v>
      </c>
      <c r="J30" s="14">
        <v>9</v>
      </c>
      <c r="K30" s="14">
        <v>10</v>
      </c>
      <c r="L30" s="14">
        <v>11</v>
      </c>
      <c r="M30" s="14">
        <v>12</v>
      </c>
    </row>
    <row r="31" spans="1:25" x14ac:dyDescent="0.2">
      <c r="A31" s="14" t="s">
        <v>1</v>
      </c>
      <c r="B31" s="13">
        <f>IF(B20="","",AVERAGE(B20:C20)-AVERAGE($J$3:$K$10))</f>
        <v>5777.375</v>
      </c>
      <c r="C31" s="13">
        <f>IF(D20="","",AVERAGE(D20:E20)-AVERAGE($J$3:$K$10))</f>
        <v>4221.375</v>
      </c>
      <c r="D31" s="13">
        <f>IF(F20="","",AVERAGE(F20:G20)-AVERAGE($J$3:$K$10))</f>
        <v>6746.375</v>
      </c>
      <c r="E31" s="13">
        <f>IF(H20="","",AVERAGE(H20:I20)-AVERAGE($J$3:$K$10))</f>
        <v>11534.375</v>
      </c>
      <c r="F31" s="13">
        <f>IF(J20="","",AVERAGE(J20:K20)-AVERAGE($J$3:$K$10))</f>
        <v>5354.375</v>
      </c>
      <c r="G31" s="13">
        <f>IF(L20="","",AVERAGE(L20:M20)-AVERAGE($J$3:$K$10))</f>
        <v>7161.875</v>
      </c>
      <c r="H31" s="13">
        <f>IF(N20="","",AVERAGE(N20:O20)-AVERAGE($J$3:$K$10))</f>
        <v>6464.875</v>
      </c>
      <c r="I31" s="13">
        <f>IF(P20="","",AVERAGE(P20:Q20)-AVERAGE($J$3:$K$10))</f>
        <v>7111.875</v>
      </c>
      <c r="J31" s="13">
        <f t="shared" ref="J31:J38" si="2">IF(R20="","",AVERAGE(R20:S20)-AVERAGE($J$3:$K$10))</f>
        <v>5291.875</v>
      </c>
      <c r="K31" s="13">
        <f t="shared" ref="K31:K38" si="3">IF(T20="","",AVERAGE(T20:U20)-AVERAGE($J$3:$K$10))</f>
        <v>16140.875</v>
      </c>
      <c r="L31" s="13">
        <f>IF(V20="","",AVERAGE(V20:W20)-AVERAGE($J$3:$K$10))</f>
        <v>5737.875</v>
      </c>
      <c r="M31" s="13">
        <f>IF(X20="","",AVERAGE(X20:Y20)-AVERAGE($J$3:$K$10))</f>
        <v>12606.875</v>
      </c>
    </row>
    <row r="32" spans="1:25" x14ac:dyDescent="0.2">
      <c r="A32" s="14" t="s">
        <v>2</v>
      </c>
      <c r="B32" s="13">
        <f t="shared" ref="B32:B38" si="4">IF(B21="","",AVERAGE(B21:C21)-AVERAGE($J$3:$K$10))</f>
        <v>15856.875</v>
      </c>
      <c r="C32" s="13">
        <f t="shared" ref="C32:C38" si="5">IF(D21="","",AVERAGE(D21:E21)-AVERAGE($J$3:$K$10))</f>
        <v>6834.875</v>
      </c>
      <c r="D32" s="13">
        <f t="shared" ref="D32:D38" si="6">IF(F21="","",AVERAGE(F21:G21)-AVERAGE($J$3:$K$10))</f>
        <v>5915.875</v>
      </c>
      <c r="E32" s="13">
        <f t="shared" ref="E32:E38" si="7">IF(H21="","",AVERAGE(H21:I21)-AVERAGE($J$3:$K$10))</f>
        <v>5757.375</v>
      </c>
      <c r="F32" s="13">
        <f t="shared" ref="F32:F38" si="8">IF(J21="","",AVERAGE(J21:K21)-AVERAGE($J$3:$K$10))</f>
        <v>11185.375</v>
      </c>
      <c r="G32" s="13">
        <f t="shared" ref="G32:G38" si="9">IF(L21="","",AVERAGE(L21:M21)-AVERAGE($J$3:$K$10))</f>
        <v>12325.875</v>
      </c>
      <c r="H32" s="13">
        <f t="shared" ref="H32:H38" si="10">IF(N21="","",AVERAGE(N21:O21)-AVERAGE($J$3:$K$10))</f>
        <v>8702.875</v>
      </c>
      <c r="I32" s="13">
        <f t="shared" ref="I32:I38" si="11">IF(P21="","",AVERAGE(P21:Q21)-AVERAGE($J$3:$K$10))</f>
        <v>7525.375</v>
      </c>
      <c r="J32" s="13">
        <f t="shared" si="2"/>
        <v>10961.375</v>
      </c>
      <c r="K32" s="13">
        <f t="shared" si="3"/>
        <v>10010.875</v>
      </c>
      <c r="L32" s="13">
        <f>IF(V21="","",AVERAGE(V21:W21)-AVERAGE($J$3:$K$10))</f>
        <v>5647.375</v>
      </c>
      <c r="M32" s="13">
        <f t="shared" ref="M32:M38" si="12">IF(X21="","",AVERAGE(X21:Y21)-AVERAGE($J$3:$K$10))</f>
        <v>10796.875</v>
      </c>
    </row>
    <row r="33" spans="1:13" x14ac:dyDescent="0.2">
      <c r="A33" s="14" t="s">
        <v>0</v>
      </c>
      <c r="B33" s="13">
        <f t="shared" si="4"/>
        <v>8854.875</v>
      </c>
      <c r="C33" s="13">
        <f t="shared" si="5"/>
        <v>8805.875</v>
      </c>
      <c r="D33" s="13">
        <f t="shared" si="6"/>
        <v>7160.875</v>
      </c>
      <c r="E33" s="13">
        <f t="shared" si="7"/>
        <v>6498.875</v>
      </c>
      <c r="F33" s="13">
        <f t="shared" si="8"/>
        <v>9830.875</v>
      </c>
      <c r="G33" s="13">
        <f t="shared" si="9"/>
        <v>14859.875</v>
      </c>
      <c r="H33" s="13">
        <f t="shared" si="10"/>
        <v>6449.875</v>
      </c>
      <c r="I33" s="13">
        <f t="shared" si="11"/>
        <v>6152.875</v>
      </c>
      <c r="J33" s="13">
        <f t="shared" si="2"/>
        <v>7678.875</v>
      </c>
      <c r="K33" s="13">
        <f t="shared" si="3"/>
        <v>8449.375</v>
      </c>
      <c r="L33" s="13">
        <f>IF(V22="","",AVERAGE(V22:W22)-AVERAGE($J$3:$K$10))</f>
        <v>18122.875</v>
      </c>
      <c r="M33" s="13">
        <f t="shared" si="12"/>
        <v>10550.875</v>
      </c>
    </row>
    <row r="34" spans="1:13" x14ac:dyDescent="0.2">
      <c r="A34" s="14" t="s">
        <v>3</v>
      </c>
      <c r="B34" s="13">
        <f t="shared" si="4"/>
        <v>10760.875</v>
      </c>
      <c r="C34" s="13">
        <f t="shared" si="5"/>
        <v>6735.875</v>
      </c>
      <c r="D34" s="13">
        <f t="shared" si="6"/>
        <v>11972.875</v>
      </c>
      <c r="E34" s="13">
        <f t="shared" si="7"/>
        <v>1853.875</v>
      </c>
      <c r="F34" s="13">
        <f t="shared" si="8"/>
        <v>7350.875</v>
      </c>
      <c r="G34" s="13">
        <f t="shared" si="9"/>
        <v>16500.375</v>
      </c>
      <c r="H34" s="13">
        <f t="shared" si="10"/>
        <v>8440.875</v>
      </c>
      <c r="I34" s="13">
        <f t="shared" si="11"/>
        <v>3690.875</v>
      </c>
      <c r="J34" s="13">
        <f t="shared" si="2"/>
        <v>6929.875</v>
      </c>
      <c r="K34" s="13">
        <f t="shared" si="3"/>
        <v>9094.875</v>
      </c>
      <c r="L34" s="13">
        <f>IF(V23="","",AVERAGE(V23:W23)-AVERAGE($J$3:$K$10))</f>
        <v>8352.875</v>
      </c>
      <c r="M34" s="13">
        <f t="shared" si="12"/>
        <v>9265.375</v>
      </c>
    </row>
    <row r="35" spans="1:13" x14ac:dyDescent="0.2">
      <c r="A35" s="14" t="s">
        <v>4</v>
      </c>
      <c r="B35" s="13">
        <f t="shared" si="4"/>
        <v>8251.875</v>
      </c>
      <c r="C35" s="13">
        <f t="shared" si="5"/>
        <v>5902.875</v>
      </c>
      <c r="D35" s="13">
        <f t="shared" si="6"/>
        <v>4060.375</v>
      </c>
      <c r="E35" s="13">
        <f t="shared" si="7"/>
        <v>9304.375</v>
      </c>
      <c r="F35" s="13">
        <f t="shared" si="8"/>
        <v>5920.875</v>
      </c>
      <c r="G35" s="13">
        <f t="shared" si="9"/>
        <v>9131.875</v>
      </c>
      <c r="H35" s="13">
        <f t="shared" si="10"/>
        <v>16082.875</v>
      </c>
      <c r="I35" s="13">
        <f t="shared" si="11"/>
        <v>7334.875</v>
      </c>
      <c r="J35" s="13">
        <f t="shared" si="2"/>
        <v>13293.875</v>
      </c>
      <c r="K35" s="13">
        <f t="shared" si="3"/>
        <v>8471.375</v>
      </c>
      <c r="L35" s="13">
        <f>IF(V24="","",AVERAGE(V24:W24)-AVERAGE($J$3:$K$10))</f>
        <v>14873.375</v>
      </c>
      <c r="M35" s="13">
        <f t="shared" si="12"/>
        <v>9295.875</v>
      </c>
    </row>
    <row r="36" spans="1:13" x14ac:dyDescent="0.2">
      <c r="A36" s="14" t="s">
        <v>5</v>
      </c>
      <c r="B36" s="13">
        <f t="shared" si="4"/>
        <v>6808.875</v>
      </c>
      <c r="C36" s="13">
        <f t="shared" si="5"/>
        <v>8213.375</v>
      </c>
      <c r="D36" s="13">
        <f t="shared" si="6"/>
        <v>7488.375</v>
      </c>
      <c r="E36" s="13">
        <f t="shared" si="7"/>
        <v>10360.375</v>
      </c>
      <c r="F36" s="13">
        <f t="shared" si="8"/>
        <v>12915.375</v>
      </c>
      <c r="G36" s="13">
        <f t="shared" si="9"/>
        <v>7876.375</v>
      </c>
      <c r="H36" s="13">
        <f t="shared" si="10"/>
        <v>5067.375</v>
      </c>
      <c r="I36" s="13">
        <f t="shared" si="11"/>
        <v>1261.875</v>
      </c>
      <c r="J36" s="13">
        <f t="shared" si="2"/>
        <v>7183.875</v>
      </c>
      <c r="K36" s="13">
        <f t="shared" si="3"/>
        <v>10678.875</v>
      </c>
      <c r="L36" s="13">
        <f>IF(V25="","",AVERAGE(W25:W25)-AVERAGE($J$3:$K$10))</f>
        <v>4888.375</v>
      </c>
      <c r="M36" s="13">
        <f t="shared" si="12"/>
        <v>6186.375</v>
      </c>
    </row>
    <row r="37" spans="1:13" x14ac:dyDescent="0.2">
      <c r="A37" s="14" t="s">
        <v>6</v>
      </c>
      <c r="B37" s="13">
        <f t="shared" si="4"/>
        <v>8392.375</v>
      </c>
      <c r="C37" s="13">
        <f t="shared" si="5"/>
        <v>10945.375</v>
      </c>
      <c r="D37" s="13">
        <f t="shared" si="6"/>
        <v>5736.875</v>
      </c>
      <c r="E37" s="13">
        <f t="shared" si="7"/>
        <v>7140.375</v>
      </c>
      <c r="F37" s="13">
        <f t="shared" si="8"/>
        <v>9162.875</v>
      </c>
      <c r="G37" s="13">
        <f t="shared" si="9"/>
        <v>11022.375</v>
      </c>
      <c r="H37" s="13">
        <f t="shared" si="10"/>
        <v>10410.375</v>
      </c>
      <c r="I37" s="13">
        <f t="shared" si="11"/>
        <v>3626.875</v>
      </c>
      <c r="J37" s="13">
        <f t="shared" si="2"/>
        <v>8397.375</v>
      </c>
      <c r="K37" s="13">
        <f t="shared" si="3"/>
        <v>8995.375</v>
      </c>
      <c r="L37" s="13">
        <f>IF(V26="","",AVERAGE(W26:W26)-AVERAGE($J$3:$K$10))</f>
        <v>16045.375</v>
      </c>
      <c r="M37" s="13">
        <f t="shared" si="12"/>
        <v>11707.875</v>
      </c>
    </row>
    <row r="38" spans="1:13" x14ac:dyDescent="0.2">
      <c r="A38" s="14" t="s">
        <v>7</v>
      </c>
      <c r="B38" s="13">
        <f t="shared" si="4"/>
        <v>1294.875</v>
      </c>
      <c r="C38" s="13">
        <f t="shared" si="5"/>
        <v>5586.875</v>
      </c>
      <c r="D38" s="13">
        <f t="shared" si="6"/>
        <v>4038.875</v>
      </c>
      <c r="E38" s="13">
        <f t="shared" si="7"/>
        <v>5041.875</v>
      </c>
      <c r="F38" s="13">
        <f t="shared" si="8"/>
        <v>7862.375</v>
      </c>
      <c r="G38" s="13">
        <f t="shared" si="9"/>
        <v>6781.875</v>
      </c>
      <c r="H38" s="13">
        <f t="shared" si="10"/>
        <v>6567.875</v>
      </c>
      <c r="I38" s="13">
        <f t="shared" si="11"/>
        <v>3711.375</v>
      </c>
      <c r="J38" s="13">
        <f t="shared" si="2"/>
        <v>12893.875</v>
      </c>
      <c r="K38" s="13">
        <f t="shared" si="3"/>
        <v>5521.375</v>
      </c>
      <c r="L38" s="13">
        <f>IF(V27="","",AVERAGE(W27:W27)-AVERAGE($J$3:$K$10))</f>
        <v>10583.375</v>
      </c>
      <c r="M38" s="13">
        <f t="shared" si="12"/>
        <v>2090.375</v>
      </c>
    </row>
    <row r="40" spans="1:13" x14ac:dyDescent="0.2">
      <c r="E40" s="11" t="s">
        <v>27</v>
      </c>
    </row>
    <row r="41" spans="1:13" x14ac:dyDescent="0.2">
      <c r="A41" s="4"/>
      <c r="B41" s="14">
        <v>1</v>
      </c>
      <c r="C41" s="14">
        <v>2</v>
      </c>
      <c r="D41" s="14">
        <v>3</v>
      </c>
      <c r="E41" s="14">
        <v>4</v>
      </c>
      <c r="F41" s="14">
        <v>5</v>
      </c>
      <c r="G41" s="14">
        <v>6</v>
      </c>
      <c r="H41" s="14">
        <v>7</v>
      </c>
      <c r="I41" s="14">
        <v>8</v>
      </c>
      <c r="J41" s="14">
        <v>9</v>
      </c>
      <c r="K41" s="14">
        <v>10</v>
      </c>
      <c r="L41" s="14">
        <v>11</v>
      </c>
      <c r="M41" s="14">
        <v>12</v>
      </c>
    </row>
    <row r="42" spans="1:13" x14ac:dyDescent="0.2">
      <c r="A42" s="14" t="s">
        <v>1</v>
      </c>
      <c r="B42" s="73">
        <f>IF(B31="","",(B31-$H$4)/$H$3*15)</f>
        <v>0.22914895287803566</v>
      </c>
      <c r="C42" s="73">
        <f t="shared" ref="C42:M42" si="13">IF(C31="","",(C31-$H$4)/$H$3*15)</f>
        <v>0.17862761315873282</v>
      </c>
      <c r="D42" s="73">
        <f t="shared" si="13"/>
        <v>0.26061114965695886</v>
      </c>
      <c r="E42" s="73">
        <f t="shared" si="13"/>
        <v>0.41607141609399095</v>
      </c>
      <c r="F42" s="73">
        <f t="shared" si="13"/>
        <v>0.21541468121912494</v>
      </c>
      <c r="G42" s="73">
        <f t="shared" si="13"/>
        <v>0.27410190586092431</v>
      </c>
      <c r="H42" s="73">
        <f t="shared" si="13"/>
        <v>0.25147120291468139</v>
      </c>
      <c r="I42" s="73">
        <f t="shared" si="13"/>
        <v>0.27247846949462284</v>
      </c>
      <c r="J42" s="73">
        <f t="shared" si="13"/>
        <v>0.21338538576124808</v>
      </c>
      <c r="K42" s="73">
        <f t="shared" si="13"/>
        <v>0.56563860852134862</v>
      </c>
      <c r="L42" s="73">
        <f t="shared" si="13"/>
        <v>0.22786643814865748</v>
      </c>
      <c r="M42" s="73">
        <f t="shared" si="13"/>
        <v>0.4508941261511582</v>
      </c>
    </row>
    <row r="43" spans="1:13" x14ac:dyDescent="0.2">
      <c r="A43" s="14" t="s">
        <v>2</v>
      </c>
      <c r="B43" s="73">
        <f t="shared" ref="B43:M49" si="14">IF(B32="","",(B32-$H$4)/$H$3*15)</f>
        <v>0.55641748996075602</v>
      </c>
      <c r="C43" s="73">
        <f t="shared" si="14"/>
        <v>0.26348463202531253</v>
      </c>
      <c r="D43" s="73">
        <f t="shared" si="14"/>
        <v>0.23364587161269085</v>
      </c>
      <c r="E43" s="73">
        <f t="shared" si="14"/>
        <v>0.22849957833151507</v>
      </c>
      <c r="F43" s="73">
        <f t="shared" si="14"/>
        <v>0.40473983025720645</v>
      </c>
      <c r="G43" s="73">
        <f t="shared" si="14"/>
        <v>0.44177041377254378</v>
      </c>
      <c r="H43" s="73">
        <f t="shared" si="14"/>
        <v>0.32413621467033671</v>
      </c>
      <c r="I43" s="73">
        <f t="shared" si="14"/>
        <v>0.28590428824393627</v>
      </c>
      <c r="J43" s="73">
        <f t="shared" si="14"/>
        <v>0.39746683533617566</v>
      </c>
      <c r="K43" s="73">
        <f t="shared" si="14"/>
        <v>0.36660531001278412</v>
      </c>
      <c r="L43" s="73">
        <f t="shared" si="14"/>
        <v>0.22492801832565176</v>
      </c>
      <c r="M43" s="73">
        <f t="shared" si="14"/>
        <v>0.39212572969104376</v>
      </c>
    </row>
    <row r="44" spans="1:13" x14ac:dyDescent="0.2">
      <c r="A44" s="14" t="s">
        <v>0</v>
      </c>
      <c r="B44" s="73">
        <f t="shared" si="14"/>
        <v>0.3290714612238933</v>
      </c>
      <c r="C44" s="73">
        <f t="shared" si="14"/>
        <v>0.32748049358491782</v>
      </c>
      <c r="D44" s="73">
        <f t="shared" si="14"/>
        <v>0.27406943713359827</v>
      </c>
      <c r="E44" s="73">
        <f t="shared" si="14"/>
        <v>0.25257513964376638</v>
      </c>
      <c r="F44" s="73">
        <f t="shared" si="14"/>
        <v>0.36076093909409868</v>
      </c>
      <c r="G44" s="73">
        <f t="shared" si="14"/>
        <v>0.52404616881670407</v>
      </c>
      <c r="H44" s="73">
        <f t="shared" si="14"/>
        <v>0.2509841720047909</v>
      </c>
      <c r="I44" s="73">
        <f t="shared" si="14"/>
        <v>0.24134095998895994</v>
      </c>
      <c r="J44" s="73">
        <f t="shared" si="14"/>
        <v>0.29088823788848189</v>
      </c>
      <c r="K44" s="73">
        <f t="shared" si="14"/>
        <v>0.31590539229318809</v>
      </c>
      <c r="L44" s="73">
        <f t="shared" si="14"/>
        <v>0.62999162608154025</v>
      </c>
      <c r="M44" s="73">
        <f t="shared" si="14"/>
        <v>0.38413842276884036</v>
      </c>
    </row>
    <row r="45" spans="1:13" x14ac:dyDescent="0.2">
      <c r="A45" s="14" t="s">
        <v>3</v>
      </c>
      <c r="B45" s="73">
        <f t="shared" si="14"/>
        <v>0.39095685550730663</v>
      </c>
      <c r="C45" s="73">
        <f t="shared" si="14"/>
        <v>0.26027022802003552</v>
      </c>
      <c r="D45" s="73">
        <f t="shared" si="14"/>
        <v>0.43030895302645517</v>
      </c>
      <c r="E45" s="73">
        <f t="shared" si="14"/>
        <v>0.10175790121435659</v>
      </c>
      <c r="F45" s="73">
        <f t="shared" si="14"/>
        <v>0.28023849532554401</v>
      </c>
      <c r="G45" s="73">
        <f t="shared" si="14"/>
        <v>0.57731111599505647</v>
      </c>
      <c r="H45" s="73">
        <f t="shared" si="14"/>
        <v>0.31562940811091683</v>
      </c>
      <c r="I45" s="73">
        <f t="shared" si="14"/>
        <v>0.16140295331227389</v>
      </c>
      <c r="J45" s="73">
        <f t="shared" si="14"/>
        <v>0.26656916112128537</v>
      </c>
      <c r="K45" s="73">
        <f t="shared" si="14"/>
        <v>0.33686395578214057</v>
      </c>
      <c r="L45" s="73">
        <f t="shared" si="14"/>
        <v>0.31277216010622616</v>
      </c>
      <c r="M45" s="73">
        <f t="shared" si="14"/>
        <v>0.3423998737912286</v>
      </c>
    </row>
    <row r="46" spans="1:13" x14ac:dyDescent="0.2">
      <c r="A46" s="14" t="s">
        <v>4</v>
      </c>
      <c r="B46" s="73">
        <f t="shared" si="14"/>
        <v>0.30949281864629713</v>
      </c>
      <c r="C46" s="73">
        <f t="shared" si="14"/>
        <v>0.23322377815745246</v>
      </c>
      <c r="D46" s="73">
        <f t="shared" si="14"/>
        <v>0.17340014805924198</v>
      </c>
      <c r="E46" s="73">
        <f t="shared" si="14"/>
        <v>0.34366615415694385</v>
      </c>
      <c r="F46" s="73">
        <f t="shared" si="14"/>
        <v>0.23380821524932099</v>
      </c>
      <c r="G46" s="73">
        <f t="shared" si="14"/>
        <v>0.33806529869320362</v>
      </c>
      <c r="H46" s="73">
        <f t="shared" si="14"/>
        <v>0.56375542233643883</v>
      </c>
      <c r="I46" s="73">
        <f t="shared" si="14"/>
        <v>0.27971899568832753</v>
      </c>
      <c r="J46" s="73">
        <f t="shared" si="14"/>
        <v>0.47320014182414089</v>
      </c>
      <c r="K46" s="73">
        <f t="shared" si="14"/>
        <v>0.3166197042943607</v>
      </c>
      <c r="L46" s="73">
        <f t="shared" si="14"/>
        <v>0.52448449663560548</v>
      </c>
      <c r="M46" s="73">
        <f t="shared" si="14"/>
        <v>0.34339016997467253</v>
      </c>
    </row>
    <row r="47" spans="1:13" x14ac:dyDescent="0.2">
      <c r="A47" s="14" t="s">
        <v>5</v>
      </c>
      <c r="B47" s="73">
        <f t="shared" si="14"/>
        <v>0.2626404451148357</v>
      </c>
      <c r="C47" s="73">
        <f t="shared" si="14"/>
        <v>0.30824277264424499</v>
      </c>
      <c r="D47" s="73">
        <f t="shared" si="14"/>
        <v>0.28470294533287316</v>
      </c>
      <c r="E47" s="73">
        <f t="shared" si="14"/>
        <v>0.37795313021323163</v>
      </c>
      <c r="F47" s="73">
        <f t="shared" si="14"/>
        <v>0.46091072853123849</v>
      </c>
      <c r="G47" s="73">
        <f t="shared" si="14"/>
        <v>0.2973008115353728</v>
      </c>
      <c r="H47" s="73">
        <f t="shared" si="14"/>
        <v>0.2060961564765543</v>
      </c>
      <c r="I47" s="73">
        <f t="shared" si="14"/>
        <v>8.2536414637346761E-2</v>
      </c>
      <c r="J47" s="73">
        <f t="shared" si="14"/>
        <v>0.27481621786209703</v>
      </c>
      <c r="K47" s="73">
        <f t="shared" si="14"/>
        <v>0.3882944198665722</v>
      </c>
      <c r="L47" s="73">
        <f t="shared" si="14"/>
        <v>0.20028425428519492</v>
      </c>
      <c r="M47" s="73">
        <f t="shared" si="14"/>
        <v>0.24242866235438196</v>
      </c>
    </row>
    <row r="48" spans="1:13" x14ac:dyDescent="0.2">
      <c r="A48" s="14" t="s">
        <v>6</v>
      </c>
      <c r="B48" s="73">
        <f t="shared" si="14"/>
        <v>0.3140546748356044</v>
      </c>
      <c r="C48" s="73">
        <f t="shared" si="14"/>
        <v>0.39694733569895918</v>
      </c>
      <c r="D48" s="73">
        <f t="shared" si="14"/>
        <v>0.22783396942133144</v>
      </c>
      <c r="E48" s="73">
        <f t="shared" si="14"/>
        <v>0.27340382822341469</v>
      </c>
      <c r="F48" s="73">
        <f t="shared" si="14"/>
        <v>0.33907182924031054</v>
      </c>
      <c r="G48" s="73">
        <f t="shared" si="14"/>
        <v>0.39944742770306352</v>
      </c>
      <c r="H48" s="73">
        <f t="shared" si="14"/>
        <v>0.37957656657953309</v>
      </c>
      <c r="I48" s="73">
        <f t="shared" si="14"/>
        <v>0.15932495476340794</v>
      </c>
      <c r="J48" s="73">
        <f t="shared" si="14"/>
        <v>0.31421701847223449</v>
      </c>
      <c r="K48" s="73">
        <f t="shared" si="14"/>
        <v>0.33363331741320051</v>
      </c>
      <c r="L48" s="73">
        <f t="shared" si="14"/>
        <v>0.56253784506171267</v>
      </c>
      <c r="M48" s="73">
        <f t="shared" si="14"/>
        <v>0.42170474028505717</v>
      </c>
    </row>
    <row r="49" spans="1:13" x14ac:dyDescent="0.2">
      <c r="A49" s="14" t="s">
        <v>7</v>
      </c>
      <c r="B49" s="73">
        <f t="shared" si="14"/>
        <v>8.3607882639105763E-2</v>
      </c>
      <c r="C49" s="73">
        <f t="shared" si="14"/>
        <v>0.22296366032242693</v>
      </c>
      <c r="D49" s="73">
        <f t="shared" si="14"/>
        <v>0.17270207042173236</v>
      </c>
      <c r="E49" s="73">
        <f t="shared" si="14"/>
        <v>0.20526820392974054</v>
      </c>
      <c r="F49" s="73">
        <f t="shared" si="14"/>
        <v>0.2968462493528084</v>
      </c>
      <c r="G49" s="73">
        <f t="shared" si="14"/>
        <v>0.26176378947703288</v>
      </c>
      <c r="H49" s="73">
        <f t="shared" si="14"/>
        <v>0.25481548182926245</v>
      </c>
      <c r="I49" s="73">
        <f t="shared" si="14"/>
        <v>0.1620685622224575</v>
      </c>
      <c r="J49" s="73">
        <f t="shared" si="14"/>
        <v>0.46021265089372887</v>
      </c>
      <c r="K49" s="73">
        <f t="shared" si="14"/>
        <v>0.22083695868257197</v>
      </c>
      <c r="L49" s="73">
        <f t="shared" si="14"/>
        <v>0.38519365640693631</v>
      </c>
      <c r="M49" s="73">
        <f t="shared" si="14"/>
        <v>0.10943675522696271</v>
      </c>
    </row>
    <row r="52" spans="1:13" x14ac:dyDescent="0.2">
      <c r="D52" s="68"/>
      <c r="E52" t="s">
        <v>222</v>
      </c>
    </row>
  </sheetData>
  <mergeCells count="2">
    <mergeCell ref="B1:E1"/>
    <mergeCell ref="I1:L1"/>
  </mergeCells>
  <phoneticPr fontId="21"/>
  <conditionalFormatting sqref="B42:M49">
    <cfRule type="cellIs" dxfId="46" priority="1" stopIfTrue="1" operator="lessThan">
      <formula>0.15</formula>
    </cfRule>
  </conditionalFormatting>
  <pageMargins left="0.45" right="0.45" top="0.75" bottom="0.75" header="0.3" footer="0.3"/>
  <pageSetup scale="65" orientation="landscape" r:id="rId1"/>
  <headerFooter>
    <oddHeader>&amp;L&amp;"-,Bold"&amp;16Example results&amp;R&amp;"-,Bold"&amp;12 100-6260-B2</oddHeader>
    <oddFooter>&amp;RResult 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10"/>
  <sheetViews>
    <sheetView view="pageLayout" topLeftCell="A4" zoomScaleNormal="100" workbookViewId="0">
      <selection activeCell="A16" sqref="A16:P25"/>
    </sheetView>
  </sheetViews>
  <sheetFormatPr defaultColWidth="9.109375" defaultRowHeight="13.2" x14ac:dyDescent="0.2"/>
  <cols>
    <col min="1" max="15" width="9.109375" style="59"/>
    <col min="16" max="16" width="16" style="59" customWidth="1"/>
    <col min="17" max="16384" width="9.109375" style="59"/>
  </cols>
  <sheetData>
    <row r="1" spans="2:18" x14ac:dyDescent="0.2">
      <c r="B1" s="11" t="s">
        <v>145</v>
      </c>
    </row>
    <row r="2" spans="2:18" ht="15" customHeight="1" x14ac:dyDescent="0.2">
      <c r="C2" s="65"/>
    </row>
    <row r="3" spans="2:18" ht="45" customHeight="1" x14ac:dyDescent="0.2">
      <c r="C3" s="60"/>
      <c r="D3" s="59" t="s">
        <v>219</v>
      </c>
      <c r="G3" s="66"/>
      <c r="H3" s="59" t="s">
        <v>218</v>
      </c>
      <c r="P3" s="61" t="s">
        <v>220</v>
      </c>
    </row>
    <row r="4" spans="2:18" ht="15" customHeight="1" x14ac:dyDescent="0.2">
      <c r="C4" s="72"/>
      <c r="D4" s="72"/>
      <c r="F4" s="11" t="s">
        <v>135</v>
      </c>
    </row>
    <row r="5" spans="2:18" x14ac:dyDescent="0.2">
      <c r="B5" s="21"/>
      <c r="C5" s="62">
        <v>1</v>
      </c>
      <c r="D5" s="62">
        <v>2</v>
      </c>
      <c r="E5" s="62">
        <v>3</v>
      </c>
      <c r="F5" s="62">
        <v>4</v>
      </c>
      <c r="G5" s="62">
        <v>5</v>
      </c>
      <c r="H5" s="62">
        <v>6</v>
      </c>
      <c r="I5" s="62">
        <v>7</v>
      </c>
      <c r="J5" s="62">
        <v>8</v>
      </c>
      <c r="K5" s="62">
        <v>9</v>
      </c>
      <c r="L5" s="62">
        <v>10</v>
      </c>
      <c r="M5" s="62">
        <v>11</v>
      </c>
      <c r="N5" s="62">
        <v>12</v>
      </c>
      <c r="P5" s="61"/>
      <c r="R5" s="11"/>
    </row>
    <row r="6" spans="2:18" x14ac:dyDescent="0.2">
      <c r="B6" s="62" t="s">
        <v>1</v>
      </c>
      <c r="C6" s="22">
        <f>'Example Results'!B42/2</f>
        <v>0.11457447643901783</v>
      </c>
      <c r="D6" s="22">
        <f>'Example Results'!C42/2</f>
        <v>8.9313806579366412E-2</v>
      </c>
      <c r="E6" s="22">
        <f>'Example Results'!D42/2</f>
        <v>0.13030557482847943</v>
      </c>
      <c r="F6" s="22">
        <f>'Example Results'!E42/2</f>
        <v>0.20803570804699548</v>
      </c>
      <c r="G6" s="22">
        <f>'Example Results'!F42/2</f>
        <v>0.10770734060956247</v>
      </c>
      <c r="H6" s="22">
        <f>'Example Results'!G42/2</f>
        <v>0.13705095293046216</v>
      </c>
      <c r="I6" s="22">
        <f>'Example Results'!H42/2</f>
        <v>0.1257356014573407</v>
      </c>
      <c r="J6" s="22">
        <f>'Example Results'!I42/2</f>
        <v>0.13623923474731142</v>
      </c>
      <c r="K6" s="22">
        <f>'Example Results'!J42/2</f>
        <v>0.10669269288062404</v>
      </c>
      <c r="L6" s="22">
        <f>'Example Results'!K42/2</f>
        <v>0.28281930426067431</v>
      </c>
      <c r="M6" s="22">
        <f>'Example Results'!L42/2</f>
        <v>0.11393321907432874</v>
      </c>
      <c r="N6" s="22">
        <f>'Example Results'!M42/2</f>
        <v>0.2254470630755791</v>
      </c>
      <c r="P6" s="63">
        <f>COUNTIF(C6:N13,"&lt;0.3")-COUNTIF(C6:N13,"&lt;0.1")</f>
        <v>85</v>
      </c>
    </row>
    <row r="7" spans="2:18" x14ac:dyDescent="0.2">
      <c r="B7" s="62" t="s">
        <v>2</v>
      </c>
      <c r="C7" s="22">
        <f>'Example Results'!B43/2</f>
        <v>0.27820874498037801</v>
      </c>
      <c r="D7" s="22">
        <f>'Example Results'!C43/2</f>
        <v>0.13174231601265626</v>
      </c>
      <c r="E7" s="22">
        <f>'Example Results'!D43/2</f>
        <v>0.11682293580634542</v>
      </c>
      <c r="F7" s="22">
        <f>'Example Results'!E43/2</f>
        <v>0.11424978916575754</v>
      </c>
      <c r="G7" s="22">
        <f>'Example Results'!F43/2</f>
        <v>0.20236991512860322</v>
      </c>
      <c r="H7" s="22">
        <f>'Example Results'!G43/2</f>
        <v>0.22088520688627189</v>
      </c>
      <c r="I7" s="22">
        <f>'Example Results'!H43/2</f>
        <v>0.16206810733516835</v>
      </c>
      <c r="J7" s="22">
        <f>'Example Results'!I43/2</f>
        <v>0.14295214412196813</v>
      </c>
      <c r="K7" s="22">
        <f>'Example Results'!J43/2</f>
        <v>0.19873341766808783</v>
      </c>
      <c r="L7" s="22">
        <f>'Example Results'!K43/2</f>
        <v>0.18330265500639206</v>
      </c>
      <c r="M7" s="22">
        <f>'Example Results'!L43/2</f>
        <v>0.11246400916282588</v>
      </c>
      <c r="N7" s="22">
        <f>'Example Results'!M43/2</f>
        <v>0.19606286484552188</v>
      </c>
      <c r="P7" s="63"/>
      <c r="R7" s="64"/>
    </row>
    <row r="8" spans="2:18" x14ac:dyDescent="0.2">
      <c r="B8" s="62" t="s">
        <v>0</v>
      </c>
      <c r="C8" s="22">
        <f>'Example Results'!B44/2</f>
        <v>0.16453573061194665</v>
      </c>
      <c r="D8" s="22">
        <f>'Example Results'!C44/2</f>
        <v>0.16374024679245891</v>
      </c>
      <c r="E8" s="22">
        <f>'Example Results'!D44/2</f>
        <v>0.13703471856679914</v>
      </c>
      <c r="F8" s="22">
        <f>'Example Results'!E44/2</f>
        <v>0.12628756982188319</v>
      </c>
      <c r="G8" s="22">
        <f>'Example Results'!F44/2</f>
        <v>0.18038046954704934</v>
      </c>
      <c r="H8" s="22">
        <f>'Example Results'!G44/2</f>
        <v>0.26202308440835204</v>
      </c>
      <c r="I8" s="22">
        <f>'Example Results'!H44/2</f>
        <v>0.12549208600239545</v>
      </c>
      <c r="J8" s="22">
        <f>'Example Results'!I44/2</f>
        <v>0.12067047999447997</v>
      </c>
      <c r="K8" s="22">
        <f>'Example Results'!J44/2</f>
        <v>0.14544411894424095</v>
      </c>
      <c r="L8" s="22">
        <f>'Example Results'!K44/2</f>
        <v>0.15795269614659405</v>
      </c>
      <c r="M8" s="22">
        <f>'Example Results'!L44/2</f>
        <v>0.31499581304077012</v>
      </c>
      <c r="N8" s="22">
        <f>'Example Results'!M44/2</f>
        <v>0.19206921138442018</v>
      </c>
      <c r="P8" s="63"/>
    </row>
    <row r="9" spans="2:18" x14ac:dyDescent="0.2">
      <c r="B9" s="62" t="s">
        <v>3</v>
      </c>
      <c r="C9" s="22">
        <f>'Example Results'!B45/2</f>
        <v>0.19547842775365332</v>
      </c>
      <c r="D9" s="22">
        <f>'Example Results'!C45/2</f>
        <v>0.13013511401001776</v>
      </c>
      <c r="E9" s="22">
        <f>'Example Results'!D45/2</f>
        <v>0.21515447651322758</v>
      </c>
      <c r="F9" s="22">
        <f>'Example Results'!E45/2</f>
        <v>5.0878950607178293E-2</v>
      </c>
      <c r="G9" s="22">
        <f>'Example Results'!F45/2</f>
        <v>0.14011924766277201</v>
      </c>
      <c r="H9" s="22">
        <f>'Example Results'!G45/2</f>
        <v>0.28865555799752823</v>
      </c>
      <c r="I9" s="22">
        <f>'Example Results'!H45/2</f>
        <v>0.15781470405545842</v>
      </c>
      <c r="J9" s="22">
        <f>'Example Results'!I45/2</f>
        <v>8.0701476656136945E-2</v>
      </c>
      <c r="K9" s="22">
        <f>'Example Results'!J45/2</f>
        <v>0.13328458056064268</v>
      </c>
      <c r="L9" s="22">
        <f>'Example Results'!K45/2</f>
        <v>0.16843197789107028</v>
      </c>
      <c r="M9" s="22">
        <f>'Example Results'!L45/2</f>
        <v>0.15638608005311308</v>
      </c>
      <c r="N9" s="22">
        <f>'Example Results'!M45/2</f>
        <v>0.1711999368956143</v>
      </c>
      <c r="P9" s="63"/>
    </row>
    <row r="10" spans="2:18" x14ac:dyDescent="0.2">
      <c r="B10" s="62" t="s">
        <v>4</v>
      </c>
      <c r="C10" s="22">
        <f>'Example Results'!B46/2</f>
        <v>0.15474640932314856</v>
      </c>
      <c r="D10" s="22">
        <f>'Example Results'!C46/2</f>
        <v>0.11661188907872623</v>
      </c>
      <c r="E10" s="22">
        <f>'Example Results'!D46/2</f>
        <v>8.6700074029620988E-2</v>
      </c>
      <c r="F10" s="22">
        <f>'Example Results'!E46/2</f>
        <v>0.17183307707847192</v>
      </c>
      <c r="G10" s="22">
        <f>'Example Results'!F46/2</f>
        <v>0.1169041076246605</v>
      </c>
      <c r="H10" s="22">
        <f>'Example Results'!G46/2</f>
        <v>0.16903264934660181</v>
      </c>
      <c r="I10" s="22">
        <f>'Example Results'!H46/2</f>
        <v>0.28187771116821941</v>
      </c>
      <c r="J10" s="22">
        <f>'Example Results'!I46/2</f>
        <v>0.13985949784416377</v>
      </c>
      <c r="K10" s="22">
        <f>'Example Results'!J46/2</f>
        <v>0.23660007091207044</v>
      </c>
      <c r="L10" s="22">
        <f>'Example Results'!K46/2</f>
        <v>0.15830985214718035</v>
      </c>
      <c r="M10" s="22">
        <f>'Example Results'!L46/2</f>
        <v>0.26224224831780274</v>
      </c>
      <c r="N10" s="22">
        <f>'Example Results'!M46/2</f>
        <v>0.17169508498733627</v>
      </c>
      <c r="P10" s="63"/>
    </row>
    <row r="11" spans="2:18" x14ac:dyDescent="0.2">
      <c r="B11" s="62" t="s">
        <v>5</v>
      </c>
      <c r="C11" s="22">
        <f>'Example Results'!B47/2</f>
        <v>0.13132022255741785</v>
      </c>
      <c r="D11" s="22">
        <f>'Example Results'!C47/2</f>
        <v>0.15412138632212249</v>
      </c>
      <c r="E11" s="22">
        <f>'Example Results'!D47/2</f>
        <v>0.14235147266643658</v>
      </c>
      <c r="F11" s="22">
        <f>'Example Results'!E47/2</f>
        <v>0.18897656510661581</v>
      </c>
      <c r="G11" s="22">
        <f>'Example Results'!F47/2</f>
        <v>0.23045536426561924</v>
      </c>
      <c r="H11" s="22">
        <f>'Example Results'!G47/2</f>
        <v>0.1486504057676864</v>
      </c>
      <c r="I11" s="22">
        <f>'Example Results'!H47/2</f>
        <v>0.10304807823827715</v>
      </c>
      <c r="J11" s="22">
        <f>'Example Results'!I47/2</f>
        <v>4.1268207318673381E-2</v>
      </c>
      <c r="K11" s="22">
        <f>'Example Results'!J47/2</f>
        <v>0.13740810893104852</v>
      </c>
      <c r="L11" s="22">
        <f>'Example Results'!K47/2</f>
        <v>0.1941472099332861</v>
      </c>
      <c r="M11" s="22">
        <f>'Example Results'!L47/2</f>
        <v>0.10014212714259746</v>
      </c>
      <c r="N11" s="22">
        <f>'Example Results'!M47/2</f>
        <v>0.12121433117719098</v>
      </c>
      <c r="P11" s="63"/>
    </row>
    <row r="12" spans="2:18" x14ac:dyDescent="0.2">
      <c r="B12" s="62" t="s">
        <v>6</v>
      </c>
      <c r="C12" s="22">
        <f>'Example Results'!B48/2</f>
        <v>0.1570273374178022</v>
      </c>
      <c r="D12" s="22">
        <f>'Example Results'!C48/2</f>
        <v>0.19847366784947959</v>
      </c>
      <c r="E12" s="22">
        <f>'Example Results'!D48/2</f>
        <v>0.11391698471066572</v>
      </c>
      <c r="F12" s="22">
        <f>'Example Results'!E48/2</f>
        <v>0.13670191411170735</v>
      </c>
      <c r="G12" s="22">
        <f>'Example Results'!F48/2</f>
        <v>0.16953591462015527</v>
      </c>
      <c r="H12" s="22">
        <f>'Example Results'!G48/2</f>
        <v>0.19972371385153176</v>
      </c>
      <c r="I12" s="22">
        <f>'Example Results'!H48/2</f>
        <v>0.18978828328976655</v>
      </c>
      <c r="J12" s="22">
        <f>'Example Results'!I48/2</f>
        <v>7.9662477381703969E-2</v>
      </c>
      <c r="K12" s="22">
        <f>'Example Results'!J48/2</f>
        <v>0.15710850923611724</v>
      </c>
      <c r="L12" s="22">
        <f>'Example Results'!K48/2</f>
        <v>0.16681665870660026</v>
      </c>
      <c r="M12" s="22">
        <f>'Example Results'!L48/2</f>
        <v>0.28126892253085634</v>
      </c>
      <c r="N12" s="22">
        <f>'Example Results'!M48/2</f>
        <v>0.21085237014252858</v>
      </c>
      <c r="P12" s="63"/>
    </row>
    <row r="13" spans="2:18" x14ac:dyDescent="0.2">
      <c r="B13" s="62" t="s">
        <v>7</v>
      </c>
      <c r="C13" s="22">
        <f>'Example Results'!B49/2</f>
        <v>4.1803941319552881E-2</v>
      </c>
      <c r="D13" s="22">
        <f>'Example Results'!C49/2</f>
        <v>0.11148183016121346</v>
      </c>
      <c r="E13" s="22">
        <f>'Example Results'!D49/2</f>
        <v>8.6351035210866178E-2</v>
      </c>
      <c r="F13" s="22">
        <f>'Example Results'!E49/2</f>
        <v>0.10263410196487027</v>
      </c>
      <c r="G13" s="22">
        <f>'Example Results'!F49/2</f>
        <v>0.1484231246764042</v>
      </c>
      <c r="H13" s="22">
        <f>'Example Results'!G49/2</f>
        <v>0.13088189473851644</v>
      </c>
      <c r="I13" s="22">
        <f>'Example Results'!H49/2</f>
        <v>0.12740774091463122</v>
      </c>
      <c r="J13" s="22">
        <f>'Example Results'!I49/2</f>
        <v>8.1034281111228748E-2</v>
      </c>
      <c r="K13" s="22">
        <f>'Example Results'!J49/2</f>
        <v>0.23010632544686443</v>
      </c>
      <c r="L13" s="22">
        <f>'Example Results'!K49/2</f>
        <v>0.11041847934128599</v>
      </c>
      <c r="M13" s="22">
        <f>'Example Results'!L49/2</f>
        <v>0.19259682820346816</v>
      </c>
      <c r="N13" s="22">
        <f>'Example Results'!M49/2</f>
        <v>5.4718377613481355E-2</v>
      </c>
      <c r="P13" s="63"/>
    </row>
    <row r="14" spans="2:18" x14ac:dyDescent="0.2">
      <c r="P14" s="63"/>
    </row>
    <row r="15" spans="2:18" x14ac:dyDescent="0.2">
      <c r="P15" s="63"/>
    </row>
    <row r="16" spans="2:18" x14ac:dyDescent="0.2">
      <c r="F16" s="11" t="s">
        <v>136</v>
      </c>
      <c r="P16" s="63"/>
    </row>
    <row r="17" spans="2:16" x14ac:dyDescent="0.2">
      <c r="B17" s="21"/>
      <c r="C17" s="62">
        <v>1</v>
      </c>
      <c r="D17" s="62">
        <v>2</v>
      </c>
      <c r="E17" s="62">
        <v>3</v>
      </c>
      <c r="F17" s="62">
        <v>4</v>
      </c>
      <c r="G17" s="62">
        <v>5</v>
      </c>
      <c r="H17" s="62">
        <v>6</v>
      </c>
      <c r="I17" s="62">
        <v>7</v>
      </c>
      <c r="J17" s="62">
        <v>8</v>
      </c>
      <c r="K17" s="62">
        <v>9</v>
      </c>
      <c r="L17" s="62">
        <v>10</v>
      </c>
      <c r="M17" s="62">
        <v>11</v>
      </c>
      <c r="N17" s="62">
        <v>12</v>
      </c>
      <c r="P17" s="63"/>
    </row>
    <row r="18" spans="2:16" x14ac:dyDescent="0.2">
      <c r="B18" s="62" t="s">
        <v>1</v>
      </c>
      <c r="C18" s="22">
        <f>'Example Results'!B42/3</f>
        <v>7.6382984292678549E-2</v>
      </c>
      <c r="D18" s="22">
        <f>'Example Results'!C42/3</f>
        <v>5.9542537719577605E-2</v>
      </c>
      <c r="E18" s="22">
        <f>'Example Results'!D42/3</f>
        <v>8.6870383218986283E-2</v>
      </c>
      <c r="F18" s="22">
        <f>'Example Results'!E42/3</f>
        <v>0.13869047203133031</v>
      </c>
      <c r="G18" s="22">
        <f>'Example Results'!F42/3</f>
        <v>7.1804893739708317E-2</v>
      </c>
      <c r="H18" s="22">
        <f>'Example Results'!G42/3</f>
        <v>9.1367301953641442E-2</v>
      </c>
      <c r="I18" s="22">
        <f>'Example Results'!H42/3</f>
        <v>8.3823734304893802E-2</v>
      </c>
      <c r="J18" s="22">
        <f>'Example Results'!I42/3</f>
        <v>9.0826156498207619E-2</v>
      </c>
      <c r="K18" s="22">
        <f>'Example Results'!J42/3</f>
        <v>7.1128461920416025E-2</v>
      </c>
      <c r="L18" s="22">
        <f>'Example Results'!K42/3</f>
        <v>0.18854620284044954</v>
      </c>
      <c r="M18" s="22">
        <f>'Example Results'!L42/3</f>
        <v>7.5955479382885827E-2</v>
      </c>
      <c r="N18" s="22">
        <f>'Example Results'!M42/3</f>
        <v>0.15029804205038608</v>
      </c>
      <c r="P18" s="63">
        <f>COUNTIF(C18:N25,"&lt;0.3")-COUNTIF(C18:N25,"&lt;0.1")</f>
        <v>47</v>
      </c>
    </row>
    <row r="19" spans="2:16" x14ac:dyDescent="0.2">
      <c r="B19" s="62" t="s">
        <v>2</v>
      </c>
      <c r="C19" s="22">
        <f>'Example Results'!B43/3</f>
        <v>0.18547249665358534</v>
      </c>
      <c r="D19" s="22">
        <f>'Example Results'!C43/3</f>
        <v>8.7828210675104171E-2</v>
      </c>
      <c r="E19" s="22">
        <f>'Example Results'!D43/3</f>
        <v>7.7881957204230287E-2</v>
      </c>
      <c r="F19" s="22">
        <f>'Example Results'!E43/3</f>
        <v>7.616652611050502E-2</v>
      </c>
      <c r="G19" s="22">
        <f>'Example Results'!F43/3</f>
        <v>0.13491327675240214</v>
      </c>
      <c r="H19" s="22">
        <f>'Example Results'!G43/3</f>
        <v>0.14725680459084792</v>
      </c>
      <c r="I19" s="22">
        <f>'Example Results'!H43/3</f>
        <v>0.10804540489011223</v>
      </c>
      <c r="J19" s="22">
        <f>'Example Results'!I43/3</f>
        <v>9.5301429414645422E-2</v>
      </c>
      <c r="K19" s="22">
        <f>'Example Results'!J43/3</f>
        <v>0.13248894511205855</v>
      </c>
      <c r="L19" s="22">
        <f>'Example Results'!K43/3</f>
        <v>0.12220177000426137</v>
      </c>
      <c r="M19" s="22">
        <f>'Example Results'!L43/3</f>
        <v>7.4976006108550583E-2</v>
      </c>
      <c r="N19" s="22">
        <f>'Example Results'!M43/3</f>
        <v>0.13070857656368126</v>
      </c>
      <c r="P19" s="63"/>
    </row>
    <row r="20" spans="2:16" x14ac:dyDescent="0.2">
      <c r="B20" s="62" t="s">
        <v>0</v>
      </c>
      <c r="C20" s="22">
        <f>'Example Results'!B44/3</f>
        <v>0.1096904870746311</v>
      </c>
      <c r="D20" s="22">
        <f>'Example Results'!C44/3</f>
        <v>0.10916016452830594</v>
      </c>
      <c r="E20" s="22">
        <f>'Example Results'!D44/3</f>
        <v>9.1356479044532757E-2</v>
      </c>
      <c r="F20" s="22">
        <f>'Example Results'!E44/3</f>
        <v>8.4191713214588793E-2</v>
      </c>
      <c r="G20" s="22">
        <f>'Example Results'!F44/3</f>
        <v>0.12025364636469955</v>
      </c>
      <c r="H20" s="22">
        <f>'Example Results'!G44/3</f>
        <v>0.17468205627223468</v>
      </c>
      <c r="I20" s="22">
        <f>'Example Results'!H44/3</f>
        <v>8.3661390668263627E-2</v>
      </c>
      <c r="J20" s="22">
        <f>'Example Results'!I44/3</f>
        <v>8.044698666298665E-2</v>
      </c>
      <c r="K20" s="22">
        <f>'Example Results'!J44/3</f>
        <v>9.6962745962827293E-2</v>
      </c>
      <c r="L20" s="22">
        <f>'Example Results'!K44/3</f>
        <v>0.1053017974310627</v>
      </c>
      <c r="M20" s="22">
        <f>'Example Results'!L44/3</f>
        <v>0.20999720869384675</v>
      </c>
      <c r="N20" s="22">
        <f>'Example Results'!M44/3</f>
        <v>0.12804614092294678</v>
      </c>
      <c r="P20" s="63"/>
    </row>
    <row r="21" spans="2:16" x14ac:dyDescent="0.2">
      <c r="B21" s="62" t="s">
        <v>3</v>
      </c>
      <c r="C21" s="22">
        <f>'Example Results'!B45/3</f>
        <v>0.13031895183576889</v>
      </c>
      <c r="D21" s="22">
        <f>'Example Results'!C45/3</f>
        <v>8.6756742673345169E-2</v>
      </c>
      <c r="E21" s="22">
        <f>'Example Results'!D45/3</f>
        <v>0.14343631767548506</v>
      </c>
      <c r="F21" s="22">
        <f>'Example Results'!E45/3</f>
        <v>3.3919300404785531E-2</v>
      </c>
      <c r="G21" s="22">
        <f>'Example Results'!F45/3</f>
        <v>9.3412831775181338E-2</v>
      </c>
      <c r="H21" s="22">
        <f>'Example Results'!G45/3</f>
        <v>0.19243703866501882</v>
      </c>
      <c r="I21" s="22">
        <f>'Example Results'!H45/3</f>
        <v>0.10520980270363894</v>
      </c>
      <c r="J21" s="22">
        <f>'Example Results'!I45/3</f>
        <v>5.3800984437424627E-2</v>
      </c>
      <c r="K21" s="22">
        <f>'Example Results'!J45/3</f>
        <v>8.8856387040428461E-2</v>
      </c>
      <c r="L21" s="22">
        <f>'Example Results'!K45/3</f>
        <v>0.11228798526071353</v>
      </c>
      <c r="M21" s="22">
        <f>'Example Results'!L45/3</f>
        <v>0.10425738670207539</v>
      </c>
      <c r="N21" s="22">
        <f>'Example Results'!M45/3</f>
        <v>0.11413329126374287</v>
      </c>
      <c r="P21" s="63"/>
    </row>
    <row r="22" spans="2:16" x14ac:dyDescent="0.2">
      <c r="B22" s="62" t="s">
        <v>4</v>
      </c>
      <c r="C22" s="22">
        <f>'Example Results'!B46/3</f>
        <v>0.10316427288209905</v>
      </c>
      <c r="D22" s="22">
        <f>'Example Results'!C46/3</f>
        <v>7.7741259385817482E-2</v>
      </c>
      <c r="E22" s="22">
        <f>'Example Results'!D46/3</f>
        <v>5.7800049353080661E-2</v>
      </c>
      <c r="F22" s="22">
        <f>'Example Results'!E46/3</f>
        <v>0.11455538471898129</v>
      </c>
      <c r="G22" s="22">
        <f>'Example Results'!F46/3</f>
        <v>7.7936071749773669E-2</v>
      </c>
      <c r="H22" s="22">
        <f>'Example Results'!G46/3</f>
        <v>0.11268843289773454</v>
      </c>
      <c r="I22" s="22">
        <f>'Example Results'!H46/3</f>
        <v>0.18791847411214627</v>
      </c>
      <c r="J22" s="22">
        <f>'Example Results'!I46/3</f>
        <v>9.3239665229442506E-2</v>
      </c>
      <c r="K22" s="22">
        <f>'Example Results'!J46/3</f>
        <v>0.15773338060804695</v>
      </c>
      <c r="L22" s="22">
        <f>'Example Results'!K46/3</f>
        <v>0.10553990143145357</v>
      </c>
      <c r="M22" s="22">
        <f>'Example Results'!L46/3</f>
        <v>0.17482816554520184</v>
      </c>
      <c r="N22" s="22">
        <f>'Example Results'!M46/3</f>
        <v>0.11446338999155752</v>
      </c>
      <c r="P22" s="63"/>
    </row>
    <row r="23" spans="2:16" x14ac:dyDescent="0.2">
      <c r="B23" s="62" t="s">
        <v>5</v>
      </c>
      <c r="C23" s="22">
        <f>'Example Results'!B47/3</f>
        <v>8.7546815038278561E-2</v>
      </c>
      <c r="D23" s="22">
        <f>'Example Results'!C47/3</f>
        <v>0.102747590881415</v>
      </c>
      <c r="E23" s="22">
        <f>'Example Results'!D47/3</f>
        <v>9.4900981777624391E-2</v>
      </c>
      <c r="F23" s="22">
        <f>'Example Results'!E47/3</f>
        <v>0.12598437673774388</v>
      </c>
      <c r="G23" s="22">
        <f>'Example Results'!F47/3</f>
        <v>0.15363690951041284</v>
      </c>
      <c r="H23" s="22">
        <f>'Example Results'!G47/3</f>
        <v>9.9100270511790933E-2</v>
      </c>
      <c r="I23" s="22">
        <f>'Example Results'!H47/3</f>
        <v>6.8698718825518104E-2</v>
      </c>
      <c r="J23" s="22">
        <f>'Example Results'!I47/3</f>
        <v>2.7512138212448922E-2</v>
      </c>
      <c r="K23" s="22">
        <f>'Example Results'!J47/3</f>
        <v>9.160540595403234E-2</v>
      </c>
      <c r="L23" s="22">
        <f>'Example Results'!K47/3</f>
        <v>0.1294314732888574</v>
      </c>
      <c r="M23" s="22">
        <f>'Example Results'!L47/3</f>
        <v>6.6761418095064973E-2</v>
      </c>
      <c r="N23" s="22">
        <f>'Example Results'!M47/3</f>
        <v>8.0809554118127319E-2</v>
      </c>
      <c r="P23" s="63"/>
    </row>
    <row r="24" spans="2:16" x14ac:dyDescent="0.2">
      <c r="B24" s="62" t="s">
        <v>6</v>
      </c>
      <c r="C24" s="22">
        <f>'Example Results'!B48/3</f>
        <v>0.10468489161186813</v>
      </c>
      <c r="D24" s="22">
        <f>'Example Results'!C48/3</f>
        <v>0.13231577856631974</v>
      </c>
      <c r="E24" s="22">
        <f>'Example Results'!D48/3</f>
        <v>7.5944656473777142E-2</v>
      </c>
      <c r="F24" s="22">
        <f>'Example Results'!E48/3</f>
        <v>9.1134609407804892E-2</v>
      </c>
      <c r="G24" s="22">
        <f>'Example Results'!F48/3</f>
        <v>0.11302394308010351</v>
      </c>
      <c r="H24" s="22">
        <f>'Example Results'!G48/3</f>
        <v>0.13314914256768784</v>
      </c>
      <c r="I24" s="22">
        <f>'Example Results'!H48/3</f>
        <v>0.1265255221931777</v>
      </c>
      <c r="J24" s="22">
        <f>'Example Results'!I48/3</f>
        <v>5.3108318254469315E-2</v>
      </c>
      <c r="K24" s="22">
        <f>'Example Results'!J48/3</f>
        <v>0.1047390061574115</v>
      </c>
      <c r="L24" s="22">
        <f>'Example Results'!K48/3</f>
        <v>0.11121110580440018</v>
      </c>
      <c r="M24" s="22">
        <f>'Example Results'!L48/3</f>
        <v>0.1875126150205709</v>
      </c>
      <c r="N24" s="22">
        <f>'Example Results'!M48/3</f>
        <v>0.14056824676168572</v>
      </c>
      <c r="P24" s="63"/>
    </row>
    <row r="25" spans="2:16" x14ac:dyDescent="0.2">
      <c r="B25" s="62" t="s">
        <v>7</v>
      </c>
      <c r="C25" s="22">
        <f>'Example Results'!B49/3</f>
        <v>2.7869294213035255E-2</v>
      </c>
      <c r="D25" s="22">
        <f>'Example Results'!C49/3</f>
        <v>7.4321220107475647E-2</v>
      </c>
      <c r="E25" s="22">
        <f>'Example Results'!D49/3</f>
        <v>5.7567356807244119E-2</v>
      </c>
      <c r="F25" s="22">
        <f>'Example Results'!E49/3</f>
        <v>6.8422734643246844E-2</v>
      </c>
      <c r="G25" s="22">
        <f>'Example Results'!F49/3</f>
        <v>9.8948749784269471E-2</v>
      </c>
      <c r="H25" s="22">
        <f>'Example Results'!G49/3</f>
        <v>8.7254596492344294E-2</v>
      </c>
      <c r="I25" s="22">
        <f>'Example Results'!H49/3</f>
        <v>8.4938493943087487E-2</v>
      </c>
      <c r="J25" s="22">
        <f>'Example Results'!I49/3</f>
        <v>5.4022854074152499E-2</v>
      </c>
      <c r="K25" s="22">
        <f>'Example Results'!J49/3</f>
        <v>0.15340421696457629</v>
      </c>
      <c r="L25" s="22">
        <f>'Example Results'!K49/3</f>
        <v>7.3612319560857328E-2</v>
      </c>
      <c r="M25" s="22">
        <f>'Example Results'!L49/3</f>
        <v>0.12839788546897876</v>
      </c>
      <c r="N25" s="22">
        <f>'Example Results'!M49/3</f>
        <v>3.6478918408987572E-2</v>
      </c>
      <c r="P25" s="63"/>
    </row>
    <row r="26" spans="2:16" x14ac:dyDescent="0.2">
      <c r="P26" s="63"/>
    </row>
    <row r="27" spans="2:16" x14ac:dyDescent="0.2">
      <c r="P27" s="63"/>
    </row>
    <row r="28" spans="2:16" x14ac:dyDescent="0.2">
      <c r="F28" s="11" t="s">
        <v>137</v>
      </c>
      <c r="P28" s="63"/>
    </row>
    <row r="29" spans="2:16" x14ac:dyDescent="0.2">
      <c r="B29" s="21"/>
      <c r="C29" s="62">
        <v>1</v>
      </c>
      <c r="D29" s="62">
        <v>2</v>
      </c>
      <c r="E29" s="62">
        <v>3</v>
      </c>
      <c r="F29" s="62">
        <v>4</v>
      </c>
      <c r="G29" s="62">
        <v>5</v>
      </c>
      <c r="H29" s="62">
        <v>6</v>
      </c>
      <c r="I29" s="62">
        <v>7</v>
      </c>
      <c r="J29" s="62">
        <v>8</v>
      </c>
      <c r="K29" s="62">
        <v>9</v>
      </c>
      <c r="L29" s="62">
        <v>10</v>
      </c>
      <c r="M29" s="62">
        <v>11</v>
      </c>
      <c r="N29" s="62">
        <v>12</v>
      </c>
      <c r="P29" s="63"/>
    </row>
    <row r="30" spans="2:16" x14ac:dyDescent="0.2">
      <c r="B30" s="62" t="s">
        <v>1</v>
      </c>
      <c r="C30" s="22">
        <f>'Example Results'!B42/4</f>
        <v>5.7287238219508915E-2</v>
      </c>
      <c r="D30" s="22">
        <f>'Example Results'!C42/4</f>
        <v>4.4656903289683206E-2</v>
      </c>
      <c r="E30" s="22">
        <f>'Example Results'!D42/4</f>
        <v>6.5152787414239716E-2</v>
      </c>
      <c r="F30" s="22">
        <f>'Example Results'!E42/4</f>
        <v>0.10401785402349774</v>
      </c>
      <c r="G30" s="22">
        <f>'Example Results'!F42/4</f>
        <v>5.3853670304781234E-2</v>
      </c>
      <c r="H30" s="22">
        <f>'Example Results'!G42/4</f>
        <v>6.8525476465231078E-2</v>
      </c>
      <c r="I30" s="22">
        <f>'Example Results'!H42/4</f>
        <v>6.2867800728670348E-2</v>
      </c>
      <c r="J30" s="22">
        <f>'Example Results'!I42/4</f>
        <v>6.8119617373655711E-2</v>
      </c>
      <c r="K30" s="22">
        <f>'Example Results'!J42/4</f>
        <v>5.3346346440312019E-2</v>
      </c>
      <c r="L30" s="22">
        <f>'Example Results'!K42/4</f>
        <v>0.14140965213033715</v>
      </c>
      <c r="M30" s="22">
        <f>'Example Results'!L42/4</f>
        <v>5.696660953716437E-2</v>
      </c>
      <c r="N30" s="22">
        <f>'Example Results'!M42/4</f>
        <v>0.11272353153778955</v>
      </c>
      <c r="P30" s="63">
        <f>COUNTIF(C30:N37,"&lt;0.3")-COUNTIF(C30:N37,"&lt;0.1")</f>
        <v>17</v>
      </c>
    </row>
    <row r="31" spans="2:16" x14ac:dyDescent="0.2">
      <c r="B31" s="62" t="s">
        <v>2</v>
      </c>
      <c r="C31" s="22">
        <f>'Example Results'!B43/4</f>
        <v>0.139104372490189</v>
      </c>
      <c r="D31" s="22">
        <f>'Example Results'!C43/4</f>
        <v>6.5871158006328132E-2</v>
      </c>
      <c r="E31" s="22">
        <f>'Example Results'!D43/4</f>
        <v>5.8411467903172712E-2</v>
      </c>
      <c r="F31" s="22">
        <f>'Example Results'!E43/4</f>
        <v>5.7124894582878769E-2</v>
      </c>
      <c r="G31" s="22">
        <f>'Example Results'!F43/4</f>
        <v>0.10118495756430161</v>
      </c>
      <c r="H31" s="22">
        <f>'Example Results'!G43/4</f>
        <v>0.11044260344313594</v>
      </c>
      <c r="I31" s="22">
        <f>'Example Results'!H43/4</f>
        <v>8.1034053667584177E-2</v>
      </c>
      <c r="J31" s="22">
        <f>'Example Results'!I43/4</f>
        <v>7.1476072060984067E-2</v>
      </c>
      <c r="K31" s="22">
        <f>'Example Results'!J43/4</f>
        <v>9.9366708834043915E-2</v>
      </c>
      <c r="L31" s="22">
        <f>'Example Results'!K43/4</f>
        <v>9.1651327503196031E-2</v>
      </c>
      <c r="M31" s="22">
        <f>'Example Results'!L43/4</f>
        <v>5.6232004581412941E-2</v>
      </c>
      <c r="N31" s="22">
        <f>'Example Results'!M43/4</f>
        <v>9.8031432422760939E-2</v>
      </c>
      <c r="P31" s="63"/>
    </row>
    <row r="32" spans="2:16" x14ac:dyDescent="0.2">
      <c r="B32" s="62" t="s">
        <v>0</v>
      </c>
      <c r="C32" s="22">
        <f>'Example Results'!B44/4</f>
        <v>8.2267865305973326E-2</v>
      </c>
      <c r="D32" s="22">
        <f>'Example Results'!C44/4</f>
        <v>8.1870123396229455E-2</v>
      </c>
      <c r="E32" s="22">
        <f>'Example Results'!D44/4</f>
        <v>6.8517359283399568E-2</v>
      </c>
      <c r="F32" s="22">
        <f>'Example Results'!E44/4</f>
        <v>6.3143784910941594E-2</v>
      </c>
      <c r="G32" s="22">
        <f>'Example Results'!F44/4</f>
        <v>9.0190234773524669E-2</v>
      </c>
      <c r="H32" s="22">
        <f>'Example Results'!G44/4</f>
        <v>0.13101154220417602</v>
      </c>
      <c r="I32" s="22">
        <f>'Example Results'!H44/4</f>
        <v>6.2746043001197724E-2</v>
      </c>
      <c r="J32" s="22">
        <f>'Example Results'!I44/4</f>
        <v>6.0335239997239984E-2</v>
      </c>
      <c r="K32" s="22">
        <f>'Example Results'!J44/4</f>
        <v>7.2722059472120473E-2</v>
      </c>
      <c r="L32" s="22">
        <f>'Example Results'!K44/4</f>
        <v>7.8976348073297023E-2</v>
      </c>
      <c r="M32" s="22">
        <f>'Example Results'!L44/4</f>
        <v>0.15749790652038506</v>
      </c>
      <c r="N32" s="22">
        <f>'Example Results'!M44/4</f>
        <v>9.603460569221009E-2</v>
      </c>
      <c r="P32" s="63"/>
    </row>
    <row r="33" spans="2:16" x14ac:dyDescent="0.2">
      <c r="B33" s="62" t="s">
        <v>3</v>
      </c>
      <c r="C33" s="22">
        <f>'Example Results'!B45/4</f>
        <v>9.7739213876826658E-2</v>
      </c>
      <c r="D33" s="22">
        <f>'Example Results'!C45/4</f>
        <v>6.506755700500888E-2</v>
      </c>
      <c r="E33" s="22">
        <f>'Example Results'!D45/4</f>
        <v>0.10757723825661379</v>
      </c>
      <c r="F33" s="22">
        <f>'Example Results'!E45/4</f>
        <v>2.5439475303589146E-2</v>
      </c>
      <c r="G33" s="22">
        <f>'Example Results'!F45/4</f>
        <v>7.0059623831386003E-2</v>
      </c>
      <c r="H33" s="22">
        <f>'Example Results'!G45/4</f>
        <v>0.14432777899876412</v>
      </c>
      <c r="I33" s="22">
        <f>'Example Results'!H45/4</f>
        <v>7.8907352027729208E-2</v>
      </c>
      <c r="J33" s="22">
        <f>'Example Results'!I45/4</f>
        <v>4.0350738328068472E-2</v>
      </c>
      <c r="K33" s="22">
        <f>'Example Results'!J45/4</f>
        <v>6.6642290280321342E-2</v>
      </c>
      <c r="L33" s="22">
        <f>'Example Results'!K45/4</f>
        <v>8.4215988945535142E-2</v>
      </c>
      <c r="M33" s="22">
        <f>'Example Results'!L45/4</f>
        <v>7.819304002655654E-2</v>
      </c>
      <c r="N33" s="22">
        <f>'Example Results'!M45/4</f>
        <v>8.5599968447807151E-2</v>
      </c>
      <c r="P33" s="63"/>
    </row>
    <row r="34" spans="2:16" x14ac:dyDescent="0.2">
      <c r="B34" s="62" t="s">
        <v>4</v>
      </c>
      <c r="C34" s="22">
        <f>'Example Results'!B46/4</f>
        <v>7.7373204661574282E-2</v>
      </c>
      <c r="D34" s="22">
        <f>'Example Results'!C46/4</f>
        <v>5.8305944539363115E-2</v>
      </c>
      <c r="E34" s="22">
        <f>'Example Results'!D46/4</f>
        <v>4.3350037014810494E-2</v>
      </c>
      <c r="F34" s="22">
        <f>'Example Results'!E46/4</f>
        <v>8.5916538539235962E-2</v>
      </c>
      <c r="G34" s="22">
        <f>'Example Results'!F46/4</f>
        <v>5.8452053812330249E-2</v>
      </c>
      <c r="H34" s="22">
        <f>'Example Results'!G46/4</f>
        <v>8.4516324673300905E-2</v>
      </c>
      <c r="I34" s="22">
        <f>'Example Results'!H46/4</f>
        <v>0.14093885558410971</v>
      </c>
      <c r="J34" s="22">
        <f>'Example Results'!I46/4</f>
        <v>6.9929748922081883E-2</v>
      </c>
      <c r="K34" s="22">
        <f>'Example Results'!J46/4</f>
        <v>0.11830003545603522</v>
      </c>
      <c r="L34" s="22">
        <f>'Example Results'!K46/4</f>
        <v>7.9154926073590176E-2</v>
      </c>
      <c r="M34" s="22">
        <f>'Example Results'!L46/4</f>
        <v>0.13112112415890137</v>
      </c>
      <c r="N34" s="22">
        <f>'Example Results'!M46/4</f>
        <v>8.5847542493668133E-2</v>
      </c>
      <c r="P34" s="63"/>
    </row>
    <row r="35" spans="2:16" x14ac:dyDescent="0.2">
      <c r="B35" s="62" t="s">
        <v>5</v>
      </c>
      <c r="C35" s="22">
        <f>'Example Results'!B47/4</f>
        <v>6.5660111278708924E-2</v>
      </c>
      <c r="D35" s="22">
        <f>'Example Results'!C47/4</f>
        <v>7.7060693161061247E-2</v>
      </c>
      <c r="E35" s="22">
        <f>'Example Results'!D47/4</f>
        <v>7.117573633321829E-2</v>
      </c>
      <c r="F35" s="22">
        <f>'Example Results'!E47/4</f>
        <v>9.4488282553307906E-2</v>
      </c>
      <c r="G35" s="22">
        <f>'Example Results'!F47/4</f>
        <v>0.11522768213280962</v>
      </c>
      <c r="H35" s="22">
        <f>'Example Results'!G47/4</f>
        <v>7.43252028838432E-2</v>
      </c>
      <c r="I35" s="22">
        <f>'Example Results'!H47/4</f>
        <v>5.1524039119138575E-2</v>
      </c>
      <c r="J35" s="22">
        <f>'Example Results'!I47/4</f>
        <v>2.063410365933669E-2</v>
      </c>
      <c r="K35" s="22">
        <f>'Example Results'!J47/4</f>
        <v>6.8704054465524259E-2</v>
      </c>
      <c r="L35" s="22">
        <f>'Example Results'!K47/4</f>
        <v>9.7073604966643051E-2</v>
      </c>
      <c r="M35" s="22">
        <f>'Example Results'!L47/4</f>
        <v>5.007106357129873E-2</v>
      </c>
      <c r="N35" s="22">
        <f>'Example Results'!M47/4</f>
        <v>6.0607165588595489E-2</v>
      </c>
      <c r="P35" s="63"/>
    </row>
    <row r="36" spans="2:16" x14ac:dyDescent="0.2">
      <c r="B36" s="62" t="s">
        <v>6</v>
      </c>
      <c r="C36" s="22">
        <f>'Example Results'!B48/4</f>
        <v>7.8513668708901099E-2</v>
      </c>
      <c r="D36" s="22">
        <f>'Example Results'!C48/4</f>
        <v>9.9236833924739795E-2</v>
      </c>
      <c r="E36" s="22">
        <f>'Example Results'!D48/4</f>
        <v>5.695849235533286E-2</v>
      </c>
      <c r="F36" s="22">
        <f>'Example Results'!E48/4</f>
        <v>6.8350957055853673E-2</v>
      </c>
      <c r="G36" s="22">
        <f>'Example Results'!F48/4</f>
        <v>8.4767957310077635E-2</v>
      </c>
      <c r="H36" s="22">
        <f>'Example Results'!G48/4</f>
        <v>9.9861856925765879E-2</v>
      </c>
      <c r="I36" s="22">
        <f>'Example Results'!H48/4</f>
        <v>9.4894141644883273E-2</v>
      </c>
      <c r="J36" s="22">
        <f>'Example Results'!I48/4</f>
        <v>3.9831238690851985E-2</v>
      </c>
      <c r="K36" s="22">
        <f>'Example Results'!J48/4</f>
        <v>7.8554254618058622E-2</v>
      </c>
      <c r="L36" s="22">
        <f>'Example Results'!K48/4</f>
        <v>8.3408329353300129E-2</v>
      </c>
      <c r="M36" s="22">
        <f>'Example Results'!L48/4</f>
        <v>0.14063446126542817</v>
      </c>
      <c r="N36" s="22">
        <f>'Example Results'!M48/4</f>
        <v>0.10542618507126429</v>
      </c>
      <c r="P36" s="63"/>
    </row>
    <row r="37" spans="2:16" x14ac:dyDescent="0.2">
      <c r="B37" s="62" t="s">
        <v>7</v>
      </c>
      <c r="C37" s="22">
        <f>'Example Results'!B49/4</f>
        <v>2.0901970659776441E-2</v>
      </c>
      <c r="D37" s="22">
        <f>'Example Results'!C49/4</f>
        <v>5.5740915080606732E-2</v>
      </c>
      <c r="E37" s="22">
        <f>'Example Results'!D49/4</f>
        <v>4.3175517605433089E-2</v>
      </c>
      <c r="F37" s="22">
        <f>'Example Results'!E49/4</f>
        <v>5.1317050982435136E-2</v>
      </c>
      <c r="G37" s="22">
        <f>'Example Results'!F49/4</f>
        <v>7.42115623382021E-2</v>
      </c>
      <c r="H37" s="22">
        <f>'Example Results'!G49/4</f>
        <v>6.5440947369258221E-2</v>
      </c>
      <c r="I37" s="22">
        <f>'Example Results'!H49/4</f>
        <v>6.3703870457315612E-2</v>
      </c>
      <c r="J37" s="22">
        <f>'Example Results'!I49/4</f>
        <v>4.0517140555614374E-2</v>
      </c>
      <c r="K37" s="22">
        <f>'Example Results'!J49/4</f>
        <v>0.11505316272343222</v>
      </c>
      <c r="L37" s="22">
        <f>'Example Results'!K49/4</f>
        <v>5.5209239670642993E-2</v>
      </c>
      <c r="M37" s="22">
        <f>'Example Results'!L49/4</f>
        <v>9.6298414101734078E-2</v>
      </c>
      <c r="N37" s="22">
        <f>'Example Results'!M49/4</f>
        <v>2.7359188806740677E-2</v>
      </c>
      <c r="P37" s="63"/>
    </row>
    <row r="38" spans="2:16" x14ac:dyDescent="0.2">
      <c r="P38" s="63"/>
    </row>
    <row r="39" spans="2:16" x14ac:dyDescent="0.2">
      <c r="P39" s="63"/>
    </row>
    <row r="40" spans="2:16" x14ac:dyDescent="0.2">
      <c r="F40" s="11" t="s">
        <v>138</v>
      </c>
      <c r="P40" s="63"/>
    </row>
    <row r="41" spans="2:16" x14ac:dyDescent="0.2">
      <c r="B41" s="21"/>
      <c r="C41" s="62">
        <v>1</v>
      </c>
      <c r="D41" s="62">
        <v>2</v>
      </c>
      <c r="E41" s="62">
        <v>3</v>
      </c>
      <c r="F41" s="62">
        <v>4</v>
      </c>
      <c r="G41" s="62">
        <v>5</v>
      </c>
      <c r="H41" s="62">
        <v>6</v>
      </c>
      <c r="I41" s="62">
        <v>7</v>
      </c>
      <c r="J41" s="62">
        <v>8</v>
      </c>
      <c r="K41" s="62">
        <v>9</v>
      </c>
      <c r="L41" s="62">
        <v>10</v>
      </c>
      <c r="M41" s="62">
        <v>11</v>
      </c>
      <c r="N41" s="62">
        <v>12</v>
      </c>
      <c r="P41" s="63"/>
    </row>
    <row r="42" spans="2:16" x14ac:dyDescent="0.2">
      <c r="B42" s="62" t="s">
        <v>1</v>
      </c>
      <c r="C42" s="22">
        <f>'Example Results'!B42/5</f>
        <v>4.5829790575607134E-2</v>
      </c>
      <c r="D42" s="22">
        <f>'Example Results'!C42/5</f>
        <v>3.5725522631746567E-2</v>
      </c>
      <c r="E42" s="22">
        <f>'Example Results'!D42/5</f>
        <v>5.2122229931391775E-2</v>
      </c>
      <c r="F42" s="22">
        <f>'Example Results'!E42/5</f>
        <v>8.3214283218798188E-2</v>
      </c>
      <c r="G42" s="22">
        <f>'Example Results'!F42/5</f>
        <v>4.308293624382499E-2</v>
      </c>
      <c r="H42" s="22">
        <f>'Example Results'!G42/5</f>
        <v>5.4820381172184865E-2</v>
      </c>
      <c r="I42" s="22">
        <f>'Example Results'!H42/5</f>
        <v>5.029424058293628E-2</v>
      </c>
      <c r="J42" s="22">
        <f>'Example Results'!I42/5</f>
        <v>5.4495693898924571E-2</v>
      </c>
      <c r="K42" s="22">
        <f>'Example Results'!J42/5</f>
        <v>4.2677077152249616E-2</v>
      </c>
      <c r="L42" s="22">
        <f>'Example Results'!K42/5</f>
        <v>0.11312772170426973</v>
      </c>
      <c r="M42" s="22">
        <f>'Example Results'!L42/5</f>
        <v>4.5573287629731493E-2</v>
      </c>
      <c r="N42" s="22">
        <f>'Example Results'!M42/5</f>
        <v>9.0178825230231643E-2</v>
      </c>
      <c r="P42" s="63">
        <f>COUNTIF(C42:N49,"&lt;0.3")-COUNTIF(C42:N49,"&lt;0.1")</f>
        <v>8</v>
      </c>
    </row>
    <row r="43" spans="2:16" x14ac:dyDescent="0.2">
      <c r="B43" s="62" t="s">
        <v>2</v>
      </c>
      <c r="C43" s="22">
        <f>'Example Results'!B43/5</f>
        <v>0.1112834979921512</v>
      </c>
      <c r="D43" s="22">
        <f>'Example Results'!C43/5</f>
        <v>5.2696926405062502E-2</v>
      </c>
      <c r="E43" s="22">
        <f>'Example Results'!D43/5</f>
        <v>4.6729174322538168E-2</v>
      </c>
      <c r="F43" s="22">
        <f>'Example Results'!E43/5</f>
        <v>4.5699915666303013E-2</v>
      </c>
      <c r="G43" s="22">
        <f>'Example Results'!F43/5</f>
        <v>8.0947966051441292E-2</v>
      </c>
      <c r="H43" s="22">
        <f>'Example Results'!G43/5</f>
        <v>8.8354082754508761E-2</v>
      </c>
      <c r="I43" s="22">
        <f>'Example Results'!H43/5</f>
        <v>6.4827242934067345E-2</v>
      </c>
      <c r="J43" s="22">
        <f>'Example Results'!I43/5</f>
        <v>5.7180857648787255E-2</v>
      </c>
      <c r="K43" s="22">
        <f>'Example Results'!J43/5</f>
        <v>7.9493367067235129E-2</v>
      </c>
      <c r="L43" s="22">
        <f>'Example Results'!K43/5</f>
        <v>7.3321062002556822E-2</v>
      </c>
      <c r="M43" s="22">
        <f>'Example Results'!L43/5</f>
        <v>4.4985603665130353E-2</v>
      </c>
      <c r="N43" s="22">
        <f>'Example Results'!M43/5</f>
        <v>7.8425145938208748E-2</v>
      </c>
      <c r="P43" s="63"/>
    </row>
    <row r="44" spans="2:16" x14ac:dyDescent="0.2">
      <c r="B44" s="62" t="s">
        <v>0</v>
      </c>
      <c r="C44" s="22">
        <f>'Example Results'!B44/5</f>
        <v>6.5814292244778666E-2</v>
      </c>
      <c r="D44" s="22">
        <f>'Example Results'!C44/5</f>
        <v>6.5496098716983558E-2</v>
      </c>
      <c r="E44" s="22">
        <f>'Example Results'!D44/5</f>
        <v>5.4813887426719651E-2</v>
      </c>
      <c r="F44" s="22">
        <f>'Example Results'!E44/5</f>
        <v>5.0515027928753273E-2</v>
      </c>
      <c r="G44" s="22">
        <f>'Example Results'!F44/5</f>
        <v>7.2152187818819741E-2</v>
      </c>
      <c r="H44" s="22">
        <f>'Example Results'!G44/5</f>
        <v>0.10480923376334081</v>
      </c>
      <c r="I44" s="22">
        <f>'Example Results'!H44/5</f>
        <v>5.0196834400958179E-2</v>
      </c>
      <c r="J44" s="22">
        <f>'Example Results'!I44/5</f>
        <v>4.826819199779199E-2</v>
      </c>
      <c r="K44" s="22">
        <f>'Example Results'!J44/5</f>
        <v>5.8177647577696376E-2</v>
      </c>
      <c r="L44" s="22">
        <f>'Example Results'!K44/5</f>
        <v>6.3181078458637616E-2</v>
      </c>
      <c r="M44" s="22">
        <f>'Example Results'!L44/5</f>
        <v>0.12599832521630805</v>
      </c>
      <c r="N44" s="22">
        <f>'Example Results'!M44/5</f>
        <v>7.6827684553768066E-2</v>
      </c>
      <c r="P44" s="63"/>
    </row>
    <row r="45" spans="2:16" x14ac:dyDescent="0.2">
      <c r="B45" s="62" t="s">
        <v>3</v>
      </c>
      <c r="C45" s="22">
        <f>'Example Results'!B45/5</f>
        <v>7.8191371101461321E-2</v>
      </c>
      <c r="D45" s="22">
        <f>'Example Results'!C45/5</f>
        <v>5.2054045604007101E-2</v>
      </c>
      <c r="E45" s="22">
        <f>'Example Results'!D45/5</f>
        <v>8.6061790605291039E-2</v>
      </c>
      <c r="F45" s="22">
        <f>'Example Results'!E45/5</f>
        <v>2.0351580242871318E-2</v>
      </c>
      <c r="G45" s="22">
        <f>'Example Results'!F45/5</f>
        <v>5.60476990651088E-2</v>
      </c>
      <c r="H45" s="22">
        <f>'Example Results'!G45/5</f>
        <v>0.1154622231990113</v>
      </c>
      <c r="I45" s="22">
        <f>'Example Results'!H45/5</f>
        <v>6.3125881622183369E-2</v>
      </c>
      <c r="J45" s="22">
        <f>'Example Results'!I45/5</f>
        <v>3.2280590662454776E-2</v>
      </c>
      <c r="K45" s="22">
        <f>'Example Results'!J45/5</f>
        <v>5.3313832224257077E-2</v>
      </c>
      <c r="L45" s="22">
        <f>'Example Results'!K45/5</f>
        <v>6.7372791156428108E-2</v>
      </c>
      <c r="M45" s="22">
        <f>'Example Results'!L45/5</f>
        <v>6.2554432021245235E-2</v>
      </c>
      <c r="N45" s="22">
        <f>'Example Results'!M45/5</f>
        <v>6.8479974758245715E-2</v>
      </c>
      <c r="P45" s="63"/>
    </row>
    <row r="46" spans="2:16" x14ac:dyDescent="0.2">
      <c r="B46" s="62" t="s">
        <v>4</v>
      </c>
      <c r="C46" s="22">
        <f>'Example Results'!B46/5</f>
        <v>6.1898563729259427E-2</v>
      </c>
      <c r="D46" s="22">
        <f>'Example Results'!C46/5</f>
        <v>4.6644755631490495E-2</v>
      </c>
      <c r="E46" s="22">
        <f>'Example Results'!D46/5</f>
        <v>3.4680029611848393E-2</v>
      </c>
      <c r="F46" s="22">
        <f>'Example Results'!E46/5</f>
        <v>6.873323083138877E-2</v>
      </c>
      <c r="G46" s="22">
        <f>'Example Results'!F46/5</f>
        <v>4.6761643049864202E-2</v>
      </c>
      <c r="H46" s="22">
        <f>'Example Results'!G46/5</f>
        <v>6.7613059738640721E-2</v>
      </c>
      <c r="I46" s="22">
        <f>'Example Results'!H46/5</f>
        <v>0.11275108446728777</v>
      </c>
      <c r="J46" s="22">
        <f>'Example Results'!I46/5</f>
        <v>5.5943799137665506E-2</v>
      </c>
      <c r="K46" s="22">
        <f>'Example Results'!J46/5</f>
        <v>9.4640028364828183E-2</v>
      </c>
      <c r="L46" s="22">
        <f>'Example Results'!K46/5</f>
        <v>6.3323940858872135E-2</v>
      </c>
      <c r="M46" s="22">
        <f>'Example Results'!L46/5</f>
        <v>0.1048968993271211</v>
      </c>
      <c r="N46" s="22">
        <f>'Example Results'!M46/5</f>
        <v>6.8678033994934509E-2</v>
      </c>
      <c r="P46" s="63"/>
    </row>
    <row r="47" spans="2:16" x14ac:dyDescent="0.2">
      <c r="B47" s="62" t="s">
        <v>5</v>
      </c>
      <c r="C47" s="22">
        <f>'Example Results'!B47/5</f>
        <v>5.2528089022967142E-2</v>
      </c>
      <c r="D47" s="22">
        <f>'Example Results'!C47/5</f>
        <v>6.1648554528849001E-2</v>
      </c>
      <c r="E47" s="22">
        <f>'Example Results'!D47/5</f>
        <v>5.6940589066574634E-2</v>
      </c>
      <c r="F47" s="22">
        <f>'Example Results'!E47/5</f>
        <v>7.5590626042646325E-2</v>
      </c>
      <c r="G47" s="22">
        <f>'Example Results'!F47/5</f>
        <v>9.2182145706247692E-2</v>
      </c>
      <c r="H47" s="22">
        <f>'Example Results'!G47/5</f>
        <v>5.9460162307074557E-2</v>
      </c>
      <c r="I47" s="22">
        <f>'Example Results'!H47/5</f>
        <v>4.1219231295310861E-2</v>
      </c>
      <c r="J47" s="22">
        <f>'Example Results'!I47/5</f>
        <v>1.6507282927469353E-2</v>
      </c>
      <c r="K47" s="22">
        <f>'Example Results'!J47/5</f>
        <v>5.4963243572419405E-2</v>
      </c>
      <c r="L47" s="22">
        <f>'Example Results'!K47/5</f>
        <v>7.7658883973314441E-2</v>
      </c>
      <c r="M47" s="22">
        <f>'Example Results'!L47/5</f>
        <v>4.0056850857038986E-2</v>
      </c>
      <c r="N47" s="22">
        <f>'Example Results'!M47/5</f>
        <v>4.848573247087639E-2</v>
      </c>
      <c r="P47" s="63"/>
    </row>
    <row r="48" spans="2:16" x14ac:dyDescent="0.2">
      <c r="B48" s="62" t="s">
        <v>6</v>
      </c>
      <c r="C48" s="22">
        <f>'Example Results'!B48/5</f>
        <v>6.2810934967120882E-2</v>
      </c>
      <c r="D48" s="22">
        <f>'Example Results'!C48/5</f>
        <v>7.9389467139791836E-2</v>
      </c>
      <c r="E48" s="22">
        <f>'Example Results'!D48/5</f>
        <v>4.5566793884266286E-2</v>
      </c>
      <c r="F48" s="22">
        <f>'Example Results'!E48/5</f>
        <v>5.4680765644682938E-2</v>
      </c>
      <c r="G48" s="22">
        <f>'Example Results'!F48/5</f>
        <v>6.7814365848062108E-2</v>
      </c>
      <c r="H48" s="22">
        <f>'Example Results'!G48/5</f>
        <v>7.9889485540612704E-2</v>
      </c>
      <c r="I48" s="22">
        <f>'Example Results'!H48/5</f>
        <v>7.5915313315906618E-2</v>
      </c>
      <c r="J48" s="22">
        <f>'Example Results'!I48/5</f>
        <v>3.1864990952681589E-2</v>
      </c>
      <c r="K48" s="22">
        <f>'Example Results'!J48/5</f>
        <v>6.2843403694446895E-2</v>
      </c>
      <c r="L48" s="22">
        <f>'Example Results'!K48/5</f>
        <v>6.67266634826401E-2</v>
      </c>
      <c r="M48" s="22">
        <f>'Example Results'!L48/5</f>
        <v>0.11250756901234253</v>
      </c>
      <c r="N48" s="22">
        <f>'Example Results'!M48/5</f>
        <v>8.4340948057011436E-2</v>
      </c>
      <c r="P48" s="63"/>
    </row>
    <row r="49" spans="2:16" x14ac:dyDescent="0.2">
      <c r="B49" s="62" t="s">
        <v>7</v>
      </c>
      <c r="C49" s="22">
        <f>'Example Results'!B49/5</f>
        <v>1.6721576527821153E-2</v>
      </c>
      <c r="D49" s="22">
        <f>'Example Results'!C49/5</f>
        <v>4.4592732064485385E-2</v>
      </c>
      <c r="E49" s="22">
        <f>'Example Results'!D49/5</f>
        <v>3.4540414084346473E-2</v>
      </c>
      <c r="F49" s="22">
        <f>'Example Results'!E49/5</f>
        <v>4.1053640785948108E-2</v>
      </c>
      <c r="G49" s="22">
        <f>'Example Results'!F49/5</f>
        <v>5.9369249870561677E-2</v>
      </c>
      <c r="H49" s="22">
        <f>'Example Results'!G49/5</f>
        <v>5.2352757895406575E-2</v>
      </c>
      <c r="I49" s="22">
        <f>'Example Results'!H49/5</f>
        <v>5.0963096365852487E-2</v>
      </c>
      <c r="J49" s="22">
        <f>'Example Results'!I49/5</f>
        <v>3.2413712444491496E-2</v>
      </c>
      <c r="K49" s="22">
        <f>'Example Results'!J49/5</f>
        <v>9.2042530178745779E-2</v>
      </c>
      <c r="L49" s="22">
        <f>'Example Results'!K49/5</f>
        <v>4.4167391736514391E-2</v>
      </c>
      <c r="M49" s="22">
        <f>'Example Results'!L49/5</f>
        <v>7.703873128138726E-2</v>
      </c>
      <c r="N49" s="22">
        <f>'Example Results'!M49/5</f>
        <v>2.1887351045392543E-2</v>
      </c>
      <c r="P49" s="63"/>
    </row>
    <row r="50" spans="2:16" x14ac:dyDescent="0.2">
      <c r="P50" s="63"/>
    </row>
    <row r="51" spans="2:16" x14ac:dyDescent="0.2">
      <c r="P51" s="63"/>
    </row>
    <row r="52" spans="2:16" x14ac:dyDescent="0.2">
      <c r="P52" s="63"/>
    </row>
    <row r="53" spans="2:16" x14ac:dyDescent="0.2">
      <c r="F53" s="11" t="s">
        <v>139</v>
      </c>
      <c r="P53" s="63"/>
    </row>
    <row r="54" spans="2:16" x14ac:dyDescent="0.2">
      <c r="B54" s="21"/>
      <c r="C54" s="62">
        <v>1</v>
      </c>
      <c r="D54" s="62">
        <v>2</v>
      </c>
      <c r="E54" s="62">
        <v>3</v>
      </c>
      <c r="F54" s="62">
        <v>4</v>
      </c>
      <c r="G54" s="62">
        <v>5</v>
      </c>
      <c r="H54" s="62">
        <v>6</v>
      </c>
      <c r="I54" s="62">
        <v>7</v>
      </c>
      <c r="J54" s="62">
        <v>8</v>
      </c>
      <c r="K54" s="62">
        <v>9</v>
      </c>
      <c r="L54" s="62">
        <v>10</v>
      </c>
      <c r="M54" s="62">
        <v>11</v>
      </c>
      <c r="N54" s="62">
        <v>12</v>
      </c>
      <c r="P54" s="63"/>
    </row>
    <row r="55" spans="2:16" x14ac:dyDescent="0.2">
      <c r="B55" s="62" t="s">
        <v>1</v>
      </c>
      <c r="C55" s="22">
        <f>'Example Results'!B42/6</f>
        <v>3.8191492146339275E-2</v>
      </c>
      <c r="D55" s="22">
        <f>'Example Results'!C42/6</f>
        <v>2.9771268859788803E-2</v>
      </c>
      <c r="E55" s="22">
        <f>'Example Results'!D42/6</f>
        <v>4.3435191609493141E-2</v>
      </c>
      <c r="F55" s="22">
        <f>'Example Results'!E42/6</f>
        <v>6.9345236015665154E-2</v>
      </c>
      <c r="G55" s="22">
        <f>'Example Results'!F42/6</f>
        <v>3.5902446869854159E-2</v>
      </c>
      <c r="H55" s="22">
        <f>'Example Results'!G42/6</f>
        <v>4.5683650976820721E-2</v>
      </c>
      <c r="I55" s="22">
        <f>'Example Results'!H42/6</f>
        <v>4.1911867152446901E-2</v>
      </c>
      <c r="J55" s="22">
        <f>'Example Results'!I42/6</f>
        <v>4.541307824910381E-2</v>
      </c>
      <c r="K55" s="22">
        <f>'Example Results'!J42/6</f>
        <v>3.5564230960208013E-2</v>
      </c>
      <c r="L55" s="22">
        <f>'Example Results'!K42/6</f>
        <v>9.427310142022477E-2</v>
      </c>
      <c r="M55" s="22">
        <f>'Example Results'!L42/6</f>
        <v>3.7977739691442913E-2</v>
      </c>
      <c r="N55" s="22">
        <f>'Example Results'!M42/6</f>
        <v>7.5149021025193039E-2</v>
      </c>
      <c r="P55" s="63">
        <f>COUNTIF(C55:N62,"&lt;0.3")-COUNTIF(C55:N62,"&lt;0.1")</f>
        <v>1</v>
      </c>
    </row>
    <row r="56" spans="2:16" x14ac:dyDescent="0.2">
      <c r="B56" s="62" t="s">
        <v>2</v>
      </c>
      <c r="C56" s="22">
        <f>'Example Results'!B43/6</f>
        <v>9.273624832679267E-2</v>
      </c>
      <c r="D56" s="22">
        <f>'Example Results'!C43/6</f>
        <v>4.3914105337552085E-2</v>
      </c>
      <c r="E56" s="22">
        <f>'Example Results'!D43/6</f>
        <v>3.8940978602115144E-2</v>
      </c>
      <c r="F56" s="22">
        <f>'Example Results'!E43/6</f>
        <v>3.808326305525251E-2</v>
      </c>
      <c r="G56" s="22">
        <f>'Example Results'!F43/6</f>
        <v>6.745663837620107E-2</v>
      </c>
      <c r="H56" s="22">
        <f>'Example Results'!G43/6</f>
        <v>7.3628402295423959E-2</v>
      </c>
      <c r="I56" s="22">
        <f>'Example Results'!H43/6</f>
        <v>5.4022702445056116E-2</v>
      </c>
      <c r="J56" s="22">
        <f>'Example Results'!I43/6</f>
        <v>4.7650714707322711E-2</v>
      </c>
      <c r="K56" s="22">
        <f>'Example Results'!J43/6</f>
        <v>6.6244472556029277E-2</v>
      </c>
      <c r="L56" s="22">
        <f>'Example Results'!K43/6</f>
        <v>6.1100885002130685E-2</v>
      </c>
      <c r="M56" s="22">
        <f>'Example Results'!L43/6</f>
        <v>3.7488003054275292E-2</v>
      </c>
      <c r="N56" s="22">
        <f>'Example Results'!M43/6</f>
        <v>6.5354288281840631E-2</v>
      </c>
      <c r="P56" s="63"/>
    </row>
    <row r="57" spans="2:16" x14ac:dyDescent="0.2">
      <c r="B57" s="62" t="s">
        <v>0</v>
      </c>
      <c r="C57" s="22">
        <f>'Example Results'!B44/6</f>
        <v>5.4845243537315548E-2</v>
      </c>
      <c r="D57" s="22">
        <f>'Example Results'!C44/6</f>
        <v>5.4580082264152972E-2</v>
      </c>
      <c r="E57" s="22">
        <f>'Example Results'!D44/6</f>
        <v>4.5678239522266378E-2</v>
      </c>
      <c r="F57" s="22">
        <f>'Example Results'!E44/6</f>
        <v>4.2095856607294396E-2</v>
      </c>
      <c r="G57" s="22">
        <f>'Example Results'!F44/6</f>
        <v>6.0126823182349777E-2</v>
      </c>
      <c r="H57" s="22">
        <f>'Example Results'!G44/6</f>
        <v>8.7341028136117341E-2</v>
      </c>
      <c r="I57" s="22">
        <f>'Example Results'!H44/6</f>
        <v>4.1830695334131814E-2</v>
      </c>
      <c r="J57" s="22">
        <f>'Example Results'!I44/6</f>
        <v>4.0223493331493325E-2</v>
      </c>
      <c r="K57" s="22">
        <f>'Example Results'!J44/6</f>
        <v>4.8481372981413647E-2</v>
      </c>
      <c r="L57" s="22">
        <f>'Example Results'!K44/6</f>
        <v>5.2650898715531351E-2</v>
      </c>
      <c r="M57" s="22">
        <f>'Example Results'!L44/6</f>
        <v>0.10499860434692337</v>
      </c>
      <c r="N57" s="22">
        <f>'Example Results'!M44/6</f>
        <v>6.4023070461473389E-2</v>
      </c>
      <c r="P57" s="63"/>
    </row>
    <row r="58" spans="2:16" x14ac:dyDescent="0.2">
      <c r="B58" s="62" t="s">
        <v>3</v>
      </c>
      <c r="C58" s="22">
        <f>'Example Results'!B45/6</f>
        <v>6.5159475917884443E-2</v>
      </c>
      <c r="D58" s="22">
        <f>'Example Results'!C45/6</f>
        <v>4.3378371336672585E-2</v>
      </c>
      <c r="E58" s="22">
        <f>'Example Results'!D45/6</f>
        <v>7.1718158837742532E-2</v>
      </c>
      <c r="F58" s="22">
        <f>'Example Results'!E45/6</f>
        <v>1.6959650202392765E-2</v>
      </c>
      <c r="G58" s="22">
        <f>'Example Results'!F45/6</f>
        <v>4.6706415887590669E-2</v>
      </c>
      <c r="H58" s="22">
        <f>'Example Results'!G45/6</f>
        <v>9.6218519332509411E-2</v>
      </c>
      <c r="I58" s="22">
        <f>'Example Results'!H45/6</f>
        <v>5.2604901351819472E-2</v>
      </c>
      <c r="J58" s="22">
        <f>'Example Results'!I45/6</f>
        <v>2.6900492218712314E-2</v>
      </c>
      <c r="K58" s="22">
        <f>'Example Results'!J45/6</f>
        <v>4.4428193520214231E-2</v>
      </c>
      <c r="L58" s="22">
        <f>'Example Results'!K45/6</f>
        <v>5.6143992630356764E-2</v>
      </c>
      <c r="M58" s="22">
        <f>'Example Results'!L45/6</f>
        <v>5.2128693351037696E-2</v>
      </c>
      <c r="N58" s="22">
        <f>'Example Results'!M45/6</f>
        <v>5.7066645631871436E-2</v>
      </c>
      <c r="P58" s="63"/>
    </row>
    <row r="59" spans="2:16" x14ac:dyDescent="0.2">
      <c r="B59" s="62" t="s">
        <v>4</v>
      </c>
      <c r="C59" s="22">
        <f>'Example Results'!B46/6</f>
        <v>5.1582136441049524E-2</v>
      </c>
      <c r="D59" s="22">
        <f>'Example Results'!C46/6</f>
        <v>3.8870629692908741E-2</v>
      </c>
      <c r="E59" s="22">
        <f>'Example Results'!D46/6</f>
        <v>2.8900024676540331E-2</v>
      </c>
      <c r="F59" s="22">
        <f>'Example Results'!E46/6</f>
        <v>5.7277692359490644E-2</v>
      </c>
      <c r="G59" s="22">
        <f>'Example Results'!F46/6</f>
        <v>3.8968035874886835E-2</v>
      </c>
      <c r="H59" s="22">
        <f>'Example Results'!G46/6</f>
        <v>5.6344216448867272E-2</v>
      </c>
      <c r="I59" s="22">
        <f>'Example Results'!H46/6</f>
        <v>9.3959237056073133E-2</v>
      </c>
      <c r="J59" s="22">
        <f>'Example Results'!I46/6</f>
        <v>4.6619832614721253E-2</v>
      </c>
      <c r="K59" s="22">
        <f>'Example Results'!J46/6</f>
        <v>7.8866690304023476E-2</v>
      </c>
      <c r="L59" s="22">
        <f>'Example Results'!K46/6</f>
        <v>5.2769950715726786E-2</v>
      </c>
      <c r="M59" s="22">
        <f>'Example Results'!L46/6</f>
        <v>8.7414082772600918E-2</v>
      </c>
      <c r="N59" s="22">
        <f>'Example Results'!M46/6</f>
        <v>5.7231694995778758E-2</v>
      </c>
      <c r="P59" s="63"/>
    </row>
    <row r="60" spans="2:16" x14ac:dyDescent="0.2">
      <c r="B60" s="62" t="s">
        <v>5</v>
      </c>
      <c r="C60" s="22">
        <f>'Example Results'!B47/6</f>
        <v>4.377340751913928E-2</v>
      </c>
      <c r="D60" s="22">
        <f>'Example Results'!C47/6</f>
        <v>5.1373795440707498E-2</v>
      </c>
      <c r="E60" s="22">
        <f>'Example Results'!D47/6</f>
        <v>4.7450490888812195E-2</v>
      </c>
      <c r="F60" s="22">
        <f>'Example Results'!E47/6</f>
        <v>6.2992188368871938E-2</v>
      </c>
      <c r="G60" s="22">
        <f>'Example Results'!F47/6</f>
        <v>7.681845475520642E-2</v>
      </c>
      <c r="H60" s="22">
        <f>'Example Results'!G47/6</f>
        <v>4.9550135255895467E-2</v>
      </c>
      <c r="I60" s="22">
        <f>'Example Results'!H47/6</f>
        <v>3.4349359412759052E-2</v>
      </c>
      <c r="J60" s="22">
        <f>'Example Results'!I47/6</f>
        <v>1.3756069106224461E-2</v>
      </c>
      <c r="K60" s="22">
        <f>'Example Results'!J47/6</f>
        <v>4.580270297701617E-2</v>
      </c>
      <c r="L60" s="22">
        <f>'Example Results'!K47/6</f>
        <v>6.4715736644428701E-2</v>
      </c>
      <c r="M60" s="22">
        <f>'Example Results'!L47/6</f>
        <v>3.3380709047532486E-2</v>
      </c>
      <c r="N60" s="22">
        <f>'Example Results'!M47/6</f>
        <v>4.040477705906366E-2</v>
      </c>
      <c r="P60" s="63"/>
    </row>
    <row r="61" spans="2:16" x14ac:dyDescent="0.2">
      <c r="B61" s="62" t="s">
        <v>6</v>
      </c>
      <c r="C61" s="22">
        <f>'Example Results'!B48/6</f>
        <v>5.2342445805934064E-2</v>
      </c>
      <c r="D61" s="22">
        <f>'Example Results'!C48/6</f>
        <v>6.6157889283159868E-2</v>
      </c>
      <c r="E61" s="22">
        <f>'Example Results'!D48/6</f>
        <v>3.7972328236888571E-2</v>
      </c>
      <c r="F61" s="22">
        <f>'Example Results'!E48/6</f>
        <v>4.5567304703902446E-2</v>
      </c>
      <c r="G61" s="22">
        <f>'Example Results'!F48/6</f>
        <v>5.6511971540051754E-2</v>
      </c>
      <c r="H61" s="22">
        <f>'Example Results'!G48/6</f>
        <v>6.657457128384392E-2</v>
      </c>
      <c r="I61" s="22">
        <f>'Example Results'!H48/6</f>
        <v>6.3262761096588849E-2</v>
      </c>
      <c r="J61" s="22">
        <f>'Example Results'!I48/6</f>
        <v>2.6554159127234658E-2</v>
      </c>
      <c r="K61" s="22">
        <f>'Example Results'!J48/6</f>
        <v>5.2369503078705748E-2</v>
      </c>
      <c r="L61" s="22">
        <f>'Example Results'!K48/6</f>
        <v>5.5605552902200088E-2</v>
      </c>
      <c r="M61" s="22">
        <f>'Example Results'!L48/6</f>
        <v>9.375630751028545E-2</v>
      </c>
      <c r="N61" s="22">
        <f>'Example Results'!M48/6</f>
        <v>7.0284123380842861E-2</v>
      </c>
      <c r="P61" s="63"/>
    </row>
    <row r="62" spans="2:16" x14ac:dyDescent="0.2">
      <c r="B62" s="62" t="s">
        <v>7</v>
      </c>
      <c r="C62" s="22">
        <f>'Example Results'!B49/6</f>
        <v>1.3934647106517628E-2</v>
      </c>
      <c r="D62" s="22">
        <f>'Example Results'!C49/6</f>
        <v>3.7160610053737823E-2</v>
      </c>
      <c r="E62" s="22">
        <f>'Example Results'!D49/6</f>
        <v>2.8783678403622059E-2</v>
      </c>
      <c r="F62" s="22">
        <f>'Example Results'!E49/6</f>
        <v>3.4211367321623422E-2</v>
      </c>
      <c r="G62" s="22">
        <f>'Example Results'!F49/6</f>
        <v>4.9474374892134736E-2</v>
      </c>
      <c r="H62" s="22">
        <f>'Example Results'!G49/6</f>
        <v>4.3627298246172147E-2</v>
      </c>
      <c r="I62" s="22">
        <f>'Example Results'!H49/6</f>
        <v>4.2469246971543743E-2</v>
      </c>
      <c r="J62" s="22">
        <f>'Example Results'!I49/6</f>
        <v>2.7011427037076249E-2</v>
      </c>
      <c r="K62" s="22">
        <f>'Example Results'!J49/6</f>
        <v>7.6702108482288145E-2</v>
      </c>
      <c r="L62" s="22">
        <f>'Example Results'!K49/6</f>
        <v>3.6806159780428664E-2</v>
      </c>
      <c r="M62" s="22">
        <f>'Example Results'!L49/6</f>
        <v>6.4198942734489381E-2</v>
      </c>
      <c r="N62" s="22">
        <f>'Example Results'!M49/6</f>
        <v>1.8239459204493786E-2</v>
      </c>
      <c r="P62" s="63"/>
    </row>
    <row r="63" spans="2:16" x14ac:dyDescent="0.2">
      <c r="P63" s="63"/>
    </row>
    <row r="64" spans="2:16" x14ac:dyDescent="0.2">
      <c r="P64" s="63"/>
    </row>
    <row r="65" spans="2:16" x14ac:dyDescent="0.2">
      <c r="F65" s="11" t="s">
        <v>140</v>
      </c>
      <c r="P65" s="63"/>
    </row>
    <row r="66" spans="2:16" x14ac:dyDescent="0.2">
      <c r="B66" s="21"/>
      <c r="C66" s="62">
        <v>1</v>
      </c>
      <c r="D66" s="62">
        <v>2</v>
      </c>
      <c r="E66" s="62">
        <v>3</v>
      </c>
      <c r="F66" s="62">
        <v>4</v>
      </c>
      <c r="G66" s="62">
        <v>5</v>
      </c>
      <c r="H66" s="62">
        <v>6</v>
      </c>
      <c r="I66" s="62">
        <v>7</v>
      </c>
      <c r="J66" s="62">
        <v>8</v>
      </c>
      <c r="K66" s="62">
        <v>9</v>
      </c>
      <c r="L66" s="62">
        <v>10</v>
      </c>
      <c r="M66" s="62">
        <v>11</v>
      </c>
      <c r="N66" s="62">
        <v>12</v>
      </c>
      <c r="P66" s="63"/>
    </row>
    <row r="67" spans="2:16" x14ac:dyDescent="0.2">
      <c r="B67" s="62" t="s">
        <v>1</v>
      </c>
      <c r="C67" s="22">
        <f>'Example Results'!B42/8</f>
        <v>2.8643619109754458E-2</v>
      </c>
      <c r="D67" s="22">
        <f>'Example Results'!C42/8</f>
        <v>2.2328451644841603E-2</v>
      </c>
      <c r="E67" s="22">
        <f>'Example Results'!D42/8</f>
        <v>3.2576393707119858E-2</v>
      </c>
      <c r="F67" s="22">
        <f>'Example Results'!E42/8</f>
        <v>5.2008927011748869E-2</v>
      </c>
      <c r="G67" s="22">
        <f>'Example Results'!F42/8</f>
        <v>2.6926835152390617E-2</v>
      </c>
      <c r="H67" s="22">
        <f>'Example Results'!G42/8</f>
        <v>3.4262738232615539E-2</v>
      </c>
      <c r="I67" s="22">
        <f>'Example Results'!H42/8</f>
        <v>3.1433900364335174E-2</v>
      </c>
      <c r="J67" s="22">
        <f>'Example Results'!I42/8</f>
        <v>3.4059808686827855E-2</v>
      </c>
      <c r="K67" s="22">
        <f>'Example Results'!J42/8</f>
        <v>2.6673173220156009E-2</v>
      </c>
      <c r="L67" s="22">
        <f>'Example Results'!K42/8</f>
        <v>7.0704826065168577E-2</v>
      </c>
      <c r="M67" s="22">
        <f>'Example Results'!L42/8</f>
        <v>2.8483304768582185E-2</v>
      </c>
      <c r="N67" s="22">
        <f>'Example Results'!M42/8</f>
        <v>5.6361765768894775E-2</v>
      </c>
      <c r="P67" s="63">
        <f>COUNTIF(C67:N74,"&lt;0.3")-COUNTIF(C67:N74,"&lt;0.1")</f>
        <v>0</v>
      </c>
    </row>
    <row r="68" spans="2:16" x14ac:dyDescent="0.2">
      <c r="B68" s="62" t="s">
        <v>2</v>
      </c>
      <c r="C68" s="22">
        <f>'Example Results'!B43/8</f>
        <v>6.9552186245094502E-2</v>
      </c>
      <c r="D68" s="22">
        <f>'Example Results'!C43/8</f>
        <v>3.2935579003164066E-2</v>
      </c>
      <c r="E68" s="22">
        <f>'Example Results'!D43/8</f>
        <v>2.9205733951586356E-2</v>
      </c>
      <c r="F68" s="22">
        <f>'Example Results'!E43/8</f>
        <v>2.8562447291439384E-2</v>
      </c>
      <c r="G68" s="22">
        <f>'Example Results'!F43/8</f>
        <v>5.0592478782150806E-2</v>
      </c>
      <c r="H68" s="22">
        <f>'Example Results'!G43/8</f>
        <v>5.5221301721567972E-2</v>
      </c>
      <c r="I68" s="22">
        <f>'Example Results'!H43/8</f>
        <v>4.0517026833792089E-2</v>
      </c>
      <c r="J68" s="22">
        <f>'Example Results'!I43/8</f>
        <v>3.5738036030492033E-2</v>
      </c>
      <c r="K68" s="22">
        <f>'Example Results'!J43/8</f>
        <v>4.9683354417021958E-2</v>
      </c>
      <c r="L68" s="22">
        <f>'Example Results'!K43/8</f>
        <v>4.5825663751598016E-2</v>
      </c>
      <c r="M68" s="22">
        <f>'Example Results'!L43/8</f>
        <v>2.811600229070647E-2</v>
      </c>
      <c r="N68" s="22">
        <f>'Example Results'!M43/8</f>
        <v>4.901571621138047E-2</v>
      </c>
      <c r="P68" s="63"/>
    </row>
    <row r="69" spans="2:16" x14ac:dyDescent="0.2">
      <c r="B69" s="62" t="s">
        <v>0</v>
      </c>
      <c r="C69" s="22">
        <f>'Example Results'!B44/8</f>
        <v>4.1133932652986663E-2</v>
      </c>
      <c r="D69" s="22">
        <f>'Example Results'!C44/8</f>
        <v>4.0935061698114728E-2</v>
      </c>
      <c r="E69" s="22">
        <f>'Example Results'!D44/8</f>
        <v>3.4258679641699784E-2</v>
      </c>
      <c r="F69" s="22">
        <f>'Example Results'!E44/8</f>
        <v>3.1571892455470797E-2</v>
      </c>
      <c r="G69" s="22">
        <f>'Example Results'!F44/8</f>
        <v>4.5095117386762334E-2</v>
      </c>
      <c r="H69" s="22">
        <f>'Example Results'!G44/8</f>
        <v>6.5505771102088009E-2</v>
      </c>
      <c r="I69" s="22">
        <f>'Example Results'!H44/8</f>
        <v>3.1373021500598862E-2</v>
      </c>
      <c r="J69" s="22">
        <f>'Example Results'!I44/8</f>
        <v>3.0167619998619992E-2</v>
      </c>
      <c r="K69" s="22">
        <f>'Example Results'!J44/8</f>
        <v>3.6361029736060237E-2</v>
      </c>
      <c r="L69" s="22">
        <f>'Example Results'!K44/8</f>
        <v>3.9488174036648512E-2</v>
      </c>
      <c r="M69" s="22">
        <f>'Example Results'!L44/8</f>
        <v>7.8748953260192531E-2</v>
      </c>
      <c r="N69" s="22">
        <f>'Example Results'!M44/8</f>
        <v>4.8017302846105045E-2</v>
      </c>
      <c r="P69" s="63"/>
    </row>
    <row r="70" spans="2:16" x14ac:dyDescent="0.2">
      <c r="B70" s="62" t="s">
        <v>3</v>
      </c>
      <c r="C70" s="22">
        <f>'Example Results'!B45/8</f>
        <v>4.8869606938413329E-2</v>
      </c>
      <c r="D70" s="22">
        <f>'Example Results'!C45/8</f>
        <v>3.253377850250444E-2</v>
      </c>
      <c r="E70" s="22">
        <f>'Example Results'!D45/8</f>
        <v>5.3788619128306896E-2</v>
      </c>
      <c r="F70" s="22">
        <f>'Example Results'!E45/8</f>
        <v>1.2719737651794573E-2</v>
      </c>
      <c r="G70" s="22">
        <f>'Example Results'!F45/8</f>
        <v>3.5029811915693002E-2</v>
      </c>
      <c r="H70" s="22">
        <f>'Example Results'!G45/8</f>
        <v>7.2163889499382058E-2</v>
      </c>
      <c r="I70" s="22">
        <f>'Example Results'!H45/8</f>
        <v>3.9453676013864604E-2</v>
      </c>
      <c r="J70" s="22">
        <f>'Example Results'!I45/8</f>
        <v>2.0175369164034236E-2</v>
      </c>
      <c r="K70" s="22">
        <f>'Example Results'!J45/8</f>
        <v>3.3321145140160671E-2</v>
      </c>
      <c r="L70" s="22">
        <f>'Example Results'!K45/8</f>
        <v>4.2107994472767571E-2</v>
      </c>
      <c r="M70" s="22">
        <f>'Example Results'!L45/8</f>
        <v>3.909652001327827E-2</v>
      </c>
      <c r="N70" s="22">
        <f>'Example Results'!M45/8</f>
        <v>4.2799984223903575E-2</v>
      </c>
      <c r="P70" s="63"/>
    </row>
    <row r="71" spans="2:16" x14ac:dyDescent="0.2">
      <c r="B71" s="62" t="s">
        <v>4</v>
      </c>
      <c r="C71" s="22">
        <f>'Example Results'!B46/8</f>
        <v>3.8686602330787141E-2</v>
      </c>
      <c r="D71" s="22">
        <f>'Example Results'!C46/8</f>
        <v>2.9152972269681558E-2</v>
      </c>
      <c r="E71" s="22">
        <f>'Example Results'!D46/8</f>
        <v>2.1675018507405247E-2</v>
      </c>
      <c r="F71" s="22">
        <f>'Example Results'!E46/8</f>
        <v>4.2958269269617981E-2</v>
      </c>
      <c r="G71" s="22">
        <f>'Example Results'!F46/8</f>
        <v>2.9226026906165124E-2</v>
      </c>
      <c r="H71" s="22">
        <f>'Example Results'!G46/8</f>
        <v>4.2258162336650452E-2</v>
      </c>
      <c r="I71" s="22">
        <f>'Example Results'!H46/8</f>
        <v>7.0469427792054853E-2</v>
      </c>
      <c r="J71" s="22">
        <f>'Example Results'!I46/8</f>
        <v>3.4964874461040941E-2</v>
      </c>
      <c r="K71" s="22">
        <f>'Example Results'!J46/8</f>
        <v>5.9150017728017611E-2</v>
      </c>
      <c r="L71" s="22">
        <f>'Example Results'!K46/8</f>
        <v>3.9577463036795088E-2</v>
      </c>
      <c r="M71" s="22">
        <f>'Example Results'!L46/8</f>
        <v>6.5560562079450685E-2</v>
      </c>
      <c r="N71" s="22">
        <f>'Example Results'!M46/8</f>
        <v>4.2923771246834067E-2</v>
      </c>
      <c r="P71" s="63"/>
    </row>
    <row r="72" spans="2:16" x14ac:dyDescent="0.2">
      <c r="B72" s="62" t="s">
        <v>5</v>
      </c>
      <c r="C72" s="22">
        <f>'Example Results'!B47/8</f>
        <v>3.2830055639354462E-2</v>
      </c>
      <c r="D72" s="22">
        <f>'Example Results'!C47/8</f>
        <v>3.8530346580530624E-2</v>
      </c>
      <c r="E72" s="22">
        <f>'Example Results'!D47/8</f>
        <v>3.5587868166609145E-2</v>
      </c>
      <c r="F72" s="22">
        <f>'Example Results'!E47/8</f>
        <v>4.7244141276653953E-2</v>
      </c>
      <c r="G72" s="22">
        <f>'Example Results'!F47/8</f>
        <v>5.7613841066404811E-2</v>
      </c>
      <c r="H72" s="22">
        <f>'Example Results'!G47/8</f>
        <v>3.71626014419216E-2</v>
      </c>
      <c r="I72" s="22">
        <f>'Example Results'!H47/8</f>
        <v>2.5762019559569287E-2</v>
      </c>
      <c r="J72" s="22">
        <f>'Example Results'!I47/8</f>
        <v>1.0317051829668345E-2</v>
      </c>
      <c r="K72" s="22">
        <f>'Example Results'!J47/8</f>
        <v>3.4352027232762129E-2</v>
      </c>
      <c r="L72" s="22">
        <f>'Example Results'!K47/8</f>
        <v>4.8536802483321526E-2</v>
      </c>
      <c r="M72" s="22">
        <f>'Example Results'!L47/8</f>
        <v>2.5035531785649365E-2</v>
      </c>
      <c r="N72" s="22">
        <f>'Example Results'!M47/8</f>
        <v>3.0303582794297745E-2</v>
      </c>
      <c r="P72" s="63"/>
    </row>
    <row r="73" spans="2:16" x14ac:dyDescent="0.2">
      <c r="B73" s="62" t="s">
        <v>6</v>
      </c>
      <c r="C73" s="22">
        <f>'Example Results'!B48/8</f>
        <v>3.925683435445055E-2</v>
      </c>
      <c r="D73" s="22">
        <f>'Example Results'!C48/8</f>
        <v>4.9618416962369898E-2</v>
      </c>
      <c r="E73" s="22">
        <f>'Example Results'!D48/8</f>
        <v>2.847924617766643E-2</v>
      </c>
      <c r="F73" s="22">
        <f>'Example Results'!E48/8</f>
        <v>3.4175478527926836E-2</v>
      </c>
      <c r="G73" s="22">
        <f>'Example Results'!F48/8</f>
        <v>4.2383978655038818E-2</v>
      </c>
      <c r="H73" s="22">
        <f>'Example Results'!G48/8</f>
        <v>4.993092846288294E-2</v>
      </c>
      <c r="I73" s="22">
        <f>'Example Results'!H48/8</f>
        <v>4.7447070822441637E-2</v>
      </c>
      <c r="J73" s="22">
        <f>'Example Results'!I48/8</f>
        <v>1.9915619345425992E-2</v>
      </c>
      <c r="K73" s="22">
        <f>'Example Results'!J48/8</f>
        <v>3.9277127309029311E-2</v>
      </c>
      <c r="L73" s="22">
        <f>'Example Results'!K48/8</f>
        <v>4.1704164676650064E-2</v>
      </c>
      <c r="M73" s="22">
        <f>'Example Results'!L48/8</f>
        <v>7.0317230632714084E-2</v>
      </c>
      <c r="N73" s="22">
        <f>'Example Results'!M48/8</f>
        <v>5.2713092535632146E-2</v>
      </c>
      <c r="P73" s="63"/>
    </row>
    <row r="74" spans="2:16" x14ac:dyDescent="0.2">
      <c r="B74" s="62" t="s">
        <v>7</v>
      </c>
      <c r="C74" s="22">
        <f>'Example Results'!B49/8</f>
        <v>1.045098532988822E-2</v>
      </c>
      <c r="D74" s="22">
        <f>'Example Results'!C49/8</f>
        <v>2.7870457540303366E-2</v>
      </c>
      <c r="E74" s="22">
        <f>'Example Results'!D49/8</f>
        <v>2.1587758802716545E-2</v>
      </c>
      <c r="F74" s="22">
        <f>'Example Results'!E49/8</f>
        <v>2.5658525491217568E-2</v>
      </c>
      <c r="G74" s="22">
        <f>'Example Results'!F49/8</f>
        <v>3.710578116910105E-2</v>
      </c>
      <c r="H74" s="22">
        <f>'Example Results'!G49/8</f>
        <v>3.272047368462911E-2</v>
      </c>
      <c r="I74" s="22">
        <f>'Example Results'!H49/8</f>
        <v>3.1851935228657806E-2</v>
      </c>
      <c r="J74" s="22">
        <f>'Example Results'!I49/8</f>
        <v>2.0258570277807187E-2</v>
      </c>
      <c r="K74" s="22">
        <f>'Example Results'!J49/8</f>
        <v>5.7526581361716109E-2</v>
      </c>
      <c r="L74" s="22">
        <f>'Example Results'!K49/8</f>
        <v>2.7604619835321496E-2</v>
      </c>
      <c r="M74" s="22">
        <f>'Example Results'!L49/8</f>
        <v>4.8149207050867039E-2</v>
      </c>
      <c r="N74" s="22">
        <f>'Example Results'!M49/8</f>
        <v>1.3679594403370339E-2</v>
      </c>
      <c r="P74" s="63"/>
    </row>
    <row r="77" spans="2:16" x14ac:dyDescent="0.2">
      <c r="F77" s="11" t="s">
        <v>141</v>
      </c>
    </row>
    <row r="78" spans="2:16" x14ac:dyDescent="0.2">
      <c r="B78" s="21"/>
      <c r="C78" s="62">
        <v>1</v>
      </c>
      <c r="D78" s="62">
        <v>2</v>
      </c>
      <c r="E78" s="62">
        <v>3</v>
      </c>
      <c r="F78" s="62">
        <v>4</v>
      </c>
      <c r="G78" s="62">
        <v>5</v>
      </c>
      <c r="H78" s="62">
        <v>6</v>
      </c>
      <c r="I78" s="62">
        <v>7</v>
      </c>
      <c r="J78" s="62">
        <v>8</v>
      </c>
      <c r="K78" s="62">
        <v>9</v>
      </c>
      <c r="L78" s="62">
        <v>10</v>
      </c>
      <c r="M78" s="62">
        <v>11</v>
      </c>
      <c r="N78" s="62">
        <v>12</v>
      </c>
    </row>
    <row r="79" spans="2:16" x14ac:dyDescent="0.2">
      <c r="B79" s="62" t="s">
        <v>1</v>
      </c>
      <c r="C79" s="22">
        <f>'Example Results'!B42/10</f>
        <v>2.2914895287803567E-2</v>
      </c>
      <c r="D79" s="22">
        <f>'Example Results'!C42/10</f>
        <v>1.7862761315873284E-2</v>
      </c>
      <c r="E79" s="22">
        <f>'Example Results'!D42/10</f>
        <v>2.6061114965695888E-2</v>
      </c>
      <c r="F79" s="22">
        <f>'Example Results'!E42/10</f>
        <v>4.1607141609399094E-2</v>
      </c>
      <c r="G79" s="22">
        <f>'Example Results'!F42/10</f>
        <v>2.1541468121912495E-2</v>
      </c>
      <c r="H79" s="22">
        <f>'Example Results'!G42/10</f>
        <v>2.7410190586092432E-2</v>
      </c>
      <c r="I79" s="22">
        <f>'Example Results'!H42/10</f>
        <v>2.514712029146814E-2</v>
      </c>
      <c r="J79" s="22">
        <f>'Example Results'!I42/10</f>
        <v>2.7247846949462286E-2</v>
      </c>
      <c r="K79" s="22">
        <f>'Example Results'!J42/10</f>
        <v>2.1338538576124808E-2</v>
      </c>
      <c r="L79" s="22">
        <f>'Example Results'!K42/10</f>
        <v>5.6563860852134863E-2</v>
      </c>
      <c r="M79" s="22">
        <f>'Example Results'!L42/10</f>
        <v>2.2786643814865747E-2</v>
      </c>
      <c r="N79" s="22">
        <f>'Example Results'!M42/10</f>
        <v>4.5089412615115822E-2</v>
      </c>
      <c r="P79" s="63">
        <f>COUNTIF(C79:N86,"&lt;0.3")-COUNTIF(C79:N86,"&lt;0.1")</f>
        <v>0</v>
      </c>
    </row>
    <row r="80" spans="2:16" x14ac:dyDescent="0.2">
      <c r="B80" s="62" t="s">
        <v>2</v>
      </c>
      <c r="C80" s="22">
        <f>'Example Results'!B43/10</f>
        <v>5.5641748996075602E-2</v>
      </c>
      <c r="D80" s="22">
        <f>'Example Results'!C43/10</f>
        <v>2.6348463202531251E-2</v>
      </c>
      <c r="E80" s="22">
        <f>'Example Results'!D43/10</f>
        <v>2.3364587161269084E-2</v>
      </c>
      <c r="F80" s="22">
        <f>'Example Results'!E43/10</f>
        <v>2.2849957833151507E-2</v>
      </c>
      <c r="G80" s="22">
        <f>'Example Results'!F43/10</f>
        <v>4.0473983025720646E-2</v>
      </c>
      <c r="H80" s="22">
        <f>'Example Results'!G43/10</f>
        <v>4.4177041377254381E-2</v>
      </c>
      <c r="I80" s="22">
        <f>'Example Results'!H43/10</f>
        <v>3.2413621467033672E-2</v>
      </c>
      <c r="J80" s="22">
        <f>'Example Results'!I43/10</f>
        <v>2.8590428824393627E-2</v>
      </c>
      <c r="K80" s="22">
        <f>'Example Results'!J43/10</f>
        <v>3.9746683533617565E-2</v>
      </c>
      <c r="L80" s="22">
        <f>'Example Results'!K43/10</f>
        <v>3.6660531001278411E-2</v>
      </c>
      <c r="M80" s="22">
        <f>'Example Results'!L43/10</f>
        <v>2.2492801832565176E-2</v>
      </c>
      <c r="N80" s="22">
        <f>'Example Results'!M43/10</f>
        <v>3.9212572969104374E-2</v>
      </c>
    </row>
    <row r="81" spans="2:16" x14ac:dyDescent="0.2">
      <c r="B81" s="62" t="s">
        <v>0</v>
      </c>
      <c r="C81" s="22">
        <f>'Example Results'!B44/10</f>
        <v>3.2907146122389333E-2</v>
      </c>
      <c r="D81" s="22">
        <f>'Example Results'!C44/10</f>
        <v>3.2748049358491779E-2</v>
      </c>
      <c r="E81" s="22">
        <f>'Example Results'!D44/10</f>
        <v>2.7406943713359826E-2</v>
      </c>
      <c r="F81" s="22">
        <f>'Example Results'!E44/10</f>
        <v>2.5257513964376636E-2</v>
      </c>
      <c r="G81" s="22">
        <f>'Example Results'!F44/10</f>
        <v>3.607609390940987E-2</v>
      </c>
      <c r="H81" s="22">
        <f>'Example Results'!G44/10</f>
        <v>5.2404616881670404E-2</v>
      </c>
      <c r="I81" s="22">
        <f>'Example Results'!H44/10</f>
        <v>2.509841720047909E-2</v>
      </c>
      <c r="J81" s="22">
        <f>'Example Results'!I44/10</f>
        <v>2.4134095998895995E-2</v>
      </c>
      <c r="K81" s="22">
        <f>'Example Results'!J44/10</f>
        <v>2.9088823788848188E-2</v>
      </c>
      <c r="L81" s="22">
        <f>'Example Results'!K44/10</f>
        <v>3.1590539229318808E-2</v>
      </c>
      <c r="M81" s="22">
        <f>'Example Results'!L44/10</f>
        <v>6.2999162608154025E-2</v>
      </c>
      <c r="N81" s="22">
        <f>'Example Results'!M44/10</f>
        <v>3.8413842276884033E-2</v>
      </c>
    </row>
    <row r="82" spans="2:16" x14ac:dyDescent="0.2">
      <c r="B82" s="62" t="s">
        <v>3</v>
      </c>
      <c r="C82" s="22">
        <f>'Example Results'!B45/10</f>
        <v>3.9095685550730661E-2</v>
      </c>
      <c r="D82" s="22">
        <f>'Example Results'!C45/10</f>
        <v>2.6027022802003551E-2</v>
      </c>
      <c r="E82" s="22">
        <f>'Example Results'!D45/10</f>
        <v>4.3030895302645519E-2</v>
      </c>
      <c r="F82" s="22">
        <f>'Example Results'!E45/10</f>
        <v>1.0175790121435659E-2</v>
      </c>
      <c r="G82" s="22">
        <f>'Example Results'!F45/10</f>
        <v>2.80238495325544E-2</v>
      </c>
      <c r="H82" s="22">
        <f>'Example Results'!G45/10</f>
        <v>5.7731111599505648E-2</v>
      </c>
      <c r="I82" s="22">
        <f>'Example Results'!H45/10</f>
        <v>3.1562940811091685E-2</v>
      </c>
      <c r="J82" s="22">
        <f>'Example Results'!I45/10</f>
        <v>1.6140295331227388E-2</v>
      </c>
      <c r="K82" s="22">
        <f>'Example Results'!J45/10</f>
        <v>2.6656916112128538E-2</v>
      </c>
      <c r="L82" s="22">
        <f>'Example Results'!K45/10</f>
        <v>3.3686395578214054E-2</v>
      </c>
      <c r="M82" s="22">
        <f>'Example Results'!L45/10</f>
        <v>3.1277216010622617E-2</v>
      </c>
      <c r="N82" s="22">
        <f>'Example Results'!M45/10</f>
        <v>3.4239987379122858E-2</v>
      </c>
    </row>
    <row r="83" spans="2:16" x14ac:dyDescent="0.2">
      <c r="B83" s="62" t="s">
        <v>4</v>
      </c>
      <c r="C83" s="22">
        <f>'Example Results'!B46/10</f>
        <v>3.0949281864629714E-2</v>
      </c>
      <c r="D83" s="22">
        <f>'Example Results'!C46/10</f>
        <v>2.3322377815745247E-2</v>
      </c>
      <c r="E83" s="22">
        <f>'Example Results'!D46/10</f>
        <v>1.7340014805924196E-2</v>
      </c>
      <c r="F83" s="22">
        <f>'Example Results'!E46/10</f>
        <v>3.4366615415694385E-2</v>
      </c>
      <c r="G83" s="22">
        <f>'Example Results'!F46/10</f>
        <v>2.3380821524932101E-2</v>
      </c>
      <c r="H83" s="22">
        <f>'Example Results'!G46/10</f>
        <v>3.3806529869320361E-2</v>
      </c>
      <c r="I83" s="22">
        <f>'Example Results'!H46/10</f>
        <v>5.6375542233643883E-2</v>
      </c>
      <c r="J83" s="22">
        <f>'Example Results'!I46/10</f>
        <v>2.7971899568832753E-2</v>
      </c>
      <c r="K83" s="22">
        <f>'Example Results'!J46/10</f>
        <v>4.7320014182414091E-2</v>
      </c>
      <c r="L83" s="22">
        <f>'Example Results'!K46/10</f>
        <v>3.1661970429436068E-2</v>
      </c>
      <c r="M83" s="22">
        <f>'Example Results'!L46/10</f>
        <v>5.2448449663560548E-2</v>
      </c>
      <c r="N83" s="22">
        <f>'Example Results'!M46/10</f>
        <v>3.4339016997467255E-2</v>
      </c>
    </row>
    <row r="84" spans="2:16" x14ac:dyDescent="0.2">
      <c r="B84" s="62" t="s">
        <v>5</v>
      </c>
      <c r="C84" s="22">
        <f>'Example Results'!B47/10</f>
        <v>2.6264044511483571E-2</v>
      </c>
      <c r="D84" s="22">
        <f>'Example Results'!C47/10</f>
        <v>3.08242772644245E-2</v>
      </c>
      <c r="E84" s="22">
        <f>'Example Results'!D47/10</f>
        <v>2.8470294533287317E-2</v>
      </c>
      <c r="F84" s="22">
        <f>'Example Results'!E47/10</f>
        <v>3.7795313021323163E-2</v>
      </c>
      <c r="G84" s="22">
        <f>'Example Results'!F47/10</f>
        <v>4.6091072853123846E-2</v>
      </c>
      <c r="H84" s="22">
        <f>'Example Results'!G47/10</f>
        <v>2.9730081153537279E-2</v>
      </c>
      <c r="I84" s="22">
        <f>'Example Results'!H47/10</f>
        <v>2.0609615647655431E-2</v>
      </c>
      <c r="J84" s="22">
        <f>'Example Results'!I47/10</f>
        <v>8.2536414637346765E-3</v>
      </c>
      <c r="K84" s="22">
        <f>'Example Results'!J47/10</f>
        <v>2.7481621786209703E-2</v>
      </c>
      <c r="L84" s="22">
        <f>'Example Results'!K47/10</f>
        <v>3.882944198665722E-2</v>
      </c>
      <c r="M84" s="22">
        <f>'Example Results'!L47/10</f>
        <v>2.0028425428519493E-2</v>
      </c>
      <c r="N84" s="22">
        <f>'Example Results'!M47/10</f>
        <v>2.4242866235438195E-2</v>
      </c>
    </row>
    <row r="85" spans="2:16" x14ac:dyDescent="0.2">
      <c r="B85" s="62" t="s">
        <v>6</v>
      </c>
      <c r="C85" s="22">
        <f>'Example Results'!B48/10</f>
        <v>3.1405467483560441E-2</v>
      </c>
      <c r="D85" s="22">
        <f>'Example Results'!C48/10</f>
        <v>3.9694733569895918E-2</v>
      </c>
      <c r="E85" s="22">
        <f>'Example Results'!D48/10</f>
        <v>2.2783396942133143E-2</v>
      </c>
      <c r="F85" s="22">
        <f>'Example Results'!E48/10</f>
        <v>2.7340382822341469E-2</v>
      </c>
      <c r="G85" s="22">
        <f>'Example Results'!F48/10</f>
        <v>3.3907182924031054E-2</v>
      </c>
      <c r="H85" s="22">
        <f>'Example Results'!G48/10</f>
        <v>3.9944742770306352E-2</v>
      </c>
      <c r="I85" s="22">
        <f>'Example Results'!H48/10</f>
        <v>3.7957656657953309E-2</v>
      </c>
      <c r="J85" s="22">
        <f>'Example Results'!I48/10</f>
        <v>1.5932495476340795E-2</v>
      </c>
      <c r="K85" s="22">
        <f>'Example Results'!J48/10</f>
        <v>3.1421701847223447E-2</v>
      </c>
      <c r="L85" s="22">
        <f>'Example Results'!K48/10</f>
        <v>3.336333174132005E-2</v>
      </c>
      <c r="M85" s="22">
        <f>'Example Results'!L48/10</f>
        <v>5.6253784506171266E-2</v>
      </c>
      <c r="N85" s="22">
        <f>'Example Results'!M48/10</f>
        <v>4.2170474028505718E-2</v>
      </c>
    </row>
    <row r="86" spans="2:16" x14ac:dyDescent="0.2">
      <c r="B86" s="62" t="s">
        <v>7</v>
      </c>
      <c r="C86" s="22">
        <f>'Example Results'!B49/10</f>
        <v>8.3607882639105766E-3</v>
      </c>
      <c r="D86" s="22">
        <f>'Example Results'!C49/10</f>
        <v>2.2296366032242693E-2</v>
      </c>
      <c r="E86" s="22">
        <f>'Example Results'!D49/10</f>
        <v>1.7270207042173236E-2</v>
      </c>
      <c r="F86" s="22">
        <f>'Example Results'!E49/10</f>
        <v>2.0526820392974054E-2</v>
      </c>
      <c r="G86" s="22">
        <f>'Example Results'!F49/10</f>
        <v>2.9684624935280839E-2</v>
      </c>
      <c r="H86" s="22">
        <f>'Example Results'!G49/10</f>
        <v>2.6176378947703288E-2</v>
      </c>
      <c r="I86" s="22">
        <f>'Example Results'!H49/10</f>
        <v>2.5481548182926243E-2</v>
      </c>
      <c r="J86" s="22">
        <f>'Example Results'!I49/10</f>
        <v>1.6206856222245748E-2</v>
      </c>
      <c r="K86" s="22">
        <f>'Example Results'!J49/10</f>
        <v>4.602126508937289E-2</v>
      </c>
      <c r="L86" s="22">
        <f>'Example Results'!K49/10</f>
        <v>2.2083695868257196E-2</v>
      </c>
      <c r="M86" s="22">
        <f>'Example Results'!L49/10</f>
        <v>3.851936564069363E-2</v>
      </c>
      <c r="N86" s="22">
        <f>'Example Results'!M49/10</f>
        <v>1.0943675522696272E-2</v>
      </c>
    </row>
    <row r="89" spans="2:16" x14ac:dyDescent="0.2">
      <c r="F89" s="11" t="s">
        <v>142</v>
      </c>
    </row>
    <row r="90" spans="2:16" x14ac:dyDescent="0.2">
      <c r="B90" s="21"/>
      <c r="C90" s="62">
        <v>1</v>
      </c>
      <c r="D90" s="62">
        <v>2</v>
      </c>
      <c r="E90" s="62">
        <v>3</v>
      </c>
      <c r="F90" s="62">
        <v>4</v>
      </c>
      <c r="G90" s="62">
        <v>5</v>
      </c>
      <c r="H90" s="62">
        <v>6</v>
      </c>
      <c r="I90" s="62">
        <v>7</v>
      </c>
      <c r="J90" s="62">
        <v>8</v>
      </c>
      <c r="K90" s="62">
        <v>9</v>
      </c>
      <c r="L90" s="62">
        <v>10</v>
      </c>
      <c r="M90" s="62">
        <v>11</v>
      </c>
      <c r="N90" s="62">
        <v>12</v>
      </c>
    </row>
    <row r="91" spans="2:16" x14ac:dyDescent="0.2">
      <c r="B91" s="62" t="s">
        <v>1</v>
      </c>
      <c r="C91" s="22">
        <f>'Example Results'!B42/12</f>
        <v>1.9095746073169637E-2</v>
      </c>
      <c r="D91" s="22">
        <f>'Example Results'!C42/12</f>
        <v>1.4885634429894401E-2</v>
      </c>
      <c r="E91" s="22">
        <f>'Example Results'!D42/12</f>
        <v>2.1717595804746571E-2</v>
      </c>
      <c r="F91" s="22">
        <f>'Example Results'!E42/12</f>
        <v>3.4672618007832577E-2</v>
      </c>
      <c r="G91" s="22">
        <f>'Example Results'!F42/12</f>
        <v>1.7951223434927079E-2</v>
      </c>
      <c r="H91" s="22">
        <f>'Example Results'!G42/12</f>
        <v>2.284182548841036E-2</v>
      </c>
      <c r="I91" s="22">
        <f>'Example Results'!H42/12</f>
        <v>2.095593357622345E-2</v>
      </c>
      <c r="J91" s="22">
        <f>'Example Results'!I42/12</f>
        <v>2.2706539124551905E-2</v>
      </c>
      <c r="K91" s="22">
        <f>'Example Results'!J42/12</f>
        <v>1.7782115480104006E-2</v>
      </c>
      <c r="L91" s="22">
        <f>'Example Results'!K42/12</f>
        <v>4.7136550710112385E-2</v>
      </c>
      <c r="M91" s="22">
        <f>'Example Results'!L42/12</f>
        <v>1.8988869845721457E-2</v>
      </c>
      <c r="N91" s="22">
        <f>'Example Results'!M42/12</f>
        <v>3.7574510512596519E-2</v>
      </c>
      <c r="P91" s="63">
        <f>COUNTIF(C91:N98,"&lt;0.3")-COUNTIF(C91:N98,"&lt;0.1")</f>
        <v>0</v>
      </c>
    </row>
    <row r="92" spans="2:16" x14ac:dyDescent="0.2">
      <c r="B92" s="62" t="s">
        <v>2</v>
      </c>
      <c r="C92" s="22">
        <f>'Example Results'!B43/12</f>
        <v>4.6368124163396335E-2</v>
      </c>
      <c r="D92" s="22">
        <f>'Example Results'!C43/12</f>
        <v>2.1957052668776043E-2</v>
      </c>
      <c r="E92" s="22">
        <f>'Example Results'!D43/12</f>
        <v>1.9470489301057572E-2</v>
      </c>
      <c r="F92" s="22">
        <f>'Example Results'!E43/12</f>
        <v>1.9041631527626255E-2</v>
      </c>
      <c r="G92" s="22">
        <f>'Example Results'!F43/12</f>
        <v>3.3728319188100535E-2</v>
      </c>
      <c r="H92" s="22">
        <f>'Example Results'!G43/12</f>
        <v>3.6814201147711979E-2</v>
      </c>
      <c r="I92" s="22">
        <f>'Example Results'!H43/12</f>
        <v>2.7011351222528058E-2</v>
      </c>
      <c r="J92" s="22">
        <f>'Example Results'!I43/12</f>
        <v>2.3825357353661356E-2</v>
      </c>
      <c r="K92" s="22">
        <f>'Example Results'!J43/12</f>
        <v>3.3122236278014638E-2</v>
      </c>
      <c r="L92" s="22">
        <f>'Example Results'!K43/12</f>
        <v>3.0550442501065343E-2</v>
      </c>
      <c r="M92" s="22">
        <f>'Example Results'!L43/12</f>
        <v>1.8744001527137646E-2</v>
      </c>
      <c r="N92" s="22">
        <f>'Example Results'!M43/12</f>
        <v>3.2677144140920315E-2</v>
      </c>
    </row>
    <row r="93" spans="2:16" x14ac:dyDescent="0.2">
      <c r="B93" s="62" t="s">
        <v>0</v>
      </c>
      <c r="C93" s="22">
        <f>'Example Results'!B44/12</f>
        <v>2.7422621768657774E-2</v>
      </c>
      <c r="D93" s="22">
        <f>'Example Results'!C44/12</f>
        <v>2.7290041132076486E-2</v>
      </c>
      <c r="E93" s="22">
        <f>'Example Results'!D44/12</f>
        <v>2.2839119761133189E-2</v>
      </c>
      <c r="F93" s="22">
        <f>'Example Results'!E44/12</f>
        <v>2.1047928303647198E-2</v>
      </c>
      <c r="G93" s="22">
        <f>'Example Results'!F44/12</f>
        <v>3.0063411591174889E-2</v>
      </c>
      <c r="H93" s="22">
        <f>'Example Results'!G44/12</f>
        <v>4.367051406805867E-2</v>
      </c>
      <c r="I93" s="22">
        <f>'Example Results'!H44/12</f>
        <v>2.0915347667065907E-2</v>
      </c>
      <c r="J93" s="22">
        <f>'Example Results'!I44/12</f>
        <v>2.0111746665746662E-2</v>
      </c>
      <c r="K93" s="22">
        <f>'Example Results'!J44/12</f>
        <v>2.4240686490706823E-2</v>
      </c>
      <c r="L93" s="22">
        <f>'Example Results'!K44/12</f>
        <v>2.6325449357765675E-2</v>
      </c>
      <c r="M93" s="22">
        <f>'Example Results'!L44/12</f>
        <v>5.2499302173461687E-2</v>
      </c>
      <c r="N93" s="22">
        <f>'Example Results'!M44/12</f>
        <v>3.2011535230736694E-2</v>
      </c>
    </row>
    <row r="94" spans="2:16" x14ac:dyDescent="0.2">
      <c r="B94" s="62" t="s">
        <v>3</v>
      </c>
      <c r="C94" s="22">
        <f>'Example Results'!B45/12</f>
        <v>3.2579737958942222E-2</v>
      </c>
      <c r="D94" s="22">
        <f>'Example Results'!C45/12</f>
        <v>2.1689185668336292E-2</v>
      </c>
      <c r="E94" s="22">
        <f>'Example Results'!D45/12</f>
        <v>3.5859079418871266E-2</v>
      </c>
      <c r="F94" s="22">
        <f>'Example Results'!E45/12</f>
        <v>8.4798251011963827E-3</v>
      </c>
      <c r="G94" s="22">
        <f>'Example Results'!F45/12</f>
        <v>2.3353207943795334E-2</v>
      </c>
      <c r="H94" s="22">
        <f>'Example Results'!G45/12</f>
        <v>4.8109259666254706E-2</v>
      </c>
      <c r="I94" s="22">
        <f>'Example Results'!H45/12</f>
        <v>2.6302450675909736E-2</v>
      </c>
      <c r="J94" s="22">
        <f>'Example Results'!I45/12</f>
        <v>1.3450246109356157E-2</v>
      </c>
      <c r="K94" s="22">
        <f>'Example Results'!J45/12</f>
        <v>2.2214096760107115E-2</v>
      </c>
      <c r="L94" s="22">
        <f>'Example Results'!K45/12</f>
        <v>2.8071996315178382E-2</v>
      </c>
      <c r="M94" s="22">
        <f>'Example Results'!L45/12</f>
        <v>2.6064346675518848E-2</v>
      </c>
      <c r="N94" s="22">
        <f>'Example Results'!M45/12</f>
        <v>2.8533322815935718E-2</v>
      </c>
    </row>
    <row r="95" spans="2:16" x14ac:dyDescent="0.2">
      <c r="B95" s="62" t="s">
        <v>4</v>
      </c>
      <c r="C95" s="22">
        <f>'Example Results'!B46/12</f>
        <v>2.5791068220524762E-2</v>
      </c>
      <c r="D95" s="22">
        <f>'Example Results'!C46/12</f>
        <v>1.9435314846454371E-2</v>
      </c>
      <c r="E95" s="22">
        <f>'Example Results'!D46/12</f>
        <v>1.4450012338270165E-2</v>
      </c>
      <c r="F95" s="22">
        <f>'Example Results'!E46/12</f>
        <v>2.8638846179745322E-2</v>
      </c>
      <c r="G95" s="22">
        <f>'Example Results'!F46/12</f>
        <v>1.9484017937443417E-2</v>
      </c>
      <c r="H95" s="22">
        <f>'Example Results'!G46/12</f>
        <v>2.8172108224433636E-2</v>
      </c>
      <c r="I95" s="22">
        <f>'Example Results'!H46/12</f>
        <v>4.6979618528036567E-2</v>
      </c>
      <c r="J95" s="22">
        <f>'Example Results'!I46/12</f>
        <v>2.3309916307360627E-2</v>
      </c>
      <c r="K95" s="22">
        <f>'Example Results'!J46/12</f>
        <v>3.9433345152011738E-2</v>
      </c>
      <c r="L95" s="22">
        <f>'Example Results'!K46/12</f>
        <v>2.6384975357863393E-2</v>
      </c>
      <c r="M95" s="22">
        <f>'Example Results'!L46/12</f>
        <v>4.3707041386300459E-2</v>
      </c>
      <c r="N95" s="22">
        <f>'Example Results'!M46/12</f>
        <v>2.8615847497889379E-2</v>
      </c>
    </row>
    <row r="96" spans="2:16" x14ac:dyDescent="0.2">
      <c r="B96" s="62" t="s">
        <v>5</v>
      </c>
      <c r="C96" s="22">
        <f>'Example Results'!B47/12</f>
        <v>2.188670375956964E-2</v>
      </c>
      <c r="D96" s="22">
        <f>'Example Results'!C47/12</f>
        <v>2.5686897720353749E-2</v>
      </c>
      <c r="E96" s="22">
        <f>'Example Results'!D47/12</f>
        <v>2.3725245444406098E-2</v>
      </c>
      <c r="F96" s="22">
        <f>'Example Results'!E47/12</f>
        <v>3.1496094184435969E-2</v>
      </c>
      <c r="G96" s="22">
        <f>'Example Results'!F47/12</f>
        <v>3.840922737760321E-2</v>
      </c>
      <c r="H96" s="22">
        <f>'Example Results'!G47/12</f>
        <v>2.4775067627947733E-2</v>
      </c>
      <c r="I96" s="22">
        <f>'Example Results'!H47/12</f>
        <v>1.7174679706379526E-2</v>
      </c>
      <c r="J96" s="22">
        <f>'Example Results'!I47/12</f>
        <v>6.8780345531122304E-3</v>
      </c>
      <c r="K96" s="22">
        <f>'Example Results'!J47/12</f>
        <v>2.2901351488508085E-2</v>
      </c>
      <c r="L96" s="22">
        <f>'Example Results'!K47/12</f>
        <v>3.235786832221435E-2</v>
      </c>
      <c r="M96" s="22">
        <f>'Example Results'!L47/12</f>
        <v>1.6690354523766243E-2</v>
      </c>
      <c r="N96" s="22">
        <f>'Example Results'!M47/12</f>
        <v>2.020238852953183E-2</v>
      </c>
    </row>
    <row r="97" spans="2:16" x14ac:dyDescent="0.2">
      <c r="B97" s="62" t="s">
        <v>6</v>
      </c>
      <c r="C97" s="22">
        <f>'Example Results'!B48/12</f>
        <v>2.6171222902967032E-2</v>
      </c>
      <c r="D97" s="22">
        <f>'Example Results'!C48/12</f>
        <v>3.3078944641579934E-2</v>
      </c>
      <c r="E97" s="22">
        <f>'Example Results'!D48/12</f>
        <v>1.8986164118444285E-2</v>
      </c>
      <c r="F97" s="22">
        <f>'Example Results'!E48/12</f>
        <v>2.2783652351951223E-2</v>
      </c>
      <c r="G97" s="22">
        <f>'Example Results'!F48/12</f>
        <v>2.8255985770025877E-2</v>
      </c>
      <c r="H97" s="22">
        <f>'Example Results'!G48/12</f>
        <v>3.328728564192196E-2</v>
      </c>
      <c r="I97" s="22">
        <f>'Example Results'!H48/12</f>
        <v>3.1631380548294424E-2</v>
      </c>
      <c r="J97" s="22">
        <f>'Example Results'!I48/12</f>
        <v>1.3277079563617329E-2</v>
      </c>
      <c r="K97" s="22">
        <f>'Example Results'!J48/12</f>
        <v>2.6184751539352874E-2</v>
      </c>
      <c r="L97" s="22">
        <f>'Example Results'!K48/12</f>
        <v>2.7802776451100044E-2</v>
      </c>
      <c r="M97" s="22">
        <f>'Example Results'!L48/12</f>
        <v>4.6878153755142725E-2</v>
      </c>
      <c r="N97" s="22">
        <f>'Example Results'!M48/12</f>
        <v>3.5142061690421431E-2</v>
      </c>
    </row>
    <row r="98" spans="2:16" x14ac:dyDescent="0.2">
      <c r="B98" s="62" t="s">
        <v>7</v>
      </c>
      <c r="C98" s="22">
        <f>'Example Results'!B49/12</f>
        <v>6.9673235532588139E-3</v>
      </c>
      <c r="D98" s="22">
        <f>'Example Results'!C49/12</f>
        <v>1.8580305026868912E-2</v>
      </c>
      <c r="E98" s="22">
        <f>'Example Results'!D49/12</f>
        <v>1.439183920181103E-2</v>
      </c>
      <c r="F98" s="22">
        <f>'Example Results'!E49/12</f>
        <v>1.7105683660811711E-2</v>
      </c>
      <c r="G98" s="22">
        <f>'Example Results'!F49/12</f>
        <v>2.4737187446067368E-2</v>
      </c>
      <c r="H98" s="22">
        <f>'Example Results'!G49/12</f>
        <v>2.1813649123086074E-2</v>
      </c>
      <c r="I98" s="22">
        <f>'Example Results'!H49/12</f>
        <v>2.1234623485771872E-2</v>
      </c>
      <c r="J98" s="22">
        <f>'Example Results'!I49/12</f>
        <v>1.3505713518538125E-2</v>
      </c>
      <c r="K98" s="22">
        <f>'Example Results'!J49/12</f>
        <v>3.8351054241144072E-2</v>
      </c>
      <c r="L98" s="22">
        <f>'Example Results'!K49/12</f>
        <v>1.8403079890214332E-2</v>
      </c>
      <c r="M98" s="22">
        <f>'Example Results'!L49/12</f>
        <v>3.209947136724469E-2</v>
      </c>
      <c r="N98" s="22">
        <f>'Example Results'!M49/12</f>
        <v>9.119729602246893E-3</v>
      </c>
    </row>
    <row r="101" spans="2:16" x14ac:dyDescent="0.2">
      <c r="F101" s="11" t="s">
        <v>143</v>
      </c>
    </row>
    <row r="102" spans="2:16" x14ac:dyDescent="0.2">
      <c r="B102" s="21"/>
      <c r="C102" s="62">
        <v>1</v>
      </c>
      <c r="D102" s="62">
        <v>2</v>
      </c>
      <c r="E102" s="62">
        <v>3</v>
      </c>
      <c r="F102" s="62">
        <v>4</v>
      </c>
      <c r="G102" s="62">
        <v>5</v>
      </c>
      <c r="H102" s="62">
        <v>6</v>
      </c>
      <c r="I102" s="62">
        <v>7</v>
      </c>
      <c r="J102" s="62">
        <v>8</v>
      </c>
      <c r="K102" s="62">
        <v>9</v>
      </c>
      <c r="L102" s="62">
        <v>10</v>
      </c>
      <c r="M102" s="62">
        <v>11</v>
      </c>
      <c r="N102" s="62">
        <v>12</v>
      </c>
    </row>
    <row r="103" spans="2:16" x14ac:dyDescent="0.2">
      <c r="B103" s="62" t="s">
        <v>1</v>
      </c>
      <c r="C103" s="22">
        <f>'Example Results'!B42/14</f>
        <v>1.6367782348431118E-2</v>
      </c>
      <c r="D103" s="22">
        <f>'Example Results'!C42/14</f>
        <v>1.2759115225623773E-2</v>
      </c>
      <c r="E103" s="22">
        <f>'Example Results'!D42/14</f>
        <v>1.8615082118354203E-2</v>
      </c>
      <c r="F103" s="22">
        <f>'Example Results'!E42/14</f>
        <v>2.9719386863856497E-2</v>
      </c>
      <c r="G103" s="22">
        <f>'Example Results'!F42/14</f>
        <v>1.538676294422321E-2</v>
      </c>
      <c r="H103" s="22">
        <f>'Example Results'!G42/14</f>
        <v>1.9578707561494595E-2</v>
      </c>
      <c r="I103" s="22">
        <f>'Example Results'!H42/14</f>
        <v>1.7962228779620098E-2</v>
      </c>
      <c r="J103" s="22">
        <f>'Example Results'!I42/14</f>
        <v>1.9462747821044488E-2</v>
      </c>
      <c r="K103" s="22">
        <f>'Example Results'!J42/14</f>
        <v>1.5241813268660576E-2</v>
      </c>
      <c r="L103" s="22">
        <f>'Example Results'!K42/14</f>
        <v>4.0402757751524902E-2</v>
      </c>
      <c r="M103" s="22">
        <f>'Example Results'!L42/14</f>
        <v>1.6276174153475535E-2</v>
      </c>
      <c r="N103" s="22">
        <f>'Example Results'!M42/14</f>
        <v>3.2206723296511301E-2</v>
      </c>
      <c r="P103" s="63">
        <f>COUNTIF(C103:N110,"&lt;0.3")-COUNTIF(C103:N110,"&lt;0.1")</f>
        <v>0</v>
      </c>
    </row>
    <row r="104" spans="2:16" x14ac:dyDescent="0.2">
      <c r="B104" s="62" t="s">
        <v>2</v>
      </c>
      <c r="C104" s="22">
        <f>'Example Results'!B43/14</f>
        <v>3.974410642576829E-2</v>
      </c>
      <c r="D104" s="22">
        <f>'Example Results'!C43/14</f>
        <v>1.8820330858950896E-2</v>
      </c>
      <c r="E104" s="22">
        <f>'Example Results'!D43/14</f>
        <v>1.6688990829477918E-2</v>
      </c>
      <c r="F104" s="22">
        <f>'Example Results'!E43/14</f>
        <v>1.6321398452251078E-2</v>
      </c>
      <c r="G104" s="22">
        <f>'Example Results'!F43/14</f>
        <v>2.8909987875514746E-2</v>
      </c>
      <c r="H104" s="22">
        <f>'Example Results'!G43/14</f>
        <v>3.1555029555181698E-2</v>
      </c>
      <c r="I104" s="22">
        <f>'Example Results'!H43/14</f>
        <v>2.3152586762166909E-2</v>
      </c>
      <c r="J104" s="22">
        <f>'Example Results'!I43/14</f>
        <v>2.0421734874566878E-2</v>
      </c>
      <c r="K104" s="22">
        <f>'Example Results'!J43/14</f>
        <v>2.8390488238298262E-2</v>
      </c>
      <c r="L104" s="22">
        <f>'Example Results'!K43/14</f>
        <v>2.6186093572341723E-2</v>
      </c>
      <c r="M104" s="22">
        <f>'Example Results'!L43/14</f>
        <v>1.606628702326084E-2</v>
      </c>
      <c r="N104" s="22">
        <f>'Example Results'!M43/14</f>
        <v>2.8008980692217411E-2</v>
      </c>
    </row>
    <row r="105" spans="2:16" x14ac:dyDescent="0.2">
      <c r="B105" s="62" t="s">
        <v>0</v>
      </c>
      <c r="C105" s="22">
        <f>'Example Results'!B44/14</f>
        <v>2.3505104373135237E-2</v>
      </c>
      <c r="D105" s="22">
        <f>'Example Results'!C44/14</f>
        <v>2.339146382749413E-2</v>
      </c>
      <c r="E105" s="22">
        <f>'Example Results'!D44/14</f>
        <v>1.9576388366685592E-2</v>
      </c>
      <c r="F105" s="22">
        <f>'Example Results'!E44/14</f>
        <v>1.8041081403126168E-2</v>
      </c>
      <c r="G105" s="22">
        <f>'Example Results'!F44/14</f>
        <v>2.5768638506721335E-2</v>
      </c>
      <c r="H105" s="22">
        <f>'Example Results'!G44/14</f>
        <v>3.7431869201193145E-2</v>
      </c>
      <c r="I105" s="22">
        <f>'Example Results'!H44/14</f>
        <v>1.7927440857485065E-2</v>
      </c>
      <c r="J105" s="22">
        <f>'Example Results'!I44/14</f>
        <v>1.7238639999211425E-2</v>
      </c>
      <c r="K105" s="22">
        <f>'Example Results'!J44/14</f>
        <v>2.0777731277748707E-2</v>
      </c>
      <c r="L105" s="22">
        <f>'Example Results'!K44/14</f>
        <v>2.2564670878084864E-2</v>
      </c>
      <c r="M105" s="22">
        <f>'Example Results'!L44/14</f>
        <v>4.4999401862967157E-2</v>
      </c>
      <c r="N105" s="22">
        <f>'Example Results'!M44/14</f>
        <v>2.7438458769202884E-2</v>
      </c>
    </row>
    <row r="106" spans="2:16" x14ac:dyDescent="0.2">
      <c r="B106" s="62" t="s">
        <v>3</v>
      </c>
      <c r="C106" s="22">
        <f>'Example Results'!B45/14</f>
        <v>2.7925489679093331E-2</v>
      </c>
      <c r="D106" s="22">
        <f>'Example Results'!C45/14</f>
        <v>1.859073057285968E-2</v>
      </c>
      <c r="E106" s="22">
        <f>'Example Results'!D45/14</f>
        <v>3.0736353787603941E-2</v>
      </c>
      <c r="F106" s="22">
        <f>'Example Results'!E45/14</f>
        <v>7.268421515311185E-3</v>
      </c>
      <c r="G106" s="22">
        <f>'Example Results'!F45/14</f>
        <v>2.0017035380396002E-2</v>
      </c>
      <c r="H106" s="22">
        <f>'Example Results'!G45/14</f>
        <v>4.1236508285361177E-2</v>
      </c>
      <c r="I106" s="22">
        <f>'Example Results'!H45/14</f>
        <v>2.2544957722208346E-2</v>
      </c>
      <c r="J106" s="22">
        <f>'Example Results'!I45/14</f>
        <v>1.1528782379448136E-2</v>
      </c>
      <c r="K106" s="22">
        <f>'Example Results'!J45/14</f>
        <v>1.9040654365806098E-2</v>
      </c>
      <c r="L106" s="22">
        <f>'Example Results'!K45/14</f>
        <v>2.4061711127295753E-2</v>
      </c>
      <c r="M106" s="22">
        <f>'Example Results'!L45/14</f>
        <v>2.2340868579016154E-2</v>
      </c>
      <c r="N106" s="22">
        <f>'Example Results'!M45/14</f>
        <v>2.4457133842230614E-2</v>
      </c>
    </row>
    <row r="107" spans="2:16" x14ac:dyDescent="0.2">
      <c r="B107" s="62" t="s">
        <v>4</v>
      </c>
      <c r="C107" s="22">
        <f>'Example Results'!B46/14</f>
        <v>2.2106629903306939E-2</v>
      </c>
      <c r="D107" s="22">
        <f>'Example Results'!C46/14</f>
        <v>1.6658841296960891E-2</v>
      </c>
      <c r="E107" s="22">
        <f>'Example Results'!D46/14</f>
        <v>1.2385724861374427E-2</v>
      </c>
      <c r="F107" s="22">
        <f>'Example Results'!E46/14</f>
        <v>2.4547582439781702E-2</v>
      </c>
      <c r="G107" s="22">
        <f>'Example Results'!F46/14</f>
        <v>1.6700586803522929E-2</v>
      </c>
      <c r="H107" s="22">
        <f>'Example Results'!G46/14</f>
        <v>2.4147521335228829E-2</v>
      </c>
      <c r="I107" s="22">
        <f>'Example Results'!H46/14</f>
        <v>4.0268244452602776E-2</v>
      </c>
      <c r="J107" s="22">
        <f>'Example Results'!I46/14</f>
        <v>1.9979928263451966E-2</v>
      </c>
      <c r="K107" s="22">
        <f>'Example Results'!J46/14</f>
        <v>3.3800010130295779E-2</v>
      </c>
      <c r="L107" s="22">
        <f>'Example Results'!K46/14</f>
        <v>2.2615693163882906E-2</v>
      </c>
      <c r="M107" s="22">
        <f>'Example Results'!L46/14</f>
        <v>3.7463178331114677E-2</v>
      </c>
      <c r="N107" s="22">
        <f>'Example Results'!M46/14</f>
        <v>2.4527869283905181E-2</v>
      </c>
    </row>
    <row r="108" spans="2:16" x14ac:dyDescent="0.2">
      <c r="B108" s="62" t="s">
        <v>5</v>
      </c>
      <c r="C108" s="22">
        <f>'Example Results'!B47/14</f>
        <v>1.8760031793916835E-2</v>
      </c>
      <c r="D108" s="22">
        <f>'Example Results'!C47/14</f>
        <v>2.2017340903160355E-2</v>
      </c>
      <c r="E108" s="22">
        <f>'Example Results'!D47/14</f>
        <v>2.0335924666633799E-2</v>
      </c>
      <c r="F108" s="22">
        <f>'Example Results'!E47/14</f>
        <v>2.6996652158087973E-2</v>
      </c>
      <c r="G108" s="22">
        <f>'Example Results'!F47/14</f>
        <v>3.2922194895088464E-2</v>
      </c>
      <c r="H108" s="22">
        <f>'Example Results'!G47/14</f>
        <v>2.1235772252526628E-2</v>
      </c>
      <c r="I108" s="22">
        <f>'Example Results'!H47/14</f>
        <v>1.4721154034039593E-2</v>
      </c>
      <c r="J108" s="22">
        <f>'Example Results'!I47/14</f>
        <v>5.8954581883819118E-3</v>
      </c>
      <c r="K108" s="22">
        <f>'Example Results'!J47/14</f>
        <v>1.9629729847292644E-2</v>
      </c>
      <c r="L108" s="22">
        <f>'Example Results'!K47/14</f>
        <v>2.7735315704755157E-2</v>
      </c>
      <c r="M108" s="22">
        <f>'Example Results'!L47/14</f>
        <v>1.4306018163228209E-2</v>
      </c>
      <c r="N108" s="22">
        <f>'Example Results'!M47/14</f>
        <v>1.7316333025312998E-2</v>
      </c>
    </row>
    <row r="109" spans="2:16" x14ac:dyDescent="0.2">
      <c r="B109" s="62" t="s">
        <v>6</v>
      </c>
      <c r="C109" s="22">
        <f>'Example Results'!B48/14</f>
        <v>2.2432476773971744E-2</v>
      </c>
      <c r="D109" s="22">
        <f>'Example Results'!C48/14</f>
        <v>2.8353381121354226E-2</v>
      </c>
      <c r="E109" s="22">
        <f>'Example Results'!D48/14</f>
        <v>1.6273854958666532E-2</v>
      </c>
      <c r="F109" s="22">
        <f>'Example Results'!E48/14</f>
        <v>1.952884487310105E-2</v>
      </c>
      <c r="G109" s="22">
        <f>'Example Results'!F48/14</f>
        <v>2.4219416374307894E-2</v>
      </c>
      <c r="H109" s="22">
        <f>'Example Results'!G48/14</f>
        <v>2.8531959121647393E-2</v>
      </c>
      <c r="I109" s="22">
        <f>'Example Results'!H48/14</f>
        <v>2.7112611898538079E-2</v>
      </c>
      <c r="J109" s="22">
        <f>'Example Results'!I48/14</f>
        <v>1.1380353911671996E-2</v>
      </c>
      <c r="K109" s="22">
        <f>'Example Results'!J48/14</f>
        <v>2.2444072748016748E-2</v>
      </c>
      <c r="L109" s="22">
        <f>'Example Results'!K48/14</f>
        <v>2.3830951243800035E-2</v>
      </c>
      <c r="M109" s="22">
        <f>'Example Results'!L48/14</f>
        <v>4.0181274647265189E-2</v>
      </c>
      <c r="N109" s="22">
        <f>'Example Results'!M48/14</f>
        <v>3.012176716321837E-2</v>
      </c>
    </row>
    <row r="110" spans="2:16" x14ac:dyDescent="0.2">
      <c r="B110" s="62" t="s">
        <v>7</v>
      </c>
      <c r="C110" s="22">
        <f>'Example Results'!B49/14</f>
        <v>5.9719916170789828E-3</v>
      </c>
      <c r="D110" s="22">
        <f>'Example Results'!C49/14</f>
        <v>1.592597573731621E-2</v>
      </c>
      <c r="E110" s="22">
        <f>'Example Results'!D49/14</f>
        <v>1.2335862172980883E-2</v>
      </c>
      <c r="F110" s="22">
        <f>'Example Results'!E49/14</f>
        <v>1.466201456641004E-2</v>
      </c>
      <c r="G110" s="22">
        <f>'Example Results'!F49/14</f>
        <v>2.1203303525200601E-2</v>
      </c>
      <c r="H110" s="22">
        <f>'Example Results'!G49/14</f>
        <v>1.8697413534073778E-2</v>
      </c>
      <c r="I110" s="22">
        <f>'Example Results'!H49/14</f>
        <v>1.8201105844947319E-2</v>
      </c>
      <c r="J110" s="22">
        <f>'Example Results'!I49/14</f>
        <v>1.1576325873032678E-2</v>
      </c>
      <c r="K110" s="22">
        <f>'Example Results'!J49/14</f>
        <v>3.2872332206694922E-2</v>
      </c>
      <c r="L110" s="22">
        <f>'Example Results'!K49/14</f>
        <v>1.5774068477326569E-2</v>
      </c>
      <c r="M110" s="22">
        <f>'Example Results'!L49/14</f>
        <v>2.751383260049545E-2</v>
      </c>
      <c r="N110" s="22">
        <f>'Example Results'!M49/14</f>
        <v>7.816911087640193E-3</v>
      </c>
    </row>
  </sheetData>
  <mergeCells count="1">
    <mergeCell ref="C4:D4"/>
  </mergeCells>
  <phoneticPr fontId="21"/>
  <conditionalFormatting sqref="C6:N13">
    <cfRule type="cellIs" dxfId="45" priority="17" operator="between">
      <formula>0.1</formula>
      <formula>0.3</formula>
    </cfRule>
    <cfRule type="cellIs" dxfId="44" priority="27" stopIfTrue="1" operator="between">
      <formula>0.1</formula>
      <formula>0.16</formula>
    </cfRule>
    <cfRule type="cellIs" dxfId="43" priority="64" stopIfTrue="1" operator="between">
      <formula>0.1</formula>
      <formula>0.15</formula>
    </cfRule>
    <cfRule type="cellIs" dxfId="42" priority="83" stopIfTrue="1" operator="between">
      <formula>0.05</formula>
      <formula>0.3</formula>
    </cfRule>
    <cfRule type="cellIs" dxfId="41" priority="84" stopIfTrue="1" operator="greaterThan">
      <formula>0.3</formula>
    </cfRule>
    <cfRule type="cellIs" dxfId="40" priority="85" stopIfTrue="1" operator="lessThan">
      <formula>0.05</formula>
    </cfRule>
    <cfRule type="cellIs" dxfId="39" priority="90" stopIfTrue="1" operator="lessThan">
      <formula>0.15</formula>
    </cfRule>
  </conditionalFormatting>
  <conditionalFormatting sqref="C18:N25">
    <cfRule type="cellIs" dxfId="38" priority="16" operator="between">
      <formula>0.1</formula>
      <formula>0.3</formula>
    </cfRule>
    <cfRule type="cellIs" dxfId="37" priority="26" stopIfTrue="1" operator="between">
      <formula>0.1</formula>
      <formula>0.16</formula>
    </cfRule>
    <cfRule type="cellIs" dxfId="36" priority="80" stopIfTrue="1" operator="greaterThan">
      <formula>0.3</formula>
    </cfRule>
    <cfRule type="cellIs" dxfId="35" priority="81" stopIfTrue="1" operator="lessThan">
      <formula>0.05</formula>
    </cfRule>
    <cfRule type="cellIs" dxfId="34" priority="82" stopIfTrue="1" operator="between">
      <formula>0.05</formula>
      <formula>0.3</formula>
    </cfRule>
    <cfRule type="cellIs" dxfId="33" priority="89" stopIfTrue="1" operator="lessThan">
      <formula>0.15</formula>
    </cfRule>
  </conditionalFormatting>
  <conditionalFormatting sqref="C30:N37 C42:N49">
    <cfRule type="cellIs" dxfId="32" priority="77" stopIfTrue="1" operator="between">
      <formula>0.05</formula>
      <formula>0.3</formula>
    </cfRule>
    <cfRule type="cellIs" dxfId="31" priority="78" stopIfTrue="1" operator="lessThan">
      <formula>0.05</formula>
    </cfRule>
    <cfRule type="cellIs" dxfId="30" priority="79" stopIfTrue="1" operator="greaterThan">
      <formula>0.3</formula>
    </cfRule>
    <cfRule type="cellIs" dxfId="29" priority="88" stopIfTrue="1" operator="lessThan">
      <formula>0.15</formula>
    </cfRule>
  </conditionalFormatting>
  <conditionalFormatting sqref="C55:N62 C67:N74 C91:N98 C103:N110 C79:N86">
    <cfRule type="cellIs" dxfId="28" priority="70" stopIfTrue="1" operator="between">
      <formula>0.05</formula>
      <formula>0.3</formula>
    </cfRule>
    <cfRule type="cellIs" dxfId="27" priority="71" stopIfTrue="1" operator="greaterThan">
      <formula>0.3</formula>
    </cfRule>
    <cfRule type="cellIs" dxfId="26" priority="72" stopIfTrue="1" operator="lessThan">
      <formula>0.05</formula>
    </cfRule>
    <cfRule type="cellIs" dxfId="25" priority="73" stopIfTrue="1" operator="greaterThan">
      <formula>0.3</formula>
    </cfRule>
    <cfRule type="cellIs" dxfId="24" priority="86" stopIfTrue="1" operator="lessThan">
      <formula>0.15</formula>
    </cfRule>
  </conditionalFormatting>
  <conditionalFormatting sqref="P6:P110">
    <cfRule type="expression" dxfId="23" priority="18" stopIfTrue="1">
      <formula>"max"</formula>
    </cfRule>
    <cfRule type="expression" dxfId="22" priority="33" stopIfTrue="1">
      <formula>"Max"</formula>
    </cfRule>
  </conditionalFormatting>
  <conditionalFormatting sqref="C30:N37">
    <cfRule type="cellIs" dxfId="21" priority="15" operator="between">
      <formula>0.1</formula>
      <formula>0.3</formula>
    </cfRule>
    <cfRule type="cellIs" dxfId="20" priority="25" stopIfTrue="1" operator="between">
      <formula>0.1</formula>
      <formula>0.16</formula>
    </cfRule>
  </conditionalFormatting>
  <conditionalFormatting sqref="C42:N49">
    <cfRule type="cellIs" dxfId="19" priority="14" operator="between">
      <formula>0.1</formula>
      <formula>0.3</formula>
    </cfRule>
    <cfRule type="cellIs" dxfId="18" priority="24" stopIfTrue="1" operator="between">
      <formula>0.1</formula>
      <formula>0.16</formula>
    </cfRule>
  </conditionalFormatting>
  <conditionalFormatting sqref="C55:N62">
    <cfRule type="cellIs" dxfId="17" priority="13" operator="between">
      <formula>0.1</formula>
      <formula>0.3</formula>
    </cfRule>
    <cfRule type="cellIs" dxfId="16" priority="23" stopIfTrue="1" operator="between">
      <formula>0.1</formula>
      <formula>0.16</formula>
    </cfRule>
  </conditionalFormatting>
  <conditionalFormatting sqref="C67:N74">
    <cfRule type="cellIs" dxfId="15" priority="22" stopIfTrue="1" operator="between">
      <formula>0.1</formula>
      <formula>0.16</formula>
    </cfRule>
  </conditionalFormatting>
  <conditionalFormatting sqref="C79:N86">
    <cfRule type="cellIs" dxfId="14" priority="21" stopIfTrue="1" operator="between">
      <formula>0.1</formula>
      <formula>0.16</formula>
    </cfRule>
  </conditionalFormatting>
  <conditionalFormatting sqref="C91:N98">
    <cfRule type="cellIs" dxfId="13" priority="20" stopIfTrue="1" operator="between">
      <formula>0.1</formula>
      <formula>0.16</formula>
    </cfRule>
  </conditionalFormatting>
  <conditionalFormatting sqref="C103:N110">
    <cfRule type="cellIs" dxfId="12" priority="19" stopIfTrue="1" operator="between">
      <formula>0.1</formula>
      <formula>0.16</formula>
    </cfRule>
    <cfRule type="cellIs" dxfId="11" priority="6" operator="between">
      <formula>0.1</formula>
      <formula>0.3</formula>
    </cfRule>
    <cfRule type="cellIs" dxfId="10" priority="5" operator="between">
      <formula>0.1</formula>
      <formula>0.3</formula>
    </cfRule>
    <cfRule type="cellIs" dxfId="9" priority="4" operator="greaterThan">
      <formula>0.1</formula>
    </cfRule>
    <cfRule type="cellIs" dxfId="8" priority="3" operator="greaterThan">
      <formula>0.3</formula>
    </cfRule>
    <cfRule type="cellIs" dxfId="7" priority="2" operator="lessThan">
      <formula>0.1</formula>
    </cfRule>
    <cfRule type="cellIs" dxfId="6" priority="1" operator="between">
      <formula>0.1</formula>
      <formula>0.3</formula>
    </cfRule>
  </conditionalFormatting>
  <conditionalFormatting sqref="C18:N25 C30:N37 C6:N13 C42:N49 C55:N62 C67:N74 C79:N86 C91:N98 C103:N110">
    <cfRule type="cellIs" dxfId="5" priority="10" operator="greaterThan">
      <formula>0.3</formula>
    </cfRule>
    <cfRule type="cellIs" dxfId="4" priority="11" operator="between">
      <formula>0.1</formula>
      <formula>0.3</formula>
    </cfRule>
    <cfRule type="cellIs" dxfId="3" priority="12" operator="lessThan">
      <formula>0.1</formula>
    </cfRule>
  </conditionalFormatting>
  <conditionalFormatting sqref="C6:N13 C18:N25 C30:N37 C42:N49 C55:N62 C67:N74 C79:N86 C91:N98">
    <cfRule type="cellIs" dxfId="2" priority="7" operator="lessThan">
      <formula>0.1</formula>
    </cfRule>
    <cfRule type="cellIs" dxfId="1" priority="8" operator="greaterThan">
      <formula>0.3</formula>
    </cfRule>
    <cfRule type="cellIs" dxfId="0" priority="9" operator="between">
      <formula>0.1</formula>
      <formula>0.3</formula>
    </cfRule>
  </conditionalFormatting>
  <pageMargins left="0.45" right="0.45" top="0.75" bottom="0.75" header="0.3" footer="0.3"/>
  <pageSetup scale="59" orientation="landscape" r:id="rId1"/>
  <headerFooter>
    <oddHeader>&amp;R100-6260-B2</oddHeader>
    <oddFooter>&amp;RSample Dilution Guide Page &amp;P of &amp;N</oddFooter>
  </headerFooter>
  <rowBreaks count="1" manualBreakCount="1">
    <brk id="5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Protocol</vt:lpstr>
      <vt:lpstr>Raw Data</vt:lpstr>
      <vt:lpstr>Example Results</vt:lpstr>
      <vt:lpstr>Sample Dilution Guide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Peilin Chen</dc:creator>
  <cp:lastModifiedBy>河野 掌 ( こうの つかさ )</cp:lastModifiedBy>
  <cp:lastPrinted>2013-04-16T21:13:16Z</cp:lastPrinted>
  <dcterms:created xsi:type="dcterms:W3CDTF">2012-07-06T22:36:30Z</dcterms:created>
  <dcterms:modified xsi:type="dcterms:W3CDTF">2014-01-17T09:03:07Z</dcterms:modified>
</cp:coreProperties>
</file>