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700" yWindow="-24" windowWidth="19212" windowHeight="8640" activeTab="3"/>
  </bookViews>
  <sheets>
    <sheet name="Protocol" sheetId="3" r:id="rId1"/>
    <sheet name="Raw Data" sheetId="1" r:id="rId2"/>
    <sheet name="Example Results" sheetId="2" r:id="rId3"/>
    <sheet name="Sample Dilution Guide" sheetId="4" r:id="rId4"/>
  </sheets>
  <definedNames>
    <definedName name="_xlnm.Print_Area" localSheetId="0">Protocol!$A$28:$Y$95</definedName>
  </definedNames>
  <calcPr calcId="145621"/>
</workbook>
</file>

<file path=xl/calcChain.xml><?xml version="1.0" encoding="utf-8"?>
<calcChain xmlns="http://schemas.openxmlformats.org/spreadsheetml/2006/main">
  <c r="C66" i="4" l="1"/>
  <c r="D66" i="4"/>
  <c r="E66" i="4"/>
  <c r="F66" i="4"/>
  <c r="G66" i="4"/>
  <c r="H66" i="4"/>
  <c r="I66" i="4"/>
  <c r="J66" i="4"/>
  <c r="K66" i="4"/>
  <c r="L66" i="4"/>
  <c r="M66" i="4"/>
  <c r="N66" i="4"/>
  <c r="C67" i="4"/>
  <c r="D67" i="4"/>
  <c r="E67" i="4"/>
  <c r="F67" i="4"/>
  <c r="G67" i="4"/>
  <c r="H67" i="4"/>
  <c r="I67" i="4"/>
  <c r="J67" i="4"/>
  <c r="K67" i="4"/>
  <c r="L67" i="4"/>
  <c r="M67" i="4"/>
  <c r="N67" i="4"/>
  <c r="D13" i="2" l="1"/>
  <c r="D14" i="2"/>
  <c r="D15" i="2"/>
  <c r="D16" i="2"/>
  <c r="C16" i="2"/>
  <c r="C15" i="2"/>
  <c r="C14" i="2"/>
  <c r="C13" i="2"/>
  <c r="D3" i="2"/>
  <c r="D4" i="2"/>
  <c r="D5" i="2"/>
  <c r="D6" i="2"/>
  <c r="D7" i="2"/>
  <c r="D8" i="2"/>
  <c r="D9" i="2"/>
  <c r="D10" i="2"/>
  <c r="D11" i="2"/>
  <c r="D12" i="2"/>
  <c r="C12" i="2"/>
  <c r="C11" i="2"/>
  <c r="C10" i="2"/>
  <c r="C9" i="2"/>
  <c r="C8" i="2"/>
  <c r="C7" i="2"/>
  <c r="C6" i="2"/>
  <c r="C5" i="2"/>
  <c r="C4" i="2"/>
  <c r="C3" i="2"/>
  <c r="E4" i="2" l="1"/>
  <c r="E3" i="2"/>
  <c r="E11" i="2"/>
  <c r="E5" i="2"/>
  <c r="H3" i="2" s="1"/>
  <c r="E8" i="2"/>
  <c r="E7" i="2"/>
  <c r="E9" i="2"/>
  <c r="E12" i="2"/>
  <c r="E10" i="2"/>
  <c r="E6" i="2"/>
  <c r="H4" i="2" l="1"/>
  <c r="H5" i="2"/>
  <c r="F20" i="3" l="1"/>
  <c r="E54" i="3" l="1"/>
  <c r="E55" i="3"/>
  <c r="E56" i="3"/>
  <c r="E57" i="3"/>
  <c r="E58" i="3"/>
  <c r="E59" i="3"/>
  <c r="E60" i="3"/>
  <c r="E53" i="3"/>
  <c r="D38" i="3" l="1"/>
  <c r="C38" i="3" s="1"/>
  <c r="F19" i="3"/>
  <c r="C48" i="3"/>
  <c r="C49" i="3"/>
  <c r="C50" i="3"/>
  <c r="C51" i="3"/>
  <c r="C52" i="3"/>
  <c r="C53" i="3" s="1"/>
  <c r="C47" i="3"/>
  <c r="D37" i="3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7" i="2"/>
  <c r="B26" i="2"/>
  <c r="B25" i="2"/>
  <c r="B24" i="2"/>
  <c r="B23" i="2"/>
  <c r="B22" i="2"/>
  <c r="B21" i="2"/>
  <c r="B20" i="2"/>
  <c r="K3" i="2"/>
  <c r="K4" i="2"/>
  <c r="K5" i="2"/>
  <c r="K6" i="2"/>
  <c r="K7" i="2"/>
  <c r="K8" i="2"/>
  <c r="K9" i="2"/>
  <c r="K10" i="2"/>
  <c r="J10" i="2"/>
  <c r="J9" i="2"/>
  <c r="J8" i="2"/>
  <c r="J7" i="2"/>
  <c r="J6" i="2"/>
  <c r="J5" i="2"/>
  <c r="J4" i="2"/>
  <c r="J3" i="2"/>
  <c r="B4" i="2"/>
  <c r="B5" i="2" s="1"/>
  <c r="B6" i="2" s="1"/>
  <c r="B7" i="2" s="1"/>
  <c r="B8" i="2" s="1"/>
  <c r="B9" i="2" s="1"/>
  <c r="B10" i="2" s="1"/>
  <c r="B11" i="2" s="1"/>
  <c r="B12" i="2" s="1"/>
  <c r="H32" i="2" l="1"/>
  <c r="F32" i="2"/>
  <c r="G32" i="2"/>
  <c r="G43" i="2" s="1"/>
  <c r="J12" i="2"/>
  <c r="B31" i="2"/>
  <c r="B42" i="2" s="1"/>
  <c r="B35" i="2"/>
  <c r="B46" i="2" s="1"/>
  <c r="K37" i="2"/>
  <c r="K48" i="2" s="1"/>
  <c r="G37" i="2"/>
  <c r="G48" i="2" s="1"/>
  <c r="C37" i="2"/>
  <c r="C48" i="2" s="1"/>
  <c r="J35" i="2"/>
  <c r="J46" i="2" s="1"/>
  <c r="H35" i="2"/>
  <c r="H46" i="2" s="1"/>
  <c r="F35" i="2"/>
  <c r="F46" i="2" s="1"/>
  <c r="D35" i="2"/>
  <c r="D46" i="2" s="1"/>
  <c r="M33" i="2"/>
  <c r="M44" i="2" s="1"/>
  <c r="K33" i="2"/>
  <c r="K44" i="2" s="1"/>
  <c r="I33" i="2"/>
  <c r="I44" i="2" s="1"/>
  <c r="G33" i="2"/>
  <c r="G44" i="2" s="1"/>
  <c r="E33" i="2"/>
  <c r="E44" i="2" s="1"/>
  <c r="C33" i="2"/>
  <c r="C44" i="2" s="1"/>
  <c r="L31" i="2"/>
  <c r="L42" i="2" s="1"/>
  <c r="J31" i="2"/>
  <c r="J42" i="2" s="1"/>
  <c r="H31" i="2"/>
  <c r="H42" i="2" s="1"/>
  <c r="F31" i="2"/>
  <c r="F42" i="2" s="1"/>
  <c r="D31" i="2"/>
  <c r="D42" i="2" s="1"/>
  <c r="B32" i="2"/>
  <c r="B43" i="2" s="1"/>
  <c r="B36" i="2"/>
  <c r="B47" i="2" s="1"/>
  <c r="M38" i="2"/>
  <c r="M49" i="2" s="1"/>
  <c r="K38" i="2"/>
  <c r="K49" i="2" s="1"/>
  <c r="I38" i="2"/>
  <c r="I49" i="2" s="1"/>
  <c r="G38" i="2"/>
  <c r="G49" i="2" s="1"/>
  <c r="E38" i="2"/>
  <c r="E49" i="2" s="1"/>
  <c r="C38" i="2"/>
  <c r="C49" i="2" s="1"/>
  <c r="L36" i="2"/>
  <c r="L47" i="2" s="1"/>
  <c r="J36" i="2"/>
  <c r="J47" i="2" s="1"/>
  <c r="H36" i="2"/>
  <c r="H47" i="2" s="1"/>
  <c r="F36" i="2"/>
  <c r="F47" i="2" s="1"/>
  <c r="D36" i="2"/>
  <c r="D47" i="2" s="1"/>
  <c r="M34" i="2"/>
  <c r="M45" i="2" s="1"/>
  <c r="K34" i="2"/>
  <c r="K45" i="2" s="1"/>
  <c r="I34" i="2"/>
  <c r="I45" i="2" s="1"/>
  <c r="G34" i="2"/>
  <c r="G45" i="2" s="1"/>
  <c r="E34" i="2"/>
  <c r="E45" i="2" s="1"/>
  <c r="C34" i="2"/>
  <c r="C45" i="2" s="1"/>
  <c r="L32" i="2"/>
  <c r="L43" i="2" s="1"/>
  <c r="J32" i="2"/>
  <c r="J43" i="2" s="1"/>
  <c r="H43" i="2"/>
  <c r="F43" i="2"/>
  <c r="D32" i="2"/>
  <c r="D43" i="2" s="1"/>
  <c r="M37" i="2"/>
  <c r="M48" i="2" s="1"/>
  <c r="I37" i="2"/>
  <c r="I48" i="2" s="1"/>
  <c r="E37" i="2"/>
  <c r="E48" i="2" s="1"/>
  <c r="L35" i="2"/>
  <c r="L46" i="2" s="1"/>
  <c r="B33" i="2"/>
  <c r="B44" i="2" s="1"/>
  <c r="B37" i="2"/>
  <c r="B48" i="2" s="1"/>
  <c r="L37" i="2"/>
  <c r="L48" i="2" s="1"/>
  <c r="J37" i="2"/>
  <c r="J48" i="2" s="1"/>
  <c r="H37" i="2"/>
  <c r="H48" i="2" s="1"/>
  <c r="F37" i="2"/>
  <c r="F48" i="2" s="1"/>
  <c r="D37" i="2"/>
  <c r="D48" i="2" s="1"/>
  <c r="M35" i="2"/>
  <c r="M46" i="2" s="1"/>
  <c r="K35" i="2"/>
  <c r="K46" i="2" s="1"/>
  <c r="I35" i="2"/>
  <c r="I46" i="2" s="1"/>
  <c r="G35" i="2"/>
  <c r="G46" i="2" s="1"/>
  <c r="E35" i="2"/>
  <c r="E46" i="2" s="1"/>
  <c r="C35" i="2"/>
  <c r="C46" i="2" s="1"/>
  <c r="L33" i="2"/>
  <c r="L44" i="2" s="1"/>
  <c r="J33" i="2"/>
  <c r="J44" i="2" s="1"/>
  <c r="H33" i="2"/>
  <c r="H44" i="2" s="1"/>
  <c r="F33" i="2"/>
  <c r="F44" i="2" s="1"/>
  <c r="D33" i="2"/>
  <c r="D44" i="2" s="1"/>
  <c r="M31" i="2"/>
  <c r="M42" i="2" s="1"/>
  <c r="K31" i="2"/>
  <c r="K42" i="2" s="1"/>
  <c r="I31" i="2"/>
  <c r="I42" i="2" s="1"/>
  <c r="G31" i="2"/>
  <c r="G42" i="2" s="1"/>
  <c r="E31" i="2"/>
  <c r="E42" i="2" s="1"/>
  <c r="C31" i="2"/>
  <c r="C42" i="2" s="1"/>
  <c r="B34" i="2"/>
  <c r="B45" i="2" s="1"/>
  <c r="B38" i="2"/>
  <c r="B49" i="2" s="1"/>
  <c r="L38" i="2"/>
  <c r="L49" i="2" s="1"/>
  <c r="J38" i="2"/>
  <c r="J49" i="2" s="1"/>
  <c r="H38" i="2"/>
  <c r="H49" i="2" s="1"/>
  <c r="F38" i="2"/>
  <c r="F49" i="2" s="1"/>
  <c r="D38" i="2"/>
  <c r="D49" i="2" s="1"/>
  <c r="M36" i="2"/>
  <c r="M47" i="2" s="1"/>
  <c r="K36" i="2"/>
  <c r="K47" i="2" s="1"/>
  <c r="I36" i="2"/>
  <c r="I47" i="2" s="1"/>
  <c r="G36" i="2"/>
  <c r="G47" i="2" s="1"/>
  <c r="E36" i="2"/>
  <c r="E47" i="2" s="1"/>
  <c r="C36" i="2"/>
  <c r="C47" i="2" s="1"/>
  <c r="L34" i="2"/>
  <c r="L45" i="2" s="1"/>
  <c r="J34" i="2"/>
  <c r="J45" i="2" s="1"/>
  <c r="H34" i="2"/>
  <c r="H45" i="2" s="1"/>
  <c r="F34" i="2"/>
  <c r="F45" i="2" s="1"/>
  <c r="D34" i="2"/>
  <c r="D45" i="2" s="1"/>
  <c r="M32" i="2"/>
  <c r="M43" i="2" s="1"/>
  <c r="K32" i="2"/>
  <c r="K43" i="2" s="1"/>
  <c r="I32" i="2"/>
  <c r="I43" i="2" s="1"/>
  <c r="E32" i="2"/>
  <c r="E43" i="2" s="1"/>
  <c r="C32" i="2"/>
  <c r="C43" i="2" s="1"/>
  <c r="C55" i="3"/>
  <c r="C56" i="3"/>
  <c r="C54" i="3"/>
  <c r="C57" i="3"/>
  <c r="C60" i="3"/>
  <c r="C58" i="3"/>
  <c r="C59" i="3"/>
  <c r="F18" i="3"/>
  <c r="F14" i="3" l="1"/>
  <c r="F12" i="3" s="1"/>
  <c r="F13" i="3" s="1"/>
  <c r="D7" i="4" l="1"/>
  <c r="H108" i="4"/>
  <c r="H13" i="4"/>
  <c r="I102" i="4"/>
  <c r="M72" i="4"/>
  <c r="N69" i="4"/>
  <c r="N35" i="4"/>
  <c r="C19" i="4"/>
  <c r="K96" i="4"/>
  <c r="G121" i="4"/>
  <c r="C13" i="4"/>
  <c r="G25" i="4" l="1"/>
  <c r="N107" i="4"/>
  <c r="N47" i="4"/>
  <c r="I18" i="4"/>
  <c r="C79" i="4"/>
  <c r="N117" i="4"/>
  <c r="C31" i="4"/>
  <c r="N11" i="4"/>
  <c r="N95" i="4"/>
  <c r="N23" i="4"/>
  <c r="C7" i="4"/>
  <c r="C103" i="4"/>
  <c r="N119" i="4"/>
  <c r="N83" i="4"/>
  <c r="C115" i="4"/>
  <c r="C91" i="4"/>
  <c r="N45" i="4"/>
  <c r="N71" i="4"/>
  <c r="C43" i="4"/>
  <c r="G97" i="4"/>
  <c r="N105" i="4"/>
  <c r="G109" i="4"/>
  <c r="N93" i="4"/>
  <c r="I78" i="4"/>
  <c r="G13" i="4"/>
  <c r="N33" i="4"/>
  <c r="M108" i="4"/>
  <c r="I6" i="4"/>
  <c r="N9" i="4"/>
  <c r="H120" i="4"/>
  <c r="M84" i="4"/>
  <c r="K48" i="4"/>
  <c r="H85" i="4"/>
  <c r="N21" i="4"/>
  <c r="N81" i="4"/>
  <c r="K12" i="4"/>
  <c r="M12" i="4"/>
  <c r="K84" i="4"/>
  <c r="M120" i="4"/>
  <c r="K24" i="4"/>
  <c r="K72" i="4"/>
  <c r="K108" i="4"/>
  <c r="M48" i="4"/>
  <c r="M24" i="4"/>
  <c r="H48" i="4"/>
  <c r="K36" i="4"/>
  <c r="M36" i="4"/>
  <c r="K120" i="4"/>
  <c r="M96" i="4"/>
  <c r="H49" i="4"/>
  <c r="H109" i="4"/>
  <c r="H121" i="4"/>
  <c r="I114" i="4"/>
  <c r="I42" i="4"/>
  <c r="I90" i="4"/>
  <c r="G73" i="4"/>
  <c r="G85" i="4"/>
  <c r="H97" i="4"/>
  <c r="H73" i="4"/>
  <c r="H84" i="4"/>
  <c r="H24" i="4"/>
  <c r="H96" i="4"/>
  <c r="H25" i="4"/>
  <c r="H72" i="4"/>
  <c r="H36" i="4"/>
  <c r="I30" i="4"/>
  <c r="G49" i="4"/>
  <c r="G37" i="4"/>
  <c r="H37" i="4"/>
  <c r="H12" i="4"/>
  <c r="K105" i="4"/>
  <c r="K69" i="4"/>
  <c r="K81" i="4"/>
  <c r="K33" i="4"/>
  <c r="K117" i="4"/>
  <c r="K45" i="4"/>
  <c r="K93" i="4"/>
  <c r="K9" i="4"/>
  <c r="K21" i="4"/>
  <c r="H81" i="4"/>
  <c r="H33" i="4"/>
  <c r="H69" i="4"/>
  <c r="H9" i="4"/>
  <c r="H105" i="4"/>
  <c r="H21" i="4"/>
  <c r="H45" i="4"/>
  <c r="H117" i="4"/>
  <c r="H93" i="4"/>
  <c r="N49" i="4"/>
  <c r="N13" i="4"/>
  <c r="N73" i="4"/>
  <c r="N97" i="4"/>
  <c r="N85" i="4"/>
  <c r="N37" i="4"/>
  <c r="N109" i="4"/>
  <c r="N121" i="4"/>
  <c r="N25" i="4"/>
  <c r="F90" i="4"/>
  <c r="F18" i="4"/>
  <c r="F102" i="4"/>
  <c r="F30" i="4"/>
  <c r="F78" i="4"/>
  <c r="F42" i="4"/>
  <c r="F114" i="4"/>
  <c r="F6" i="4"/>
  <c r="M107" i="4"/>
  <c r="M95" i="4"/>
  <c r="M119" i="4"/>
  <c r="M35" i="4"/>
  <c r="M11" i="4"/>
  <c r="M47" i="4"/>
  <c r="M71" i="4"/>
  <c r="M23" i="4"/>
  <c r="M83" i="4"/>
  <c r="I105" i="4"/>
  <c r="I93" i="4"/>
  <c r="I9" i="4"/>
  <c r="I21" i="4"/>
  <c r="I81" i="4"/>
  <c r="I69" i="4"/>
  <c r="I33" i="4"/>
  <c r="I117" i="4"/>
  <c r="I45" i="4"/>
  <c r="G68" i="4"/>
  <c r="G80" i="4"/>
  <c r="G20" i="4"/>
  <c r="G92" i="4"/>
  <c r="G104" i="4"/>
  <c r="G44" i="4"/>
  <c r="G32" i="4"/>
  <c r="G116" i="4"/>
  <c r="G8" i="4"/>
  <c r="D92" i="4"/>
  <c r="D32" i="4"/>
  <c r="D80" i="4"/>
  <c r="D116" i="4"/>
  <c r="D104" i="4"/>
  <c r="D20" i="4"/>
  <c r="D44" i="4"/>
  <c r="D68" i="4"/>
  <c r="D8" i="4"/>
  <c r="H90" i="4"/>
  <c r="H114" i="4"/>
  <c r="H30" i="4"/>
  <c r="H78" i="4"/>
  <c r="H6" i="4"/>
  <c r="H18" i="4"/>
  <c r="H42" i="4"/>
  <c r="H102" i="4"/>
  <c r="D109" i="4"/>
  <c r="D25" i="4"/>
  <c r="D121" i="4"/>
  <c r="D73" i="4"/>
  <c r="D37" i="4"/>
  <c r="D85" i="4"/>
  <c r="D13" i="4"/>
  <c r="D97" i="4"/>
  <c r="D49" i="4"/>
  <c r="J6" i="4"/>
  <c r="J90" i="4"/>
  <c r="J42" i="4"/>
  <c r="J18" i="4"/>
  <c r="J30" i="4"/>
  <c r="J102" i="4"/>
  <c r="J78" i="4"/>
  <c r="J114" i="4"/>
  <c r="C20" i="4"/>
  <c r="C80" i="4"/>
  <c r="C92" i="4"/>
  <c r="C32" i="4"/>
  <c r="C116" i="4"/>
  <c r="C44" i="4"/>
  <c r="C8" i="4"/>
  <c r="C68" i="4"/>
  <c r="C104" i="4"/>
  <c r="L83" i="4"/>
  <c r="L35" i="4"/>
  <c r="L119" i="4"/>
  <c r="L47" i="4"/>
  <c r="L71" i="4"/>
  <c r="L23" i="4"/>
  <c r="L11" i="4"/>
  <c r="L95" i="4"/>
  <c r="L107" i="4"/>
  <c r="E73" i="4"/>
  <c r="E37" i="4"/>
  <c r="E121" i="4"/>
  <c r="E49" i="4"/>
  <c r="E13" i="4"/>
  <c r="E85" i="4"/>
  <c r="E109" i="4"/>
  <c r="E25" i="4"/>
  <c r="E97" i="4"/>
  <c r="G118" i="4"/>
  <c r="G70" i="4"/>
  <c r="G34" i="4"/>
  <c r="G82" i="4"/>
  <c r="G106" i="4"/>
  <c r="G10" i="4"/>
  <c r="G46" i="4"/>
  <c r="G22" i="4"/>
  <c r="G94" i="4"/>
  <c r="L10" i="4"/>
  <c r="L118" i="4"/>
  <c r="L46" i="4"/>
  <c r="L22" i="4"/>
  <c r="L34" i="4"/>
  <c r="L82" i="4"/>
  <c r="L106" i="4"/>
  <c r="L70" i="4"/>
  <c r="L94" i="4"/>
  <c r="N30" i="4"/>
  <c r="N42" i="4"/>
  <c r="N78" i="4"/>
  <c r="N90" i="4"/>
  <c r="N6" i="4"/>
  <c r="N114" i="4"/>
  <c r="N18" i="4"/>
  <c r="N102" i="4"/>
  <c r="K95" i="4"/>
  <c r="K47" i="4"/>
  <c r="K35" i="4"/>
  <c r="K107" i="4"/>
  <c r="K71" i="4"/>
  <c r="K11" i="4"/>
  <c r="K23" i="4"/>
  <c r="K119" i="4"/>
  <c r="K83" i="4"/>
  <c r="F33" i="4"/>
  <c r="F45" i="4"/>
  <c r="F69" i="4"/>
  <c r="F21" i="4"/>
  <c r="F81" i="4"/>
  <c r="F117" i="4"/>
  <c r="F105" i="4"/>
  <c r="F93" i="4"/>
  <c r="F9" i="4"/>
  <c r="I35" i="4"/>
  <c r="I47" i="4"/>
  <c r="I23" i="4"/>
  <c r="I11" i="4"/>
  <c r="I119" i="4"/>
  <c r="I95" i="4"/>
  <c r="I107" i="4"/>
  <c r="I71" i="4"/>
  <c r="I83" i="4"/>
  <c r="J120" i="4"/>
  <c r="J108" i="4"/>
  <c r="J96" i="4"/>
  <c r="J48" i="4"/>
  <c r="J84" i="4"/>
  <c r="J24" i="4"/>
  <c r="J72" i="4"/>
  <c r="J12" i="4"/>
  <c r="J36" i="4"/>
  <c r="L18" i="4"/>
  <c r="L78" i="4"/>
  <c r="L90" i="4"/>
  <c r="L102" i="4"/>
  <c r="L114" i="4"/>
  <c r="L30" i="4"/>
  <c r="L42" i="4"/>
  <c r="L6" i="4"/>
  <c r="L85" i="4"/>
  <c r="L37" i="4"/>
  <c r="L49" i="4"/>
  <c r="L121" i="4"/>
  <c r="L97" i="4"/>
  <c r="L109" i="4"/>
  <c r="L13" i="4"/>
  <c r="L25" i="4"/>
  <c r="L73" i="4"/>
  <c r="J82" i="4"/>
  <c r="J94" i="4"/>
  <c r="J46" i="4"/>
  <c r="J106" i="4"/>
  <c r="J10" i="4"/>
  <c r="J22" i="4"/>
  <c r="J118" i="4"/>
  <c r="J70" i="4"/>
  <c r="J34" i="4"/>
  <c r="D36" i="4"/>
  <c r="D48" i="4"/>
  <c r="D96" i="4"/>
  <c r="D12" i="4"/>
  <c r="D24" i="4"/>
  <c r="D108" i="4"/>
  <c r="D120" i="4"/>
  <c r="D84" i="4"/>
  <c r="D72" i="4"/>
  <c r="H8" i="4"/>
  <c r="H68" i="4"/>
  <c r="H92" i="4"/>
  <c r="H44" i="4"/>
  <c r="H116" i="4"/>
  <c r="H104" i="4"/>
  <c r="H32" i="4"/>
  <c r="H80" i="4"/>
  <c r="H20" i="4"/>
  <c r="J85" i="4"/>
  <c r="J25" i="4"/>
  <c r="J109" i="4"/>
  <c r="J97" i="4"/>
  <c r="J49" i="4"/>
  <c r="J121" i="4"/>
  <c r="J13" i="4"/>
  <c r="J37" i="4"/>
  <c r="J73" i="4"/>
  <c r="F120" i="4"/>
  <c r="F108" i="4"/>
  <c r="F24" i="4"/>
  <c r="F96" i="4"/>
  <c r="F12" i="4"/>
  <c r="F36" i="4"/>
  <c r="F72" i="4"/>
  <c r="F84" i="4"/>
  <c r="F48" i="4"/>
  <c r="E116" i="4"/>
  <c r="E92" i="4"/>
  <c r="E104" i="4"/>
  <c r="E20" i="4"/>
  <c r="E44" i="4"/>
  <c r="E32" i="4"/>
  <c r="E68" i="4"/>
  <c r="E80" i="4"/>
  <c r="E8" i="4"/>
  <c r="I103" i="4"/>
  <c r="I115" i="4"/>
  <c r="I31" i="4"/>
  <c r="I91" i="4"/>
  <c r="I43" i="4"/>
  <c r="I7" i="4"/>
  <c r="I19" i="4"/>
  <c r="I79" i="4"/>
  <c r="K80" i="4"/>
  <c r="K32" i="4"/>
  <c r="K20" i="4"/>
  <c r="K8" i="4"/>
  <c r="K92" i="4"/>
  <c r="K116" i="4"/>
  <c r="K44" i="4"/>
  <c r="K68" i="4"/>
  <c r="K104" i="4"/>
  <c r="E108" i="4"/>
  <c r="E96" i="4"/>
  <c r="E24" i="4"/>
  <c r="E36" i="4"/>
  <c r="E12" i="4"/>
  <c r="E48" i="4"/>
  <c r="E72" i="4"/>
  <c r="E120" i="4"/>
  <c r="E84" i="4"/>
  <c r="E6" i="4"/>
  <c r="E18" i="4"/>
  <c r="E42" i="4"/>
  <c r="E114" i="4"/>
  <c r="E30" i="4"/>
  <c r="E102" i="4"/>
  <c r="E90" i="4"/>
  <c r="E78" i="4"/>
  <c r="G90" i="4"/>
  <c r="G102" i="4"/>
  <c r="G30" i="4"/>
  <c r="G18" i="4"/>
  <c r="G78" i="4"/>
  <c r="G6" i="4"/>
  <c r="G42" i="4"/>
  <c r="G114" i="4"/>
  <c r="D79" i="4"/>
  <c r="D31" i="4"/>
  <c r="D103" i="4"/>
  <c r="D115" i="4"/>
  <c r="D19" i="4"/>
  <c r="D91" i="4"/>
  <c r="D43" i="4"/>
  <c r="D118" i="4"/>
  <c r="D46" i="4"/>
  <c r="D70" i="4"/>
  <c r="D34" i="4"/>
  <c r="D82" i="4"/>
  <c r="D22" i="4"/>
  <c r="D106" i="4"/>
  <c r="D94" i="4"/>
  <c r="D10" i="4"/>
  <c r="J115" i="4"/>
  <c r="J31" i="4"/>
  <c r="J43" i="4"/>
  <c r="J79" i="4"/>
  <c r="J103" i="4"/>
  <c r="J19" i="4"/>
  <c r="J7" i="4"/>
  <c r="J91" i="4"/>
  <c r="D119" i="4"/>
  <c r="D47" i="4"/>
  <c r="D23" i="4"/>
  <c r="D71" i="4"/>
  <c r="D35" i="4"/>
  <c r="D107" i="4"/>
  <c r="D95" i="4"/>
  <c r="D83" i="4"/>
  <c r="D11" i="4"/>
  <c r="F47" i="4"/>
  <c r="F119" i="4"/>
  <c r="F71" i="4"/>
  <c r="F11" i="4"/>
  <c r="F23" i="4"/>
  <c r="F83" i="4"/>
  <c r="F35" i="4"/>
  <c r="F107" i="4"/>
  <c r="F95" i="4"/>
  <c r="K6" i="4"/>
  <c r="K90" i="4"/>
  <c r="K78" i="4"/>
  <c r="K18" i="4"/>
  <c r="K102" i="4"/>
  <c r="K30" i="4"/>
  <c r="K42" i="4"/>
  <c r="K114" i="4"/>
  <c r="L21" i="4"/>
  <c r="L45" i="4"/>
  <c r="L105" i="4"/>
  <c r="L117" i="4"/>
  <c r="L69" i="4"/>
  <c r="L81" i="4"/>
  <c r="L33" i="4"/>
  <c r="L93" i="4"/>
  <c r="L9" i="4"/>
  <c r="F44" i="4"/>
  <c r="F80" i="4"/>
  <c r="F116" i="4"/>
  <c r="F32" i="4"/>
  <c r="F104" i="4"/>
  <c r="F20" i="4"/>
  <c r="F92" i="4"/>
  <c r="F8" i="4"/>
  <c r="F68" i="4"/>
  <c r="E95" i="4"/>
  <c r="E35" i="4"/>
  <c r="E11" i="4"/>
  <c r="E83" i="4"/>
  <c r="E47" i="4"/>
  <c r="E23" i="4"/>
  <c r="E119" i="4"/>
  <c r="E107" i="4"/>
  <c r="E71" i="4"/>
  <c r="N46" i="4"/>
  <c r="N94" i="4"/>
  <c r="N70" i="4"/>
  <c r="N34" i="4"/>
  <c r="N10" i="4"/>
  <c r="N22" i="4"/>
  <c r="N118" i="4"/>
  <c r="N82" i="4"/>
  <c r="N106" i="4"/>
  <c r="K94" i="4"/>
  <c r="K10" i="4"/>
  <c r="K82" i="4"/>
  <c r="K106" i="4"/>
  <c r="K70" i="4"/>
  <c r="K22" i="4"/>
  <c r="K34" i="4"/>
  <c r="K46" i="4"/>
  <c r="K118" i="4"/>
  <c r="J104" i="4"/>
  <c r="J68" i="4"/>
  <c r="J8" i="4"/>
  <c r="J116" i="4"/>
  <c r="J44" i="4"/>
  <c r="J32" i="4"/>
  <c r="J20" i="4"/>
  <c r="J92" i="4"/>
  <c r="J80" i="4"/>
  <c r="I106" i="4"/>
  <c r="I10" i="4"/>
  <c r="I46" i="4"/>
  <c r="I70" i="4"/>
  <c r="I118" i="4"/>
  <c r="I82" i="4"/>
  <c r="I94" i="4"/>
  <c r="I22" i="4"/>
  <c r="I34" i="4"/>
  <c r="N104" i="4"/>
  <c r="N80" i="4"/>
  <c r="N116" i="4"/>
  <c r="N92" i="4"/>
  <c r="N32" i="4"/>
  <c r="N20" i="4"/>
  <c r="N68" i="4"/>
  <c r="N8" i="4"/>
  <c r="N44" i="4"/>
  <c r="G93" i="4"/>
  <c r="G45" i="4"/>
  <c r="G105" i="4"/>
  <c r="G81" i="4"/>
  <c r="G69" i="4"/>
  <c r="G9" i="4"/>
  <c r="G21" i="4"/>
  <c r="G117" i="4"/>
  <c r="G33" i="4"/>
  <c r="C96" i="4"/>
  <c r="C84" i="4"/>
  <c r="C120" i="4"/>
  <c r="C72" i="4"/>
  <c r="C108" i="4"/>
  <c r="C36" i="4"/>
  <c r="C24" i="4"/>
  <c r="C12" i="4"/>
  <c r="C48" i="4"/>
  <c r="H107" i="4"/>
  <c r="H83" i="4"/>
  <c r="H23" i="4"/>
  <c r="H71" i="4"/>
  <c r="H11" i="4"/>
  <c r="H119" i="4"/>
  <c r="H35" i="4"/>
  <c r="H47" i="4"/>
  <c r="H95" i="4"/>
  <c r="N31" i="4"/>
  <c r="N43" i="4"/>
  <c r="N79" i="4"/>
  <c r="N91" i="4"/>
  <c r="N103" i="4"/>
  <c r="N19" i="4"/>
  <c r="N7" i="4"/>
  <c r="N115" i="4"/>
  <c r="D9" i="4"/>
  <c r="D93" i="4"/>
  <c r="D33" i="4"/>
  <c r="D81" i="4"/>
  <c r="D117" i="4"/>
  <c r="D21" i="4"/>
  <c r="D69" i="4"/>
  <c r="D105" i="4"/>
  <c r="D45" i="4"/>
  <c r="L24" i="4"/>
  <c r="L72" i="4"/>
  <c r="L96" i="4"/>
  <c r="L108" i="4"/>
  <c r="L120" i="4"/>
  <c r="L12" i="4"/>
  <c r="L36" i="4"/>
  <c r="L48" i="4"/>
  <c r="L84" i="4"/>
  <c r="G103" i="4"/>
  <c r="G79" i="4"/>
  <c r="G43" i="4"/>
  <c r="G7" i="4"/>
  <c r="G115" i="4"/>
  <c r="G31" i="4"/>
  <c r="G91" i="4"/>
  <c r="G19" i="4"/>
  <c r="J119" i="4"/>
  <c r="J23" i="4"/>
  <c r="J107" i="4"/>
  <c r="J47" i="4"/>
  <c r="J83" i="4"/>
  <c r="J11" i="4"/>
  <c r="J71" i="4"/>
  <c r="J95" i="4"/>
  <c r="J35" i="4"/>
  <c r="M7" i="4"/>
  <c r="M103" i="4"/>
  <c r="M31" i="4"/>
  <c r="M91" i="4"/>
  <c r="M43" i="4"/>
  <c r="M115" i="4"/>
  <c r="M79" i="4"/>
  <c r="M19" i="4"/>
  <c r="I25" i="4"/>
  <c r="I85" i="4"/>
  <c r="I121" i="4"/>
  <c r="I73" i="4"/>
  <c r="I37" i="4"/>
  <c r="I109" i="4"/>
  <c r="I13" i="4"/>
  <c r="I49" i="4"/>
  <c r="I97" i="4"/>
  <c r="H7" i="4"/>
  <c r="H115" i="4"/>
  <c r="H31" i="4"/>
  <c r="H43" i="4"/>
  <c r="H79" i="4"/>
  <c r="H91" i="4"/>
  <c r="H103" i="4"/>
  <c r="H19" i="4"/>
  <c r="H70" i="4"/>
  <c r="H34" i="4"/>
  <c r="H22" i="4"/>
  <c r="H106" i="4"/>
  <c r="H10" i="4"/>
  <c r="H94" i="4"/>
  <c r="H46" i="4"/>
  <c r="H82" i="4"/>
  <c r="H118" i="4"/>
  <c r="I104" i="4"/>
  <c r="I32" i="4"/>
  <c r="I92" i="4"/>
  <c r="I8" i="4"/>
  <c r="I68" i="4"/>
  <c r="I20" i="4"/>
  <c r="I116" i="4"/>
  <c r="I44" i="4"/>
  <c r="I80" i="4"/>
  <c r="M45" i="4"/>
  <c r="M33" i="4"/>
  <c r="M69" i="4"/>
  <c r="M117" i="4"/>
  <c r="M81" i="4"/>
  <c r="M93" i="4"/>
  <c r="M21" i="4"/>
  <c r="M9" i="4"/>
  <c r="M105" i="4"/>
  <c r="M25" i="4"/>
  <c r="M49" i="4"/>
  <c r="M97" i="4"/>
  <c r="M109" i="4"/>
  <c r="M85" i="4"/>
  <c r="M73" i="4"/>
  <c r="M37" i="4"/>
  <c r="M121" i="4"/>
  <c r="M13" i="4"/>
  <c r="L92" i="4"/>
  <c r="L8" i="4"/>
  <c r="L20" i="4"/>
  <c r="L32" i="4"/>
  <c r="L68" i="4"/>
  <c r="L116" i="4"/>
  <c r="L44" i="4"/>
  <c r="L104" i="4"/>
  <c r="L80" i="4"/>
  <c r="E46" i="4"/>
  <c r="E10" i="4"/>
  <c r="E106" i="4"/>
  <c r="E34" i="4"/>
  <c r="E118" i="4"/>
  <c r="E82" i="4"/>
  <c r="E22" i="4"/>
  <c r="E70" i="4"/>
  <c r="E94" i="4"/>
  <c r="K31" i="4"/>
  <c r="K19" i="4"/>
  <c r="K7" i="4"/>
  <c r="K91" i="4"/>
  <c r="K115" i="4"/>
  <c r="K103" i="4"/>
  <c r="K43" i="4"/>
  <c r="K79" i="4"/>
  <c r="C73" i="4"/>
  <c r="C37" i="4"/>
  <c r="C121" i="4"/>
  <c r="C85" i="4"/>
  <c r="C109" i="4"/>
  <c r="C49" i="4"/>
  <c r="C97" i="4"/>
  <c r="C25" i="4"/>
  <c r="F37" i="4"/>
  <c r="F109" i="4"/>
  <c r="F85" i="4"/>
  <c r="F49" i="4"/>
  <c r="F73" i="4"/>
  <c r="F25" i="4"/>
  <c r="F121" i="4"/>
  <c r="F97" i="4"/>
  <c r="F13" i="4"/>
  <c r="F103" i="4"/>
  <c r="F115" i="4"/>
  <c r="F7" i="4"/>
  <c r="F19" i="4"/>
  <c r="F91" i="4"/>
  <c r="F79" i="4"/>
  <c r="F31" i="4"/>
  <c r="F43" i="4"/>
  <c r="J81" i="4"/>
  <c r="J21" i="4"/>
  <c r="J33" i="4"/>
  <c r="J117" i="4"/>
  <c r="J9" i="4"/>
  <c r="J93" i="4"/>
  <c r="J45" i="4"/>
  <c r="J69" i="4"/>
  <c r="J105" i="4"/>
  <c r="L31" i="4"/>
  <c r="L91" i="4"/>
  <c r="L103" i="4"/>
  <c r="L115" i="4"/>
  <c r="L79" i="4"/>
  <c r="L7" i="4"/>
  <c r="L43" i="4"/>
  <c r="L19" i="4"/>
  <c r="M80" i="4"/>
  <c r="M116" i="4"/>
  <c r="M20" i="4"/>
  <c r="M8" i="4"/>
  <c r="M32" i="4"/>
  <c r="M68" i="4"/>
  <c r="M44" i="4"/>
  <c r="M104" i="4"/>
  <c r="M92" i="4"/>
  <c r="I120" i="4"/>
  <c r="I96" i="4"/>
  <c r="I48" i="4"/>
  <c r="I36" i="4"/>
  <c r="I12" i="4"/>
  <c r="I72" i="4"/>
  <c r="I108" i="4"/>
  <c r="I84" i="4"/>
  <c r="I24" i="4"/>
  <c r="C106" i="4"/>
  <c r="C118" i="4"/>
  <c r="C82" i="4"/>
  <c r="C34" i="4"/>
  <c r="C94" i="4"/>
  <c r="C46" i="4"/>
  <c r="C22" i="4"/>
  <c r="C10" i="4"/>
  <c r="C70" i="4"/>
  <c r="C83" i="4"/>
  <c r="C119" i="4"/>
  <c r="C47" i="4"/>
  <c r="C35" i="4"/>
  <c r="C23" i="4"/>
  <c r="C107" i="4"/>
  <c r="C95" i="4"/>
  <c r="C71" i="4"/>
  <c r="C11" i="4"/>
  <c r="C90" i="4"/>
  <c r="C18" i="4"/>
  <c r="C102" i="4"/>
  <c r="C114" i="4"/>
  <c r="C6" i="4"/>
  <c r="C30" i="4"/>
  <c r="C42" i="4"/>
  <c r="C78" i="4"/>
  <c r="K25" i="4"/>
  <c r="K85" i="4"/>
  <c r="K121" i="4"/>
  <c r="K97" i="4"/>
  <c r="K73" i="4"/>
  <c r="K49" i="4"/>
  <c r="K109" i="4"/>
  <c r="K13" i="4"/>
  <c r="K37" i="4"/>
  <c r="D6" i="4"/>
  <c r="D114" i="4"/>
  <c r="D78" i="4"/>
  <c r="D30" i="4"/>
  <c r="D102" i="4"/>
  <c r="D18" i="4"/>
  <c r="D90" i="4"/>
  <c r="D42" i="4"/>
  <c r="C9" i="4"/>
  <c r="C33" i="4"/>
  <c r="C81" i="4"/>
  <c r="C21" i="4"/>
  <c r="C69" i="4"/>
  <c r="C45" i="4"/>
  <c r="C105" i="4"/>
  <c r="C117" i="4"/>
  <c r="C93" i="4"/>
  <c r="E81" i="4"/>
  <c r="E117" i="4"/>
  <c r="E105" i="4"/>
  <c r="E45" i="4"/>
  <c r="E33" i="4"/>
  <c r="E9" i="4"/>
  <c r="E93" i="4"/>
  <c r="E69" i="4"/>
  <c r="E21" i="4"/>
  <c r="E79" i="4"/>
  <c r="E115" i="4"/>
  <c r="E43" i="4"/>
  <c r="E7" i="4"/>
  <c r="E31" i="4"/>
  <c r="E19" i="4"/>
  <c r="E103" i="4"/>
  <c r="E91" i="4"/>
  <c r="M82" i="4"/>
  <c r="M70" i="4"/>
  <c r="M22" i="4"/>
  <c r="M46" i="4"/>
  <c r="M94" i="4"/>
  <c r="M34" i="4"/>
  <c r="M118" i="4"/>
  <c r="M106" i="4"/>
  <c r="M10" i="4"/>
  <c r="N36" i="4"/>
  <c r="N84" i="4"/>
  <c r="N96" i="4"/>
  <c r="N108" i="4"/>
  <c r="N120" i="4"/>
  <c r="N24" i="4"/>
  <c r="N48" i="4"/>
  <c r="N72" i="4"/>
  <c r="N12" i="4"/>
  <c r="F70" i="4"/>
  <c r="F118" i="4"/>
  <c r="F22" i="4"/>
  <c r="F106" i="4"/>
  <c r="F10" i="4"/>
  <c r="F46" i="4"/>
  <c r="F82" i="4"/>
  <c r="F34" i="4"/>
  <c r="F94" i="4"/>
  <c r="G119" i="4"/>
  <c r="G23" i="4"/>
  <c r="G11" i="4"/>
  <c r="G47" i="4"/>
  <c r="G107" i="4"/>
  <c r="G83" i="4"/>
  <c r="G95" i="4"/>
  <c r="G71" i="4"/>
  <c r="G35" i="4"/>
  <c r="M18" i="4"/>
  <c r="M90" i="4"/>
  <c r="M6" i="4"/>
  <c r="M30" i="4"/>
  <c r="M102" i="4"/>
  <c r="M42" i="4"/>
  <c r="M78" i="4"/>
  <c r="M114" i="4"/>
  <c r="G96" i="4"/>
  <c r="G48" i="4"/>
  <c r="G24" i="4"/>
  <c r="G72" i="4"/>
  <c r="G108" i="4"/>
  <c r="G12" i="4"/>
  <c r="G84" i="4"/>
  <c r="G120" i="4"/>
  <c r="G36" i="4"/>
  <c r="P66" i="4" l="1"/>
  <c r="P42" i="4"/>
  <c r="P102" i="4"/>
  <c r="P78" i="4"/>
  <c r="P114" i="4"/>
  <c r="P90" i="4"/>
  <c r="P6" i="4"/>
  <c r="P30" i="4"/>
  <c r="P18" i="4"/>
</calcChain>
</file>

<file path=xl/sharedStrings.xml><?xml version="1.0" encoding="utf-8"?>
<sst xmlns="http://schemas.openxmlformats.org/spreadsheetml/2006/main" count="539" uniqueCount="231">
  <si>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</si>
  <si>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</si>
  <si>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</si>
  <si>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</si>
  <si>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</si>
  <si>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</si>
  <si>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</si>
  <si>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</si>
  <si>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</si>
  <si>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</si>
  <si>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</si>
  <si>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</si>
  <si>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</si>
  <si>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</si>
  <si>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</si>
  <si>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</si>
  <si>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Std (ng/ul</t>
  </si>
  <si>
    <t>A1</t>
  </si>
  <si>
    <t>A2</t>
  </si>
  <si>
    <t>Abg-Bkg</t>
  </si>
  <si>
    <t>Slope</t>
  </si>
  <si>
    <t>Intercept</t>
  </si>
  <si>
    <t>Rsq</t>
  </si>
  <si>
    <t xml:space="preserve">Calibration Curve  </t>
  </si>
  <si>
    <t>Avgerage</t>
  </si>
  <si>
    <t>Sample Read Intensity</t>
  </si>
  <si>
    <t>Average Sample Read Intensity-Background</t>
  </si>
  <si>
    <t>Concentration Estimate (ng/ul)</t>
  </si>
  <si>
    <t>Component</t>
  </si>
  <si>
    <t>Vendor</t>
  </si>
  <si>
    <t>Part Number</t>
  </si>
  <si>
    <t>Lot Number</t>
  </si>
  <si>
    <t>PicoGreen Stock</t>
  </si>
  <si>
    <t>Invitrogen</t>
  </si>
  <si>
    <t>Lambda Stock DNA</t>
  </si>
  <si>
    <t>Harvest Reagent Background</t>
  </si>
  <si>
    <t>20X TE Buffer</t>
  </si>
  <si>
    <t>Ultra Pure Water</t>
  </si>
  <si>
    <t>10977-023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</si>
  <si>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</si>
  <si>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</si>
  <si>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</si>
  <si>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</si>
  <si>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</si>
  <si>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</si>
  <si>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</si>
  <si>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</si>
  <si>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</si>
  <si>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</si>
  <si>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</si>
  <si>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</si>
  <si>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</si>
  <si>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</si>
  <si>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</si>
  <si>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</si>
  <si>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</si>
  <si>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S25</t>
  </si>
  <si>
    <t>S33</t>
  </si>
  <si>
    <t>S41</t>
  </si>
  <si>
    <t>S49</t>
  </si>
  <si>
    <t>S57</t>
  </si>
  <si>
    <t>S65</t>
  </si>
  <si>
    <t>S73</t>
  </si>
  <si>
    <t>S81</t>
  </si>
  <si>
    <t>S89</t>
  </si>
  <si>
    <t>S18</t>
  </si>
  <si>
    <t>S26</t>
  </si>
  <si>
    <t>S34</t>
  </si>
  <si>
    <t>S42</t>
  </si>
  <si>
    <t>S50</t>
  </si>
  <si>
    <t>S58</t>
  </si>
  <si>
    <t>S66</t>
  </si>
  <si>
    <t>S74</t>
  </si>
  <si>
    <t>S82</t>
  </si>
  <si>
    <t>S90</t>
  </si>
  <si>
    <t>S19</t>
  </si>
  <si>
    <t>S27</t>
  </si>
  <si>
    <t>S35</t>
  </si>
  <si>
    <t>S43</t>
  </si>
  <si>
    <t>S51</t>
  </si>
  <si>
    <t>S59</t>
  </si>
  <si>
    <t>S67</t>
  </si>
  <si>
    <t>S75</t>
  </si>
  <si>
    <t>S83</t>
  </si>
  <si>
    <t>S91</t>
  </si>
  <si>
    <t>S20</t>
  </si>
  <si>
    <t>S28</t>
  </si>
  <si>
    <t>S36</t>
  </si>
  <si>
    <t>S44</t>
  </si>
  <si>
    <t>S52</t>
  </si>
  <si>
    <t>S60</t>
  </si>
  <si>
    <t>S68</t>
  </si>
  <si>
    <t>S76</t>
  </si>
  <si>
    <t>S84</t>
  </si>
  <si>
    <t>S92</t>
  </si>
  <si>
    <t>S21</t>
  </si>
  <si>
    <t>S29</t>
  </si>
  <si>
    <t>S37</t>
  </si>
  <si>
    <t>S45</t>
  </si>
  <si>
    <t>S53</t>
  </si>
  <si>
    <t>S61</t>
  </si>
  <si>
    <t>S69</t>
  </si>
  <si>
    <t>S77</t>
  </si>
  <si>
    <t>S85</t>
  </si>
  <si>
    <t>S93</t>
  </si>
  <si>
    <t>S22</t>
  </si>
  <si>
    <t>S30</t>
  </si>
  <si>
    <t>S38</t>
  </si>
  <si>
    <t>S46</t>
  </si>
  <si>
    <t>S54</t>
  </si>
  <si>
    <t>S62</t>
  </si>
  <si>
    <t>S70</t>
  </si>
  <si>
    <t>S78</t>
  </si>
  <si>
    <t>S86</t>
  </si>
  <si>
    <t>S94</t>
  </si>
  <si>
    <t>S23</t>
  </si>
  <si>
    <t>S31</t>
  </si>
  <si>
    <t>S39</t>
  </si>
  <si>
    <t>S47</t>
  </si>
  <si>
    <t>S55</t>
  </si>
  <si>
    <t>S63</t>
  </si>
  <si>
    <t>S71</t>
  </si>
  <si>
    <t>S79</t>
  </si>
  <si>
    <t>S87</t>
  </si>
  <si>
    <t>S95</t>
  </si>
  <si>
    <t>S24</t>
  </si>
  <si>
    <t>S32</t>
  </si>
  <si>
    <t>S40</t>
  </si>
  <si>
    <t>S48</t>
  </si>
  <si>
    <t>S56</t>
  </si>
  <si>
    <t>S64</t>
  </si>
  <si>
    <t>S72</t>
  </si>
  <si>
    <t>S80</t>
  </si>
  <si>
    <t>S88</t>
  </si>
  <si>
    <t>S96</t>
  </si>
  <si>
    <t>1:2 Dilution</t>
  </si>
  <si>
    <t>1:3 Dilution</t>
  </si>
  <si>
    <t>1:4 Dilution</t>
  </si>
  <si>
    <t>1:5 dilution</t>
  </si>
  <si>
    <t>1:6 Dilution</t>
  </si>
  <si>
    <t>1:8 Dilution</t>
  </si>
  <si>
    <t>1:10 Dilution</t>
  </si>
  <si>
    <t>1:12 Dilution</t>
  </si>
  <si>
    <t>1:14 Dilution</t>
  </si>
  <si>
    <t>Table 1. Preparation of Standards and Background</t>
  </si>
  <si>
    <t>Sample Dilution Guide</t>
  </si>
  <si>
    <t>Single-Cell mRNA Seq PicoGreen Template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</si>
  <si>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</si>
  <si>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</si>
  <si>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</si>
  <si>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</si>
  <si>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</si>
  <si>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</si>
  <si>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</si>
  <si>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</si>
  <si>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Standard 9</t>
  </si>
  <si>
    <t>Standard 10</t>
  </si>
  <si>
    <t>Harvest Reagent</t>
  </si>
  <si>
    <t>384-well Fluorometer Plate</t>
  </si>
  <si>
    <t>ng/µL</t>
  </si>
  <si>
    <t>10) Centrifuge the plate  at 1,500 rpm for 1 minute.</t>
  </si>
  <si>
    <t>11) Measure Fluorescence intensity on a 384-well Fluorometer.</t>
  </si>
  <si>
    <t>12) Paste the raw data into the raw data sheet.</t>
  </si>
  <si>
    <t>13) Check the results and sample dilution guide to determine the appropriate dilution factor for library preparation.</t>
  </si>
  <si>
    <t>Paste your data starting in cell A-1.</t>
  </si>
  <si>
    <t xml:space="preserve"> </t>
  </si>
  <si>
    <t>1X TE buffer</t>
  </si>
  <si>
    <t>1X TE Buffer</t>
  </si>
  <si>
    <t>Quant-iT Kit, P11496</t>
  </si>
  <si>
    <t>TOTAL</t>
  </si>
  <si>
    <t>Well</t>
  </si>
  <si>
    <t>A3</t>
  </si>
  <si>
    <t>B1</t>
  </si>
  <si>
    <t>B2</t>
  </si>
  <si>
    <t>B3</t>
  </si>
  <si>
    <t>C1</t>
  </si>
  <si>
    <t>C2</t>
  </si>
  <si>
    <t>C3</t>
  </si>
  <si>
    <t>-</t>
  </si>
  <si>
    <t>1X TE</t>
  </si>
  <si>
    <t>Final well volume needed for Picogreen reader</t>
  </si>
  <si>
    <t>Lambda DNA Stock Concentration:</t>
  </si>
  <si>
    <t>Number of Samples to Analyze:</t>
  </si>
  <si>
    <t>2) Prepare diluted PicoGreen Working Solution.</t>
  </si>
  <si>
    <t>Replicates</t>
  </si>
  <si>
    <t>1) Make/Get 1X TE buffer.</t>
  </si>
  <si>
    <t>***Remove and discard half of this dilution after mixing.</t>
  </si>
  <si>
    <t>3) Prepare 2 ng/µL Lambda DNA  Solution.</t>
  </si>
  <si>
    <t>Vol. Required (µL)</t>
  </si>
  <si>
    <t>Fluidigm, the Fluidigm logo, and C1 are trademarks or registered trademarks of Fluidigm Corporation in the U.S. and/or other countries. All other trademarks are the sole property of their respective owners.  For Research Use Only. Not for use in diagnostic procedures. © Fluidigm Corporation. All rights reserved.</t>
  </si>
  <si>
    <t>D1</t>
  </si>
  <si>
    <t>E1</t>
  </si>
  <si>
    <t>F1</t>
  </si>
  <si>
    <t>G1</t>
  </si>
  <si>
    <t>H1</t>
  </si>
  <si>
    <t>D2</t>
  </si>
  <si>
    <t>E2</t>
  </si>
  <si>
    <t>F2</t>
  </si>
  <si>
    <t>G2</t>
  </si>
  <si>
    <t>H2</t>
  </si>
  <si>
    <t>D3</t>
  </si>
  <si>
    <t>E3</t>
  </si>
  <si>
    <t>F3</t>
  </si>
  <si>
    <t>G3</t>
  </si>
  <si>
    <t>H3</t>
  </si>
  <si>
    <t>&lt;0.1 or &gt;0.3 ng/ul (out of range)</t>
  </si>
  <si>
    <t>0.1-0.3 ng/ul (ideal)</t>
  </si>
  <si>
    <t>Number of samples at 0.1-0.3 ng/ul</t>
  </si>
  <si>
    <t>Vol Sample Used</t>
  </si>
  <si>
    <t>*suggest 2uL for reader volumes needed between 25-200</t>
  </si>
  <si>
    <r>
      <t>a) 96-well plateに</t>
    </r>
    <r>
      <rPr>
        <b/>
        <sz val="11"/>
        <color theme="1"/>
        <rFont val="ＭＳ Ｐゴシック"/>
        <family val="3"/>
        <charset val="128"/>
        <scheme val="minor"/>
      </rPr>
      <t>standard溶液</t>
    </r>
    <r>
      <rPr>
        <sz val="11"/>
        <color theme="1"/>
        <rFont val="ＭＳ Ｐゴシック"/>
        <family val="2"/>
        <scheme val="minor"/>
      </rPr>
      <t>を調製する</t>
    </r>
    <rPh sb="25" eb="27">
      <t>ヨウエキ</t>
    </rPh>
    <rPh sb="28" eb="30">
      <t>チョウセイ</t>
    </rPh>
    <phoneticPr fontId="21"/>
  </si>
  <si>
    <t>b) 下表を基に、1XTE を分注する</t>
    <rPh sb="3" eb="5">
      <t>カヒョウ</t>
    </rPh>
    <rPh sb="6" eb="7">
      <t>モト</t>
    </rPh>
    <rPh sb="15" eb="17">
      <t>ブンチュウ</t>
    </rPh>
    <phoneticPr fontId="21"/>
  </si>
  <si>
    <r>
      <rPr>
        <b/>
        <sz val="11"/>
        <color indexed="8"/>
        <rFont val="Calibri"/>
        <family val="2"/>
      </rPr>
      <t xml:space="preserve"> Note:</t>
    </r>
    <r>
      <rPr>
        <sz val="11"/>
        <color theme="1"/>
        <rFont val="ＭＳ Ｐゴシック"/>
        <family val="2"/>
        <scheme val="minor"/>
      </rPr>
      <t xml:space="preserve"> A1は空</t>
    </r>
    <rPh sb="10" eb="11">
      <t>カラ</t>
    </rPh>
    <phoneticPr fontId="21"/>
  </si>
  <si>
    <r>
      <t xml:space="preserve">Conc. (pg/µL) </t>
    </r>
    <r>
      <rPr>
        <b/>
        <sz val="11"/>
        <color indexed="8"/>
        <rFont val="Calibri"/>
        <family val="2"/>
      </rPr>
      <t>λDNA</t>
    </r>
    <phoneticPr fontId="21"/>
  </si>
  <si>
    <t>1X TE (µL)</t>
    <phoneticPr fontId="21"/>
  </si>
  <si>
    <t>λDNA (µL)</t>
    <phoneticPr fontId="21"/>
  </si>
  <si>
    <t>C1 Harvest (µL)</t>
    <phoneticPr fontId="21"/>
  </si>
  <si>
    <t>d) 2 ng/µL Lambda DNA Solution (30ul)を、A1 とB1に入れる。
つづいて、B1から C1に 30ul移し、順にB2までserial dilutionを行う。（ピペッティングは毎回10回行うこと）</t>
    <rPh sb="46" eb="47">
      <t>イ</t>
    </rPh>
    <rPh sb="69" eb="70">
      <t>ウツ</t>
    </rPh>
    <rPh sb="72" eb="73">
      <t>ジュン</t>
    </rPh>
    <rPh sb="94" eb="95">
      <t>オコナ</t>
    </rPh>
    <rPh sb="106" eb="108">
      <t>マイカイ</t>
    </rPh>
    <rPh sb="110" eb="111">
      <t>カイ</t>
    </rPh>
    <rPh sb="111" eb="112">
      <t>オコナ</t>
    </rPh>
    <phoneticPr fontId="21"/>
  </si>
  <si>
    <t>e) C1 Harvest Reagent (2ul)を、A3～Ｈ3に入れる。</t>
    <rPh sb="35" eb="36">
      <t>イ</t>
    </rPh>
    <phoneticPr fontId="21"/>
  </si>
  <si>
    <t>b) 各ウェルに 1XTE (28ul)と Harvested C1 sample (2ul)を入れる</t>
    <rPh sb="3" eb="4">
      <t>カク</t>
    </rPh>
    <rPh sb="48" eb="49">
      <t>イ</t>
    </rPh>
    <phoneticPr fontId="21"/>
  </si>
  <si>
    <t>d) プレートにシールをする</t>
    <phoneticPr fontId="21"/>
  </si>
  <si>
    <t>e) Vortexし、spin downしておく</t>
    <phoneticPr fontId="21"/>
  </si>
  <si>
    <t>6) PicoGreen希釈液 (30ul)を、standardおよび sample plateの各ウェルに分注する</t>
    <rPh sb="12" eb="14">
      <t>キシャク</t>
    </rPh>
    <rPh sb="14" eb="15">
      <t>エキ</t>
    </rPh>
    <rPh sb="49" eb="50">
      <t>カク</t>
    </rPh>
    <rPh sb="54" eb="56">
      <t>ブンチュウ</t>
    </rPh>
    <phoneticPr fontId="21"/>
  </si>
  <si>
    <t>a)  5回ピペッティングすること</t>
    <rPh sb="5" eb="6">
      <t>カイ</t>
    </rPh>
    <phoneticPr fontId="21"/>
  </si>
  <si>
    <t>7) 以下の表を参考に、384-well plateの該当ウェルに 25ulずつ分注する (duplicate)</t>
    <rPh sb="3" eb="5">
      <t>イカ</t>
    </rPh>
    <rPh sb="6" eb="7">
      <t>ヒョウ</t>
    </rPh>
    <rPh sb="8" eb="10">
      <t>サンコウ</t>
    </rPh>
    <rPh sb="27" eb="29">
      <t>ガイトウ</t>
    </rPh>
    <rPh sb="40" eb="42">
      <t>ブンチュウ</t>
    </rPh>
    <phoneticPr fontId="21"/>
  </si>
  <si>
    <r>
      <t>a) 新しい96-well plateに</t>
    </r>
    <r>
      <rPr>
        <b/>
        <sz val="11"/>
        <color indexed="8"/>
        <rFont val="Calibri"/>
        <family val="2"/>
      </rPr>
      <t xml:space="preserve"> Sample</t>
    </r>
    <r>
      <rPr>
        <b/>
        <sz val="11"/>
        <color indexed="8"/>
        <rFont val="ＭＳ Ｐゴシック"/>
        <family val="2"/>
      </rPr>
      <t>希釈溶液</t>
    </r>
    <r>
      <rPr>
        <sz val="11"/>
        <color indexed="8"/>
        <rFont val="ＭＳ Ｐゴシック"/>
        <family val="3"/>
        <charset val="128"/>
      </rPr>
      <t>を調製する</t>
    </r>
    <rPh sb="3" eb="4">
      <t>アタラ</t>
    </rPh>
    <rPh sb="27" eb="29">
      <t>キシャク</t>
    </rPh>
    <rPh sb="29" eb="31">
      <t>ヨウエキ</t>
    </rPh>
    <rPh sb="32" eb="34">
      <t>チョウセイ</t>
    </rPh>
    <phoneticPr fontId="21"/>
  </si>
  <si>
    <t>5) Sample希釈プレート</t>
    <rPh sb="9" eb="11">
      <t>キシャク</t>
    </rPh>
    <phoneticPr fontId="21"/>
  </si>
  <si>
    <t>4) Standard and background plate.</t>
    <phoneticPr fontId="21"/>
  </si>
  <si>
    <t>10 ul</t>
    <phoneticPr fontId="21"/>
  </si>
  <si>
    <t>490 ul</t>
    <phoneticPr fontId="21"/>
  </si>
  <si>
    <t>500 ul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</si>
</sst>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"/>
    <numFmt numFmtId="177" formatCode="0.000"/>
    <numFmt numFmtId="178" formatCode="0.0\ &quot;ul&quot;"/>
    <numFmt numFmtId="179" formatCode="0.0"/>
  </numFmts>
  <fonts count="25" x14ac:knownFonts="1">
    <font>
      <sz val="11"/>
      <color theme="1"/>
      <name val="ＭＳ Ｐゴシック"/>
      <family val="2"/>
      <scheme val="minor"/>
    </font>
    <font>
      <b/>
      <sz val="11"/>
      <color indexed="8"/>
      <name val="Calibri"/>
      <family val="2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b/>
      <i/>
      <sz val="14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8"/>
      <name val="ＭＳ Ｐゴシック"/>
      <family val="2"/>
    </font>
    <font>
      <sz val="11"/>
      <color indexed="8"/>
      <name val="ＭＳ Ｐ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8" applyNumberFormat="0" applyAlignment="0" applyProtection="0"/>
    <xf numFmtId="0" fontId="6" fillId="28" borderId="9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8" applyNumberFormat="0" applyAlignment="0" applyProtection="0"/>
    <xf numFmtId="0" fontId="13" fillId="0" borderId="13" applyNumberFormat="0" applyFill="0" applyAlignment="0" applyProtection="0"/>
    <xf numFmtId="0" fontId="14" fillId="31" borderId="0" applyNumberFormat="0" applyBorder="0" applyAlignment="0" applyProtection="0"/>
    <xf numFmtId="0" fontId="2" fillId="32" borderId="14" applyNumberFormat="0" applyFont="0" applyAlignment="0" applyProtection="0"/>
    <xf numFmtId="0" fontId="15" fillId="27" borderId="15" applyNumberFormat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176" fontId="0" fillId="0" borderId="1" xfId="0" applyNumberFormat="1" applyBorder="1"/>
    <xf numFmtId="0" fontId="17" fillId="33" borderId="1" xfId="0" applyFont="1" applyFill="1" applyBorder="1"/>
    <xf numFmtId="1" fontId="17" fillId="33" borderId="1" xfId="0" applyNumberFormat="1" applyFont="1" applyFill="1" applyBorder="1"/>
    <xf numFmtId="1" fontId="0" fillId="33" borderId="1" xfId="0" applyNumberFormat="1" applyFill="1" applyBorder="1"/>
    <xf numFmtId="0" fontId="17" fillId="0" borderId="0" xfId="0" applyFont="1"/>
    <xf numFmtId="0" fontId="0" fillId="3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5" borderId="1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19" fillId="0" borderId="0" xfId="0" applyFont="1"/>
    <xf numFmtId="0" fontId="0" fillId="33" borderId="2" xfId="0" applyFill="1" applyBorder="1" applyAlignment="1">
      <alignment horizontal="center"/>
    </xf>
    <xf numFmtId="0" fontId="17" fillId="0" borderId="0" xfId="0" applyFont="1" applyBorder="1"/>
    <xf numFmtId="0" fontId="0" fillId="33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0" fillId="0" borderId="0" xfId="0" applyNumberFormat="1"/>
    <xf numFmtId="179" fontId="0" fillId="0" borderId="0" xfId="0" applyNumberFormat="1" applyBorder="1" applyAlignment="1">
      <alignment horizontal="left"/>
    </xf>
    <xf numFmtId="0" fontId="0" fillId="36" borderId="0" xfId="0" applyFill="1" applyBorder="1" applyAlignment="1">
      <alignment horizontal="left"/>
    </xf>
    <xf numFmtId="0" fontId="0" fillId="3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6" borderId="0" xfId="0" applyFill="1" applyBorder="1" applyAlignment="1"/>
    <xf numFmtId="0" fontId="0" fillId="0" borderId="0" xfId="0" applyFill="1" applyBorder="1" applyAlignment="1"/>
    <xf numFmtId="0" fontId="0" fillId="0" borderId="0" xfId="0" applyAlignment="1">
      <alignment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8" fillId="0" borderId="0" xfId="0" applyFont="1"/>
    <xf numFmtId="2" fontId="17" fillId="0" borderId="1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6" borderId="3" xfId="0" applyFill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6" borderId="4" xfId="0" applyFill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7" fillId="0" borderId="3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178" fontId="0" fillId="0" borderId="4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6" xfId="0" applyNumberFormat="1" applyBorder="1" applyAlignment="1">
      <alignment horizontal="center"/>
    </xf>
    <xf numFmtId="0" fontId="0" fillId="0" borderId="0" xfId="0" applyFont="1"/>
    <xf numFmtId="0" fontId="0" fillId="37" borderId="0" xfId="0" applyFont="1" applyFill="1"/>
    <xf numFmtId="0" fontId="17" fillId="0" borderId="0" xfId="0" applyFont="1" applyAlignment="1">
      <alignment horizontal="center" wrapText="1"/>
    </xf>
    <xf numFmtId="0" fontId="0" fillId="35" borderId="1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/>
    <xf numFmtId="0" fontId="0" fillId="0" borderId="0" xfId="0" applyFont="1" applyFill="1"/>
    <xf numFmtId="0" fontId="0" fillId="41" borderId="0" xfId="0" applyFont="1" applyFill="1"/>
    <xf numFmtId="0" fontId="0" fillId="0" borderId="0" xfId="0" applyAlignment="1">
      <alignment horizontal="center"/>
    </xf>
    <xf numFmtId="0" fontId="0" fillId="0" borderId="0" xfId="0"/>
    <xf numFmtId="177" fontId="0" fillId="0" borderId="1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0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39" builtinId="15" customBuiltin="1"/>
    <cellStyle name="チェック セル" xfId="27" builtinId="23" customBuiltin="1"/>
    <cellStyle name="どちらでもない" xfId="36" builtinId="28" customBuiltin="1"/>
    <cellStyle name="メモ" xfId="37" builtinId="10" customBuiltin="1"/>
    <cellStyle name="リンク セル" xfId="35" builtinId="24" customBuiltin="1"/>
    <cellStyle name="悪い" xfId="25" builtinId="27" customBuiltin="1"/>
    <cellStyle name="計算" xfId="26" builtinId="22" customBuiltin="1"/>
    <cellStyle name="警告文" xfId="41" builtinId="11" customBuiltin="1"/>
    <cellStyle name="見出し 1" xfId="30" builtinId="16" customBuiltin="1"/>
    <cellStyle name="見出し 2" xfId="31" builtinId="17" customBuiltin="1"/>
    <cellStyle name="見出し 3" xfId="32" builtinId="18" customBuiltin="1"/>
    <cellStyle name="見出し 4" xfId="33" builtinId="19" customBuiltin="1"/>
    <cellStyle name="集計" xfId="40" builtinId="25" customBuiltin="1"/>
    <cellStyle name="出力" xfId="38" builtinId="21" customBuiltin="1"/>
    <cellStyle name="説明文" xfId="28" builtinId="53" customBuiltin="1"/>
    <cellStyle name="入力" xfId="34" builtinId="20" customBuiltin="1"/>
    <cellStyle name="標準" xfId="0" builtinId="0"/>
    <cellStyle name="良い" xfId="29" builtinId="26" customBuiltin="1"/>
  </cellStyles>
  <dxfs count="9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542925</xdr:colOff>
      <xdr:row>0</xdr:row>
      <xdr:rowOff>428625</xdr:rowOff>
    </xdr:to>
    <xdr:pic>
      <xdr:nvPicPr>
        <xdr:cNvPr id="1124" name="Picture 1" descr="F-Logo.rgb.1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0"/>
          <a:ext cx="18383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5"/>
  <sheetViews>
    <sheetView topLeftCell="A2" zoomScale="70" zoomScaleNormal="70" zoomScalePageLayoutView="70" workbookViewId="0">
      <selection activeCell="Y13" sqref="Y13"/>
    </sheetView>
  </sheetViews>
  <sheetFormatPr defaultRowHeight="13.2" x14ac:dyDescent="0.2"/>
  <cols>
    <col min="1" max="1" width="8.88671875" customWidth="1"/>
    <col min="2" max="2" width="19.5546875" customWidth="1"/>
    <col min="3" max="3" width="18.5546875" customWidth="1"/>
    <col min="4" max="4" width="17.88671875" customWidth="1"/>
    <col min="5" max="5" width="19.44140625" bestFit="1" customWidth="1"/>
    <col min="6" max="6" width="18.6640625" customWidth="1"/>
    <col min="7" max="7" width="14.33203125" customWidth="1"/>
    <col min="8" max="8" width="8.44140625" bestFit="1" customWidth="1"/>
    <col min="9" max="25" width="4" bestFit="1" customWidth="1"/>
  </cols>
  <sheetData>
    <row r="1" spans="1:7" ht="36" customHeight="1" x14ac:dyDescent="0.2">
      <c r="A1" s="16" t="s">
        <v>146</v>
      </c>
    </row>
    <row r="3" spans="1:7" ht="13.8" thickBot="1" x14ac:dyDescent="0.25">
      <c r="A3" s="11" t="s">
        <v>182</v>
      </c>
      <c r="D3" s="11" t="s">
        <v>184</v>
      </c>
    </row>
    <row r="4" spans="1:7" ht="13.8" thickBot="1" x14ac:dyDescent="0.25">
      <c r="B4" s="17">
        <v>96</v>
      </c>
      <c r="D4" s="17">
        <v>2</v>
      </c>
    </row>
    <row r="5" spans="1:7" ht="13.8" thickBot="1" x14ac:dyDescent="0.25">
      <c r="A5" s="11" t="s">
        <v>181</v>
      </c>
    </row>
    <row r="6" spans="1:7" ht="13.8" thickBot="1" x14ac:dyDescent="0.25">
      <c r="B6" s="17">
        <v>100</v>
      </c>
      <c r="C6" t="s">
        <v>159</v>
      </c>
      <c r="D6" s="11" t="s">
        <v>208</v>
      </c>
    </row>
    <row r="7" spans="1:7" ht="13.8" thickBot="1" x14ac:dyDescent="0.25">
      <c r="A7" s="11" t="s">
        <v>180</v>
      </c>
      <c r="B7" s="37"/>
      <c r="D7" s="17">
        <v>2</v>
      </c>
      <c r="E7" t="s">
        <v>209</v>
      </c>
    </row>
    <row r="8" spans="1:7" ht="13.8" thickBot="1" x14ac:dyDescent="0.25">
      <c r="B8" s="17">
        <v>25</v>
      </c>
      <c r="D8" s="68"/>
    </row>
    <row r="10" spans="1:7" x14ac:dyDescent="0.2">
      <c r="A10" s="11" t="s">
        <v>185</v>
      </c>
    </row>
    <row r="11" spans="1:7" ht="13.8" thickBot="1" x14ac:dyDescent="0.25">
      <c r="B11" s="54" t="s">
        <v>28</v>
      </c>
      <c r="C11" s="54" t="s">
        <v>29</v>
      </c>
      <c r="D11" s="54" t="s">
        <v>30</v>
      </c>
      <c r="E11" s="54" t="s">
        <v>31</v>
      </c>
      <c r="F11" s="54" t="s">
        <v>188</v>
      </c>
    </row>
    <row r="12" spans="1:7" x14ac:dyDescent="0.2">
      <c r="B12" s="44" t="s">
        <v>36</v>
      </c>
      <c r="C12" s="44" t="s">
        <v>33</v>
      </c>
      <c r="D12" s="44" t="s">
        <v>168</v>
      </c>
      <c r="E12" s="45"/>
      <c r="F12" s="46">
        <f>F14/20</f>
        <v>471.14399999999995</v>
      </c>
    </row>
    <row r="13" spans="1:7" ht="13.8" thickBot="1" x14ac:dyDescent="0.25">
      <c r="B13" s="41" t="s">
        <v>37</v>
      </c>
      <c r="C13" s="41" t="s">
        <v>33</v>
      </c>
      <c r="D13" s="41" t="s">
        <v>38</v>
      </c>
      <c r="E13" s="42"/>
      <c r="F13" s="43">
        <f>F14-F12</f>
        <v>8951.735999999999</v>
      </c>
    </row>
    <row r="14" spans="1:7" x14ac:dyDescent="0.2">
      <c r="B14" s="40" t="s">
        <v>169</v>
      </c>
      <c r="C14" s="29"/>
      <c r="D14" s="29"/>
      <c r="F14" s="21">
        <f>(SUM(F25, B4*B8/2*D4*1.2, SUM(C37:C60)/2*D4, F18,))*1.2</f>
        <v>9422.8799999999992</v>
      </c>
      <c r="G14" s="53"/>
    </row>
    <row r="16" spans="1:7" x14ac:dyDescent="0.2">
      <c r="A16" s="11" t="s">
        <v>183</v>
      </c>
    </row>
    <row r="17" spans="1:11" ht="13.8" thickBot="1" x14ac:dyDescent="0.25">
      <c r="B17" s="54" t="s">
        <v>28</v>
      </c>
      <c r="C17" s="54" t="s">
        <v>29</v>
      </c>
      <c r="D17" s="54" t="s">
        <v>30</v>
      </c>
      <c r="E17" s="54" t="s">
        <v>31</v>
      </c>
      <c r="F17" s="54" t="s">
        <v>188</v>
      </c>
      <c r="G17" s="18"/>
    </row>
    <row r="18" spans="1:11" x14ac:dyDescent="0.2">
      <c r="B18" s="44" t="s">
        <v>166</v>
      </c>
      <c r="C18" s="44"/>
      <c r="D18" s="44"/>
      <c r="E18" s="45"/>
      <c r="F18" s="46">
        <f>F20-F19</f>
        <v>4298.3999999999996</v>
      </c>
      <c r="G18" s="21"/>
      <c r="H18" s="25"/>
    </row>
    <row r="19" spans="1:11" ht="13.8" thickBot="1" x14ac:dyDescent="0.25">
      <c r="B19" s="41" t="s">
        <v>32</v>
      </c>
      <c r="C19" s="41" t="s">
        <v>33</v>
      </c>
      <c r="D19" s="41" t="s">
        <v>168</v>
      </c>
      <c r="E19" s="42"/>
      <c r="F19" s="43">
        <f>0.005*F20</f>
        <v>21.6</v>
      </c>
      <c r="G19" s="21"/>
    </row>
    <row r="20" spans="1:11" x14ac:dyDescent="0.2">
      <c r="B20" s="40" t="s">
        <v>169</v>
      </c>
      <c r="C20" s="29"/>
      <c r="D20" s="29"/>
      <c r="F20" s="21">
        <f>(SUM((B4*B8/2*D4*1.2), COUNTA(A37:A60)*B8/2*D4*1.2))*1.2</f>
        <v>4320</v>
      </c>
      <c r="G20" s="21"/>
    </row>
    <row r="22" spans="1:11" x14ac:dyDescent="0.2">
      <c r="A22" s="11" t="s">
        <v>187</v>
      </c>
    </row>
    <row r="23" spans="1:11" ht="13.8" thickBot="1" x14ac:dyDescent="0.25">
      <c r="B23" s="54" t="s">
        <v>28</v>
      </c>
      <c r="C23" s="54" t="s">
        <v>29</v>
      </c>
      <c r="D23" s="54" t="s">
        <v>30</v>
      </c>
      <c r="E23" s="55" t="s">
        <v>31</v>
      </c>
      <c r="F23" s="55" t="s">
        <v>188</v>
      </c>
    </row>
    <row r="24" spans="1:11" x14ac:dyDescent="0.2">
      <c r="B24" s="44" t="s">
        <v>34</v>
      </c>
      <c r="C24" s="44" t="s">
        <v>33</v>
      </c>
      <c r="D24" s="44" t="s">
        <v>168</v>
      </c>
      <c r="E24" s="45"/>
      <c r="F24" s="56" t="s">
        <v>228</v>
      </c>
      <c r="G24" s="71"/>
    </row>
    <row r="25" spans="1:11" ht="13.8" thickBot="1" x14ac:dyDescent="0.25">
      <c r="B25" s="41" t="s">
        <v>166</v>
      </c>
      <c r="C25" s="41"/>
      <c r="D25" s="41"/>
      <c r="E25" s="42"/>
      <c r="F25" s="43" t="s">
        <v>229</v>
      </c>
    </row>
    <row r="26" spans="1:11" x14ac:dyDescent="0.2">
      <c r="B26" s="29" t="s">
        <v>169</v>
      </c>
      <c r="C26" s="29"/>
      <c r="D26" s="29"/>
      <c r="F26" s="21" t="s">
        <v>230</v>
      </c>
    </row>
    <row r="28" spans="1:11" x14ac:dyDescent="0.2">
      <c r="A28" s="11" t="s">
        <v>227</v>
      </c>
    </row>
    <row r="29" spans="1:11" x14ac:dyDescent="0.2">
      <c r="B29" s="31" t="s">
        <v>210</v>
      </c>
    </row>
    <row r="30" spans="1:11" x14ac:dyDescent="0.2">
      <c r="B30" t="s">
        <v>211</v>
      </c>
    </row>
    <row r="31" spans="1:11" ht="14.4" x14ac:dyDescent="0.3">
      <c r="B31" t="s">
        <v>212</v>
      </c>
    </row>
    <row r="32" spans="1:11" ht="31.8" customHeight="1" x14ac:dyDescent="0.2">
      <c r="B32" s="73" t="s">
        <v>217</v>
      </c>
      <c r="C32" s="73"/>
      <c r="D32" s="73"/>
      <c r="E32" s="73"/>
      <c r="F32" s="73"/>
      <c r="G32" s="47"/>
      <c r="H32" s="47"/>
      <c r="I32" s="47"/>
      <c r="J32" s="47"/>
      <c r="K32" s="47"/>
    </row>
    <row r="33" spans="1:12" ht="15.75" customHeight="1" x14ac:dyDescent="0.2">
      <c r="B33" s="48" t="s">
        <v>218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B34" t="s">
        <v>165</v>
      </c>
    </row>
    <row r="35" spans="1:12" x14ac:dyDescent="0.2">
      <c r="A35" s="11" t="s">
        <v>144</v>
      </c>
    </row>
    <row r="36" spans="1:12" ht="14.4" x14ac:dyDescent="0.3">
      <c r="A36" s="36" t="s">
        <v>170</v>
      </c>
      <c r="B36" s="36" t="s">
        <v>213</v>
      </c>
      <c r="C36" s="39" t="s">
        <v>214</v>
      </c>
      <c r="D36" s="36" t="s">
        <v>215</v>
      </c>
      <c r="E36" s="36" t="s">
        <v>216</v>
      </c>
    </row>
    <row r="37" spans="1:12" x14ac:dyDescent="0.2">
      <c r="A37" s="22" t="s">
        <v>17</v>
      </c>
      <c r="B37" s="23">
        <v>2000</v>
      </c>
      <c r="C37" s="59">
        <v>0</v>
      </c>
      <c r="D37" s="58">
        <f>($B$8/2)*$D$4*1.2</f>
        <v>30</v>
      </c>
      <c r="E37" s="4" t="s">
        <v>178</v>
      </c>
      <c r="F37" s="24"/>
    </row>
    <row r="38" spans="1:12" x14ac:dyDescent="0.2">
      <c r="A38" s="22" t="s">
        <v>172</v>
      </c>
      <c r="B38" s="23">
        <v>1000</v>
      </c>
      <c r="C38" s="58">
        <f>D38</f>
        <v>30</v>
      </c>
      <c r="D38" s="58">
        <f>($B$8/2)*$D$4*1.2</f>
        <v>30</v>
      </c>
      <c r="E38" s="4" t="s">
        <v>178</v>
      </c>
      <c r="F38" s="24"/>
    </row>
    <row r="39" spans="1:12" x14ac:dyDescent="0.2">
      <c r="A39" s="22" t="s">
        <v>175</v>
      </c>
      <c r="B39" s="23">
        <v>500</v>
      </c>
      <c r="C39" s="58">
        <f t="shared" ref="C39:C46" si="0">D39</f>
        <v>30</v>
      </c>
      <c r="D39" s="58">
        <f t="shared" ref="C39:D52" si="1">($B$8/2)*$D$4*1.2</f>
        <v>30</v>
      </c>
      <c r="E39" s="4" t="s">
        <v>178</v>
      </c>
      <c r="F39" s="24"/>
    </row>
    <row r="40" spans="1:12" x14ac:dyDescent="0.2">
      <c r="A40" s="22" t="s">
        <v>190</v>
      </c>
      <c r="B40" s="23">
        <v>250</v>
      </c>
      <c r="C40" s="58">
        <f t="shared" si="0"/>
        <v>30</v>
      </c>
      <c r="D40" s="58">
        <f t="shared" si="1"/>
        <v>30</v>
      </c>
      <c r="E40" s="4" t="s">
        <v>178</v>
      </c>
      <c r="F40" s="24"/>
    </row>
    <row r="41" spans="1:12" x14ac:dyDescent="0.2">
      <c r="A41" s="22" t="s">
        <v>191</v>
      </c>
      <c r="B41" s="23">
        <v>125</v>
      </c>
      <c r="C41" s="58">
        <f t="shared" si="0"/>
        <v>30</v>
      </c>
      <c r="D41" s="58">
        <f t="shared" si="1"/>
        <v>30</v>
      </c>
      <c r="E41" s="4" t="s">
        <v>178</v>
      </c>
      <c r="F41" s="24"/>
    </row>
    <row r="42" spans="1:12" x14ac:dyDescent="0.2">
      <c r="A42" s="22" t="s">
        <v>192</v>
      </c>
      <c r="B42" s="23">
        <v>62.5</v>
      </c>
      <c r="C42" s="58">
        <f t="shared" si="0"/>
        <v>30</v>
      </c>
      <c r="D42" s="58">
        <f t="shared" si="1"/>
        <v>30</v>
      </c>
      <c r="E42" s="4" t="s">
        <v>178</v>
      </c>
      <c r="F42" s="24"/>
    </row>
    <row r="43" spans="1:12" x14ac:dyDescent="0.2">
      <c r="A43" s="22" t="s">
        <v>193</v>
      </c>
      <c r="B43" s="23">
        <v>31.25</v>
      </c>
      <c r="C43" s="58">
        <f t="shared" si="0"/>
        <v>30</v>
      </c>
      <c r="D43" s="58">
        <f t="shared" si="1"/>
        <v>30</v>
      </c>
      <c r="E43" s="4" t="s">
        <v>178</v>
      </c>
      <c r="F43" s="24"/>
    </row>
    <row r="44" spans="1:12" x14ac:dyDescent="0.2">
      <c r="A44" s="22" t="s">
        <v>194</v>
      </c>
      <c r="B44" s="23">
        <v>15.625</v>
      </c>
      <c r="C44" s="58">
        <f t="shared" si="0"/>
        <v>30</v>
      </c>
      <c r="D44" s="58">
        <f t="shared" si="1"/>
        <v>30</v>
      </c>
      <c r="E44" s="4" t="s">
        <v>178</v>
      </c>
      <c r="F44" s="24"/>
    </row>
    <row r="45" spans="1:12" x14ac:dyDescent="0.2">
      <c r="A45" s="22" t="s">
        <v>18</v>
      </c>
      <c r="B45" s="23">
        <v>7.8125</v>
      </c>
      <c r="C45" s="58">
        <f t="shared" si="0"/>
        <v>30</v>
      </c>
      <c r="D45" s="58">
        <f t="shared" si="1"/>
        <v>30</v>
      </c>
      <c r="E45" s="4" t="s">
        <v>178</v>
      </c>
      <c r="F45" s="24"/>
    </row>
    <row r="46" spans="1:12" x14ac:dyDescent="0.2">
      <c r="A46" s="22" t="s">
        <v>173</v>
      </c>
      <c r="B46" s="23">
        <v>3.90625</v>
      </c>
      <c r="C46" s="58">
        <f t="shared" si="0"/>
        <v>30</v>
      </c>
      <c r="D46" s="58">
        <f t="shared" si="1"/>
        <v>30</v>
      </c>
      <c r="E46" s="4" t="s">
        <v>178</v>
      </c>
      <c r="F46" t="s">
        <v>186</v>
      </c>
    </row>
    <row r="47" spans="1:12" x14ac:dyDescent="0.2">
      <c r="A47" s="22" t="s">
        <v>176</v>
      </c>
      <c r="B47" s="4" t="s">
        <v>167</v>
      </c>
      <c r="C47" s="58">
        <f t="shared" si="1"/>
        <v>30</v>
      </c>
      <c r="D47" s="57" t="s">
        <v>178</v>
      </c>
      <c r="E47" s="4" t="s">
        <v>178</v>
      </c>
      <c r="F47" s="52"/>
    </row>
    <row r="48" spans="1:12" x14ac:dyDescent="0.2">
      <c r="A48" s="22" t="s">
        <v>195</v>
      </c>
      <c r="B48" s="4" t="s">
        <v>167</v>
      </c>
      <c r="C48" s="58">
        <f t="shared" si="1"/>
        <v>30</v>
      </c>
      <c r="D48" s="20" t="s">
        <v>178</v>
      </c>
      <c r="E48" s="4" t="s">
        <v>178</v>
      </c>
    </row>
    <row r="49" spans="1:12" x14ac:dyDescent="0.2">
      <c r="A49" s="50" t="s">
        <v>196</v>
      </c>
      <c r="B49" s="51" t="s">
        <v>167</v>
      </c>
      <c r="C49" s="58">
        <f t="shared" si="1"/>
        <v>30</v>
      </c>
      <c r="D49" s="20" t="s">
        <v>178</v>
      </c>
      <c r="E49" s="4" t="s">
        <v>178</v>
      </c>
    </row>
    <row r="50" spans="1:12" x14ac:dyDescent="0.2">
      <c r="A50" s="22" t="s">
        <v>197</v>
      </c>
      <c r="B50" s="4" t="s">
        <v>167</v>
      </c>
      <c r="C50" s="58">
        <f t="shared" si="1"/>
        <v>30</v>
      </c>
      <c r="D50" s="20" t="s">
        <v>178</v>
      </c>
      <c r="E50" s="4" t="s">
        <v>178</v>
      </c>
    </row>
    <row r="51" spans="1:12" x14ac:dyDescent="0.2">
      <c r="A51" s="22" t="s">
        <v>198</v>
      </c>
      <c r="B51" s="4" t="s">
        <v>167</v>
      </c>
      <c r="C51" s="58">
        <f t="shared" si="1"/>
        <v>30</v>
      </c>
      <c r="D51" s="20" t="s">
        <v>178</v>
      </c>
      <c r="E51" s="4" t="s">
        <v>178</v>
      </c>
    </row>
    <row r="52" spans="1:12" x14ac:dyDescent="0.2">
      <c r="A52" s="22" t="s">
        <v>199</v>
      </c>
      <c r="B52" s="4" t="s">
        <v>167</v>
      </c>
      <c r="C52" s="58">
        <f t="shared" si="1"/>
        <v>30</v>
      </c>
      <c r="D52" s="20" t="s">
        <v>178</v>
      </c>
      <c r="E52" s="4" t="s">
        <v>178</v>
      </c>
    </row>
    <row r="53" spans="1:12" x14ac:dyDescent="0.2">
      <c r="A53" s="22" t="s">
        <v>171</v>
      </c>
      <c r="B53" s="4" t="s">
        <v>157</v>
      </c>
      <c r="C53" s="58">
        <f>$C$52-E53</f>
        <v>28</v>
      </c>
      <c r="D53" s="20" t="s">
        <v>178</v>
      </c>
      <c r="E53" s="58">
        <f>$D$7</f>
        <v>2</v>
      </c>
    </row>
    <row r="54" spans="1:12" x14ac:dyDescent="0.2">
      <c r="A54" s="22" t="s">
        <v>174</v>
      </c>
      <c r="B54" s="4" t="s">
        <v>157</v>
      </c>
      <c r="C54" s="58">
        <f t="shared" ref="C54:C60" si="2">$C$52-E54</f>
        <v>28</v>
      </c>
      <c r="D54" s="20" t="s">
        <v>178</v>
      </c>
      <c r="E54" s="58">
        <f t="shared" ref="E54:E60" si="3">$D$7</f>
        <v>2</v>
      </c>
    </row>
    <row r="55" spans="1:12" x14ac:dyDescent="0.2">
      <c r="A55" s="22" t="s">
        <v>177</v>
      </c>
      <c r="B55" s="4" t="s">
        <v>157</v>
      </c>
      <c r="C55" s="58">
        <f t="shared" si="2"/>
        <v>28</v>
      </c>
      <c r="D55" s="20" t="s">
        <v>178</v>
      </c>
      <c r="E55" s="58">
        <f t="shared" si="3"/>
        <v>2</v>
      </c>
    </row>
    <row r="56" spans="1:12" x14ac:dyDescent="0.2">
      <c r="A56" s="22" t="s">
        <v>200</v>
      </c>
      <c r="B56" s="4" t="s">
        <v>157</v>
      </c>
      <c r="C56" s="58">
        <f t="shared" si="2"/>
        <v>28</v>
      </c>
      <c r="D56" s="20" t="s">
        <v>178</v>
      </c>
      <c r="E56" s="58">
        <f t="shared" si="3"/>
        <v>2</v>
      </c>
    </row>
    <row r="57" spans="1:12" x14ac:dyDescent="0.2">
      <c r="A57" s="22" t="s">
        <v>201</v>
      </c>
      <c r="B57" s="4" t="s">
        <v>157</v>
      </c>
      <c r="C57" s="58">
        <f t="shared" si="2"/>
        <v>28</v>
      </c>
      <c r="D57" s="20" t="s">
        <v>178</v>
      </c>
      <c r="E57" s="58">
        <f t="shared" si="3"/>
        <v>2</v>
      </c>
      <c r="G57" s="24"/>
      <c r="H57" s="24"/>
    </row>
    <row r="58" spans="1:12" x14ac:dyDescent="0.2">
      <c r="A58" s="22" t="s">
        <v>202</v>
      </c>
      <c r="B58" s="4" t="s">
        <v>157</v>
      </c>
      <c r="C58" s="58">
        <f t="shared" si="2"/>
        <v>28</v>
      </c>
      <c r="D58" s="20" t="s">
        <v>178</v>
      </c>
      <c r="E58" s="58">
        <f t="shared" si="3"/>
        <v>2</v>
      </c>
      <c r="G58" s="24"/>
      <c r="H58" s="24"/>
    </row>
    <row r="59" spans="1:12" x14ac:dyDescent="0.2">
      <c r="A59" s="22" t="s">
        <v>203</v>
      </c>
      <c r="B59" s="4" t="s">
        <v>157</v>
      </c>
      <c r="C59" s="58">
        <f t="shared" si="2"/>
        <v>28</v>
      </c>
      <c r="D59" s="20" t="s">
        <v>178</v>
      </c>
      <c r="E59" s="58">
        <f t="shared" si="3"/>
        <v>2</v>
      </c>
      <c r="G59" s="24"/>
      <c r="H59" s="24"/>
    </row>
    <row r="60" spans="1:12" x14ac:dyDescent="0.2">
      <c r="A60" s="22" t="s">
        <v>204</v>
      </c>
      <c r="B60" s="4" t="s">
        <v>157</v>
      </c>
      <c r="C60" s="58">
        <f t="shared" si="2"/>
        <v>28</v>
      </c>
      <c r="D60" s="20" t="s">
        <v>178</v>
      </c>
      <c r="E60" s="58">
        <f t="shared" si="3"/>
        <v>2</v>
      </c>
      <c r="G60" s="24"/>
      <c r="H60" s="24"/>
    </row>
    <row r="61" spans="1:12" x14ac:dyDescent="0.2">
      <c r="A61" s="49"/>
      <c r="G61" s="24"/>
      <c r="H61" s="24"/>
    </row>
    <row r="62" spans="1:12" x14ac:dyDescent="0.2">
      <c r="A62" s="11" t="s">
        <v>226</v>
      </c>
      <c r="G62" s="24"/>
      <c r="H62" s="24"/>
      <c r="L62" s="25"/>
    </row>
    <row r="63" spans="1:12" ht="14.4" x14ac:dyDescent="0.3">
      <c r="B63" t="s">
        <v>225</v>
      </c>
      <c r="G63" s="24"/>
      <c r="H63" s="24"/>
      <c r="L63" s="25"/>
    </row>
    <row r="64" spans="1:12" x14ac:dyDescent="0.2">
      <c r="B64" t="s">
        <v>219</v>
      </c>
      <c r="G64" s="24"/>
      <c r="H64" s="24"/>
      <c r="L64" s="25"/>
    </row>
    <row r="65" spans="1:25" x14ac:dyDescent="0.2">
      <c r="B65" t="s">
        <v>220</v>
      </c>
      <c r="G65" s="26"/>
      <c r="H65" s="26"/>
    </row>
    <row r="66" spans="1:25" x14ac:dyDescent="0.2">
      <c r="B66" t="s">
        <v>221</v>
      </c>
      <c r="G66" s="26"/>
      <c r="H66" s="26"/>
    </row>
    <row r="67" spans="1:25" x14ac:dyDescent="0.2">
      <c r="G67" s="26"/>
      <c r="H67" s="26"/>
    </row>
    <row r="68" spans="1:25" x14ac:dyDescent="0.2">
      <c r="A68" s="11" t="s">
        <v>222</v>
      </c>
      <c r="G68" s="24"/>
      <c r="H68" s="24"/>
    </row>
    <row r="69" spans="1:25" ht="15" customHeight="1" x14ac:dyDescent="0.2">
      <c r="B69" s="48" t="s">
        <v>223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</row>
    <row r="70" spans="1:25" ht="15" customHeight="1" x14ac:dyDescent="0.2">
      <c r="B70" s="48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</row>
    <row r="71" spans="1:25" x14ac:dyDescent="0.2">
      <c r="A71" s="11" t="s">
        <v>224</v>
      </c>
    </row>
    <row r="73" spans="1:25" x14ac:dyDescent="0.2">
      <c r="A73" s="11" t="s">
        <v>158</v>
      </c>
    </row>
    <row r="74" spans="1:25" x14ac:dyDescent="0.2">
      <c r="A74" s="4"/>
      <c r="B74" s="19">
        <v>1</v>
      </c>
      <c r="C74" s="19">
        <v>2</v>
      </c>
      <c r="D74" s="19">
        <v>3</v>
      </c>
      <c r="E74" s="19">
        <v>4</v>
      </c>
      <c r="F74" s="19">
        <v>5</v>
      </c>
      <c r="G74" s="19">
        <v>6</v>
      </c>
      <c r="H74" s="19">
        <v>7</v>
      </c>
      <c r="I74" s="19">
        <v>8</v>
      </c>
      <c r="J74" s="19">
        <v>9</v>
      </c>
      <c r="K74" s="19">
        <v>10</v>
      </c>
      <c r="L74" s="19">
        <v>11</v>
      </c>
      <c r="M74" s="19">
        <v>12</v>
      </c>
      <c r="N74" s="19">
        <v>13</v>
      </c>
      <c r="O74" s="19">
        <v>14</v>
      </c>
      <c r="P74" s="19">
        <v>15</v>
      </c>
      <c r="Q74" s="19">
        <v>16</v>
      </c>
      <c r="R74" s="19">
        <v>17</v>
      </c>
      <c r="S74" s="19">
        <v>18</v>
      </c>
      <c r="T74" s="19">
        <v>19</v>
      </c>
      <c r="U74" s="19">
        <v>20</v>
      </c>
      <c r="V74" s="19">
        <v>21</v>
      </c>
      <c r="W74" s="19">
        <v>22</v>
      </c>
      <c r="X74" s="19">
        <v>23</v>
      </c>
      <c r="Y74" s="19">
        <v>24</v>
      </c>
    </row>
    <row r="75" spans="1:25" x14ac:dyDescent="0.2">
      <c r="A75" s="19" t="s">
        <v>1</v>
      </c>
      <c r="B75" s="33" t="s">
        <v>147</v>
      </c>
      <c r="C75" s="33" t="s">
        <v>147</v>
      </c>
      <c r="D75" s="34" t="s">
        <v>155</v>
      </c>
      <c r="E75" s="34" t="s">
        <v>155</v>
      </c>
      <c r="F75" s="35" t="s">
        <v>157</v>
      </c>
      <c r="G75" s="35" t="s">
        <v>157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19" t="s">
        <v>2</v>
      </c>
      <c r="B76" s="4" t="s">
        <v>39</v>
      </c>
      <c r="C76" s="4" t="s">
        <v>39</v>
      </c>
      <c r="D76" s="4" t="s">
        <v>47</v>
      </c>
      <c r="E76" s="4" t="s">
        <v>47</v>
      </c>
      <c r="F76" s="4" t="s">
        <v>55</v>
      </c>
      <c r="G76" s="4" t="s">
        <v>55</v>
      </c>
      <c r="H76" s="4" t="s">
        <v>56</v>
      </c>
      <c r="I76" s="4" t="s">
        <v>56</v>
      </c>
      <c r="J76" s="4" t="s">
        <v>57</v>
      </c>
      <c r="K76" s="4" t="s">
        <v>57</v>
      </c>
      <c r="L76" s="4" t="s">
        <v>58</v>
      </c>
      <c r="M76" s="4" t="s">
        <v>58</v>
      </c>
      <c r="N76" s="4" t="s">
        <v>59</v>
      </c>
      <c r="O76" s="4" t="s">
        <v>59</v>
      </c>
      <c r="P76" s="4" t="s">
        <v>60</v>
      </c>
      <c r="Q76" s="4" t="s">
        <v>60</v>
      </c>
      <c r="R76" s="4" t="s">
        <v>61</v>
      </c>
      <c r="S76" s="4" t="s">
        <v>61</v>
      </c>
      <c r="T76" s="4" t="s">
        <v>62</v>
      </c>
      <c r="U76" s="4" t="s">
        <v>62</v>
      </c>
      <c r="V76" s="4" t="s">
        <v>63</v>
      </c>
      <c r="W76" s="4" t="s">
        <v>63</v>
      </c>
      <c r="X76" s="4" t="s">
        <v>64</v>
      </c>
      <c r="Y76" s="4" t="s">
        <v>64</v>
      </c>
    </row>
    <row r="77" spans="1:25" x14ac:dyDescent="0.2">
      <c r="A77" s="19" t="s">
        <v>0</v>
      </c>
      <c r="B77" s="33" t="s">
        <v>148</v>
      </c>
      <c r="C77" s="33" t="s">
        <v>148</v>
      </c>
      <c r="D77" s="34" t="s">
        <v>156</v>
      </c>
      <c r="E77" s="34" t="s">
        <v>156</v>
      </c>
      <c r="F77" s="35" t="s">
        <v>157</v>
      </c>
      <c r="G77" s="35" t="s">
        <v>157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19" t="s">
        <v>3</v>
      </c>
      <c r="B78" s="4" t="s">
        <v>40</v>
      </c>
      <c r="C78" s="4" t="s">
        <v>40</v>
      </c>
      <c r="D78" s="4" t="s">
        <v>48</v>
      </c>
      <c r="E78" s="4" t="s">
        <v>48</v>
      </c>
      <c r="F78" s="4" t="s">
        <v>65</v>
      </c>
      <c r="G78" s="4" t="s">
        <v>65</v>
      </c>
      <c r="H78" s="4" t="s">
        <v>66</v>
      </c>
      <c r="I78" s="4" t="s">
        <v>66</v>
      </c>
      <c r="J78" s="4" t="s">
        <v>67</v>
      </c>
      <c r="K78" s="4" t="s">
        <v>67</v>
      </c>
      <c r="L78" s="4" t="s">
        <v>68</v>
      </c>
      <c r="M78" s="4" t="s">
        <v>68</v>
      </c>
      <c r="N78" s="4" t="s">
        <v>69</v>
      </c>
      <c r="O78" s="4" t="s">
        <v>69</v>
      </c>
      <c r="P78" s="4" t="s">
        <v>70</v>
      </c>
      <c r="Q78" s="4" t="s">
        <v>70</v>
      </c>
      <c r="R78" s="4" t="s">
        <v>71</v>
      </c>
      <c r="S78" s="4" t="s">
        <v>71</v>
      </c>
      <c r="T78" s="4" t="s">
        <v>72</v>
      </c>
      <c r="U78" s="4" t="s">
        <v>72</v>
      </c>
      <c r="V78" s="4" t="s">
        <v>73</v>
      </c>
      <c r="W78" s="4" t="s">
        <v>73</v>
      </c>
      <c r="X78" s="4" t="s">
        <v>74</v>
      </c>
      <c r="Y78" s="4" t="s">
        <v>74</v>
      </c>
    </row>
    <row r="79" spans="1:25" x14ac:dyDescent="0.2">
      <c r="A79" s="19" t="s">
        <v>4</v>
      </c>
      <c r="B79" s="33" t="s">
        <v>149</v>
      </c>
      <c r="C79" s="33" t="s">
        <v>149</v>
      </c>
      <c r="D79" s="28" t="s">
        <v>179</v>
      </c>
      <c r="E79" s="28" t="s">
        <v>179</v>
      </c>
      <c r="F79" s="35" t="s">
        <v>157</v>
      </c>
      <c r="G79" s="35" t="s">
        <v>157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19" t="s">
        <v>5</v>
      </c>
      <c r="B80" s="4" t="s">
        <v>41</v>
      </c>
      <c r="C80" s="4" t="s">
        <v>41</v>
      </c>
      <c r="D80" s="4" t="s">
        <v>49</v>
      </c>
      <c r="E80" s="4" t="s">
        <v>49</v>
      </c>
      <c r="F80" s="4" t="s">
        <v>75</v>
      </c>
      <c r="G80" s="4" t="s">
        <v>75</v>
      </c>
      <c r="H80" s="4" t="s">
        <v>76</v>
      </c>
      <c r="I80" s="4" t="s">
        <v>76</v>
      </c>
      <c r="J80" s="4" t="s">
        <v>77</v>
      </c>
      <c r="K80" s="4" t="s">
        <v>77</v>
      </c>
      <c r="L80" s="4" t="s">
        <v>78</v>
      </c>
      <c r="M80" s="4" t="s">
        <v>78</v>
      </c>
      <c r="N80" s="4" t="s">
        <v>79</v>
      </c>
      <c r="O80" s="4" t="s">
        <v>79</v>
      </c>
      <c r="P80" s="4" t="s">
        <v>80</v>
      </c>
      <c r="Q80" s="4" t="s">
        <v>80</v>
      </c>
      <c r="R80" s="4" t="s">
        <v>81</v>
      </c>
      <c r="S80" s="4" t="s">
        <v>81</v>
      </c>
      <c r="T80" s="4" t="s">
        <v>82</v>
      </c>
      <c r="U80" s="4" t="s">
        <v>82</v>
      </c>
      <c r="V80" s="4" t="s">
        <v>83</v>
      </c>
      <c r="W80" s="4" t="s">
        <v>83</v>
      </c>
      <c r="X80" s="4" t="s">
        <v>84</v>
      </c>
      <c r="Y80" s="4" t="s">
        <v>84</v>
      </c>
    </row>
    <row r="81" spans="1:25" x14ac:dyDescent="0.2">
      <c r="A81" s="19" t="s">
        <v>6</v>
      </c>
      <c r="B81" s="33" t="s">
        <v>150</v>
      </c>
      <c r="C81" s="33" t="s">
        <v>150</v>
      </c>
      <c r="D81" s="28" t="s">
        <v>179</v>
      </c>
      <c r="E81" s="28" t="s">
        <v>179</v>
      </c>
      <c r="F81" s="35" t="s">
        <v>157</v>
      </c>
      <c r="G81" s="35" t="s">
        <v>157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19" t="s">
        <v>7</v>
      </c>
      <c r="B82" s="4" t="s">
        <v>42</v>
      </c>
      <c r="C82" s="4" t="s">
        <v>42</v>
      </c>
      <c r="D82" s="4" t="s">
        <v>50</v>
      </c>
      <c r="E82" s="4" t="s">
        <v>50</v>
      </c>
      <c r="F82" s="4" t="s">
        <v>85</v>
      </c>
      <c r="G82" s="4" t="s">
        <v>85</v>
      </c>
      <c r="H82" s="4" t="s">
        <v>86</v>
      </c>
      <c r="I82" s="4" t="s">
        <v>86</v>
      </c>
      <c r="J82" s="4" t="s">
        <v>87</v>
      </c>
      <c r="K82" s="4" t="s">
        <v>87</v>
      </c>
      <c r="L82" s="4" t="s">
        <v>88</v>
      </c>
      <c r="M82" s="4" t="s">
        <v>88</v>
      </c>
      <c r="N82" s="4" t="s">
        <v>89</v>
      </c>
      <c r="O82" s="4" t="s">
        <v>89</v>
      </c>
      <c r="P82" s="4" t="s">
        <v>90</v>
      </c>
      <c r="Q82" s="4" t="s">
        <v>90</v>
      </c>
      <c r="R82" s="4" t="s">
        <v>91</v>
      </c>
      <c r="S82" s="4" t="s">
        <v>91</v>
      </c>
      <c r="T82" s="4" t="s">
        <v>92</v>
      </c>
      <c r="U82" s="4" t="s">
        <v>92</v>
      </c>
      <c r="V82" s="4" t="s">
        <v>93</v>
      </c>
      <c r="W82" s="4" t="s">
        <v>93</v>
      </c>
      <c r="X82" s="4" t="s">
        <v>94</v>
      </c>
      <c r="Y82" s="4" t="s">
        <v>94</v>
      </c>
    </row>
    <row r="83" spans="1:25" x14ac:dyDescent="0.2">
      <c r="A83" s="19" t="s">
        <v>8</v>
      </c>
      <c r="B83" s="33" t="s">
        <v>151</v>
      </c>
      <c r="C83" s="33" t="s">
        <v>151</v>
      </c>
      <c r="D83" s="28" t="s">
        <v>179</v>
      </c>
      <c r="E83" s="28" t="s">
        <v>179</v>
      </c>
      <c r="F83" s="35" t="s">
        <v>157</v>
      </c>
      <c r="G83" s="35" t="s">
        <v>157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19" t="s">
        <v>9</v>
      </c>
      <c r="B84" s="4" t="s">
        <v>43</v>
      </c>
      <c r="C84" s="4" t="s">
        <v>43</v>
      </c>
      <c r="D84" s="4" t="s">
        <v>51</v>
      </c>
      <c r="E84" s="4" t="s">
        <v>51</v>
      </c>
      <c r="F84" s="4" t="s">
        <v>95</v>
      </c>
      <c r="G84" s="4" t="s">
        <v>95</v>
      </c>
      <c r="H84" s="4" t="s">
        <v>96</v>
      </c>
      <c r="I84" s="4" t="s">
        <v>96</v>
      </c>
      <c r="J84" s="4" t="s">
        <v>97</v>
      </c>
      <c r="K84" s="4" t="s">
        <v>97</v>
      </c>
      <c r="L84" s="4" t="s">
        <v>98</v>
      </c>
      <c r="M84" s="4" t="s">
        <v>98</v>
      </c>
      <c r="N84" s="4" t="s">
        <v>99</v>
      </c>
      <c r="O84" s="4" t="s">
        <v>99</v>
      </c>
      <c r="P84" s="4" t="s">
        <v>100</v>
      </c>
      <c r="Q84" s="4" t="s">
        <v>100</v>
      </c>
      <c r="R84" s="4" t="s">
        <v>101</v>
      </c>
      <c r="S84" s="4" t="s">
        <v>101</v>
      </c>
      <c r="T84" s="4" t="s">
        <v>102</v>
      </c>
      <c r="U84" s="4" t="s">
        <v>102</v>
      </c>
      <c r="V84" s="4" t="s">
        <v>103</v>
      </c>
      <c r="W84" s="4" t="s">
        <v>103</v>
      </c>
      <c r="X84" s="4" t="s">
        <v>104</v>
      </c>
      <c r="Y84" s="4" t="s">
        <v>104</v>
      </c>
    </row>
    <row r="85" spans="1:25" x14ac:dyDescent="0.2">
      <c r="A85" s="19" t="s">
        <v>10</v>
      </c>
      <c r="B85" s="33" t="s">
        <v>152</v>
      </c>
      <c r="C85" s="33" t="s">
        <v>152</v>
      </c>
      <c r="D85" s="28" t="s">
        <v>179</v>
      </c>
      <c r="E85" s="28" t="s">
        <v>179</v>
      </c>
      <c r="F85" s="35" t="s">
        <v>157</v>
      </c>
      <c r="G85" s="35" t="s">
        <v>157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19" t="s">
        <v>11</v>
      </c>
      <c r="B86" s="4" t="s">
        <v>44</v>
      </c>
      <c r="C86" s="4" t="s">
        <v>44</v>
      </c>
      <c r="D86" s="4" t="s">
        <v>52</v>
      </c>
      <c r="E86" s="4" t="s">
        <v>52</v>
      </c>
      <c r="F86" s="4" t="s">
        <v>105</v>
      </c>
      <c r="G86" s="4" t="s">
        <v>105</v>
      </c>
      <c r="H86" s="4" t="s">
        <v>106</v>
      </c>
      <c r="I86" s="4" t="s">
        <v>106</v>
      </c>
      <c r="J86" s="4" t="s">
        <v>107</v>
      </c>
      <c r="K86" s="4" t="s">
        <v>107</v>
      </c>
      <c r="L86" s="4" t="s">
        <v>108</v>
      </c>
      <c r="M86" s="4" t="s">
        <v>108</v>
      </c>
      <c r="N86" s="4" t="s">
        <v>109</v>
      </c>
      <c r="O86" s="4" t="s">
        <v>109</v>
      </c>
      <c r="P86" s="4" t="s">
        <v>110</v>
      </c>
      <c r="Q86" s="4" t="s">
        <v>110</v>
      </c>
      <c r="R86" s="4" t="s">
        <v>111</v>
      </c>
      <c r="S86" s="4" t="s">
        <v>111</v>
      </c>
      <c r="T86" s="4" t="s">
        <v>112</v>
      </c>
      <c r="U86" s="4" t="s">
        <v>112</v>
      </c>
      <c r="V86" s="4" t="s">
        <v>113</v>
      </c>
      <c r="W86" s="4" t="s">
        <v>113</v>
      </c>
      <c r="X86" s="4" t="s">
        <v>114</v>
      </c>
      <c r="Y86" s="4" t="s">
        <v>114</v>
      </c>
    </row>
    <row r="87" spans="1:25" x14ac:dyDescent="0.2">
      <c r="A87" s="19" t="s">
        <v>12</v>
      </c>
      <c r="B87" s="33" t="s">
        <v>153</v>
      </c>
      <c r="C87" s="33" t="s">
        <v>153</v>
      </c>
      <c r="D87" s="28" t="s">
        <v>179</v>
      </c>
      <c r="E87" s="28" t="s">
        <v>179</v>
      </c>
      <c r="F87" s="35" t="s">
        <v>157</v>
      </c>
      <c r="G87" s="35" t="s">
        <v>157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19" t="s">
        <v>13</v>
      </c>
      <c r="B88" s="4" t="s">
        <v>45</v>
      </c>
      <c r="C88" s="4" t="s">
        <v>45</v>
      </c>
      <c r="D88" s="4" t="s">
        <v>53</v>
      </c>
      <c r="E88" s="4" t="s">
        <v>53</v>
      </c>
      <c r="F88" s="4" t="s">
        <v>115</v>
      </c>
      <c r="G88" s="4" t="s">
        <v>115</v>
      </c>
      <c r="H88" s="4" t="s">
        <v>116</v>
      </c>
      <c r="I88" s="4" t="s">
        <v>116</v>
      </c>
      <c r="J88" s="4" t="s">
        <v>117</v>
      </c>
      <c r="K88" s="4" t="s">
        <v>117</v>
      </c>
      <c r="L88" s="4" t="s">
        <v>118</v>
      </c>
      <c r="M88" s="4" t="s">
        <v>118</v>
      </c>
      <c r="N88" s="4" t="s">
        <v>119</v>
      </c>
      <c r="O88" s="4" t="s">
        <v>119</v>
      </c>
      <c r="P88" s="4" t="s">
        <v>120</v>
      </c>
      <c r="Q88" s="4" t="s">
        <v>120</v>
      </c>
      <c r="R88" s="4" t="s">
        <v>121</v>
      </c>
      <c r="S88" s="4" t="s">
        <v>121</v>
      </c>
      <c r="T88" s="4" t="s">
        <v>122</v>
      </c>
      <c r="U88" s="4" t="s">
        <v>122</v>
      </c>
      <c r="V88" s="4" t="s">
        <v>123</v>
      </c>
      <c r="W88" s="4" t="s">
        <v>123</v>
      </c>
      <c r="X88" s="4" t="s">
        <v>124</v>
      </c>
      <c r="Y88" s="4" t="s">
        <v>124</v>
      </c>
    </row>
    <row r="89" spans="1:25" x14ac:dyDescent="0.2">
      <c r="A89" s="19" t="s">
        <v>14</v>
      </c>
      <c r="B89" s="33" t="s">
        <v>154</v>
      </c>
      <c r="C89" s="33" t="s">
        <v>154</v>
      </c>
      <c r="D89" s="28" t="s">
        <v>179</v>
      </c>
      <c r="E89" s="28" t="s">
        <v>179</v>
      </c>
      <c r="F89" s="35" t="s">
        <v>157</v>
      </c>
      <c r="G89" s="35" t="s">
        <v>157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19" t="s">
        <v>15</v>
      </c>
      <c r="B90" s="4" t="s">
        <v>46</v>
      </c>
      <c r="C90" s="4" t="s">
        <v>46</v>
      </c>
      <c r="D90" s="4" t="s">
        <v>54</v>
      </c>
      <c r="E90" s="4" t="s">
        <v>54</v>
      </c>
      <c r="F90" s="4" t="s">
        <v>125</v>
      </c>
      <c r="G90" s="4" t="s">
        <v>125</v>
      </c>
      <c r="H90" s="4" t="s">
        <v>126</v>
      </c>
      <c r="I90" s="4" t="s">
        <v>126</v>
      </c>
      <c r="J90" s="4" t="s">
        <v>127</v>
      </c>
      <c r="K90" s="4" t="s">
        <v>127</v>
      </c>
      <c r="L90" s="4" t="s">
        <v>128</v>
      </c>
      <c r="M90" s="4" t="s">
        <v>128</v>
      </c>
      <c r="N90" s="4" t="s">
        <v>129</v>
      </c>
      <c r="O90" s="4" t="s">
        <v>129</v>
      </c>
      <c r="P90" s="4" t="s">
        <v>130</v>
      </c>
      <c r="Q90" s="4" t="s">
        <v>130</v>
      </c>
      <c r="R90" s="4" t="s">
        <v>131</v>
      </c>
      <c r="S90" s="4" t="s">
        <v>131</v>
      </c>
      <c r="T90" s="4" t="s">
        <v>132</v>
      </c>
      <c r="U90" s="4" t="s">
        <v>132</v>
      </c>
      <c r="V90" s="4" t="s">
        <v>133</v>
      </c>
      <c r="W90" s="4" t="s">
        <v>133</v>
      </c>
      <c r="X90" s="4" t="s">
        <v>134</v>
      </c>
      <c r="Y90" s="4" t="s">
        <v>134</v>
      </c>
    </row>
    <row r="91" spans="1:25" x14ac:dyDescent="0.2">
      <c r="A91" s="27" t="s">
        <v>160</v>
      </c>
    </row>
    <row r="92" spans="1:25" x14ac:dyDescent="0.2">
      <c r="A92" s="30" t="s">
        <v>161</v>
      </c>
    </row>
    <row r="93" spans="1:25" x14ac:dyDescent="0.2">
      <c r="A93" t="s">
        <v>162</v>
      </c>
    </row>
    <row r="94" spans="1:25" x14ac:dyDescent="0.2">
      <c r="A94" t="s">
        <v>163</v>
      </c>
    </row>
    <row r="95" spans="1:25" s="32" customFormat="1" ht="34.5" customHeight="1" x14ac:dyDescent="0.2">
      <c r="A95" s="72" t="s">
        <v>189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</row>
  </sheetData>
  <mergeCells count="2">
    <mergeCell ref="A95:Y95"/>
    <mergeCell ref="B32:F32"/>
  </mergeCells>
  <phoneticPr fontId="21"/>
  <pageMargins left="0.25" right="0.25" top="0.75" bottom="0.75" header="0.3" footer="0.3"/>
  <pageSetup scale="57" orientation="landscape" horizontalDpi="4294967292" r:id="rId1"/>
  <headerFooter differentOddEven="1">
    <oddHeader>&amp;C100-6260_B4</oddHeader>
    <oddFooter>&amp;RProtocol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view="pageLayout" zoomScale="60" zoomScaleNormal="100" zoomScalePageLayoutView="60" workbookViewId="0">
      <selection activeCell="B3" sqref="B3:Y18"/>
    </sheetView>
  </sheetViews>
  <sheetFormatPr defaultRowHeight="13.2" x14ac:dyDescent="0.2"/>
  <cols>
    <col min="1" max="1" width="3.33203125" customWidth="1"/>
    <col min="2" max="2" width="15.5546875" customWidth="1"/>
  </cols>
  <sheetData>
    <row r="1" spans="1:25" x14ac:dyDescent="0.2">
      <c r="B1" s="38" t="s">
        <v>164</v>
      </c>
    </row>
    <row r="2" spans="1:25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">
      <c r="A3" t="s">
        <v>1</v>
      </c>
      <c r="B3" s="69">
        <v>580712</v>
      </c>
      <c r="C3" s="69">
        <v>590653</v>
      </c>
      <c r="D3" s="69">
        <v>3739</v>
      </c>
      <c r="E3" s="69">
        <v>3601</v>
      </c>
      <c r="F3" s="69">
        <v>288</v>
      </c>
      <c r="G3" s="69">
        <v>305</v>
      </c>
      <c r="H3" s="69">
        <v>48</v>
      </c>
      <c r="I3" s="69">
        <v>39</v>
      </c>
      <c r="J3" s="69">
        <v>43</v>
      </c>
      <c r="K3" s="69">
        <v>40</v>
      </c>
      <c r="L3" s="69">
        <v>48</v>
      </c>
      <c r="M3" s="69">
        <v>53</v>
      </c>
      <c r="N3" s="69">
        <v>43</v>
      </c>
      <c r="O3" s="69">
        <v>63</v>
      </c>
      <c r="P3" s="69">
        <v>46</v>
      </c>
      <c r="Q3" s="69">
        <v>34</v>
      </c>
      <c r="R3" s="69">
        <v>64</v>
      </c>
      <c r="S3" s="69">
        <v>40</v>
      </c>
      <c r="T3" s="69">
        <v>44</v>
      </c>
      <c r="U3" s="69">
        <v>57</v>
      </c>
      <c r="V3" s="69">
        <v>55</v>
      </c>
      <c r="W3" s="69">
        <v>41</v>
      </c>
      <c r="X3" s="69">
        <v>40</v>
      </c>
      <c r="Y3" s="69">
        <v>42</v>
      </c>
    </row>
    <row r="4" spans="1:25" x14ac:dyDescent="0.2">
      <c r="A4" t="s">
        <v>2</v>
      </c>
      <c r="B4" s="69">
        <v>20190</v>
      </c>
      <c r="C4" s="69">
        <v>21536</v>
      </c>
      <c r="D4" s="69">
        <v>31088</v>
      </c>
      <c r="E4" s="69">
        <v>31513</v>
      </c>
      <c r="F4" s="69">
        <v>43478</v>
      </c>
      <c r="G4" s="69">
        <v>41740</v>
      </c>
      <c r="H4" s="69">
        <v>19531</v>
      </c>
      <c r="I4" s="69">
        <v>16500</v>
      </c>
      <c r="J4" s="69">
        <v>882</v>
      </c>
      <c r="K4" s="69">
        <v>1070</v>
      </c>
      <c r="L4" s="69">
        <v>1437</v>
      </c>
      <c r="M4" s="69">
        <v>1426</v>
      </c>
      <c r="N4" s="69">
        <v>19160</v>
      </c>
      <c r="O4" s="69">
        <v>18577</v>
      </c>
      <c r="P4" s="69">
        <v>31919</v>
      </c>
      <c r="Q4" s="69">
        <v>30468</v>
      </c>
      <c r="R4" s="69">
        <v>22055</v>
      </c>
      <c r="S4" s="69">
        <v>22291</v>
      </c>
      <c r="T4" s="69">
        <v>25915</v>
      </c>
      <c r="U4" s="69">
        <v>24823</v>
      </c>
      <c r="V4" s="69">
        <v>18230</v>
      </c>
      <c r="W4" s="69">
        <v>17149</v>
      </c>
      <c r="X4" s="69">
        <v>29447</v>
      </c>
      <c r="Y4" s="69">
        <v>29807</v>
      </c>
    </row>
    <row r="5" spans="1:25" x14ac:dyDescent="0.2">
      <c r="A5" t="s">
        <v>0</v>
      </c>
      <c r="B5" s="69">
        <v>406645</v>
      </c>
      <c r="C5" s="69">
        <v>407145</v>
      </c>
      <c r="D5" s="69">
        <v>2145</v>
      </c>
      <c r="E5" s="69">
        <v>2204</v>
      </c>
      <c r="F5" s="69">
        <v>334</v>
      </c>
      <c r="G5" s="69">
        <v>345</v>
      </c>
      <c r="H5" s="69">
        <v>46</v>
      </c>
      <c r="I5" s="69">
        <v>57</v>
      </c>
      <c r="J5" s="69">
        <v>62</v>
      </c>
      <c r="K5" s="69">
        <v>50</v>
      </c>
      <c r="L5" s="69">
        <v>53</v>
      </c>
      <c r="M5" s="69">
        <v>53</v>
      </c>
      <c r="N5" s="69">
        <v>57</v>
      </c>
      <c r="O5" s="69">
        <v>39</v>
      </c>
      <c r="P5" s="69">
        <v>44</v>
      </c>
      <c r="Q5" s="69">
        <v>44</v>
      </c>
      <c r="R5" s="69">
        <v>44</v>
      </c>
      <c r="S5" s="69">
        <v>51</v>
      </c>
      <c r="T5" s="69">
        <v>55</v>
      </c>
      <c r="U5" s="69">
        <v>45</v>
      </c>
      <c r="V5" s="69">
        <v>46</v>
      </c>
      <c r="W5" s="69">
        <v>42</v>
      </c>
      <c r="X5" s="69">
        <v>47</v>
      </c>
      <c r="Y5" s="69">
        <v>47</v>
      </c>
    </row>
    <row r="6" spans="1:25" x14ac:dyDescent="0.2">
      <c r="A6" t="s">
        <v>3</v>
      </c>
      <c r="B6" s="69">
        <v>40365</v>
      </c>
      <c r="C6" s="69">
        <v>40230</v>
      </c>
      <c r="D6" s="69">
        <v>26938</v>
      </c>
      <c r="E6" s="69">
        <v>25494</v>
      </c>
      <c r="F6" s="69">
        <v>37539</v>
      </c>
      <c r="G6" s="69">
        <v>36878</v>
      </c>
      <c r="H6" s="69">
        <v>20538</v>
      </c>
      <c r="I6" s="69">
        <v>18808</v>
      </c>
      <c r="J6" s="69">
        <v>27579</v>
      </c>
      <c r="K6" s="69">
        <v>25501</v>
      </c>
      <c r="L6" s="69">
        <v>16859</v>
      </c>
      <c r="M6" s="69">
        <v>16690</v>
      </c>
      <c r="N6" s="69">
        <v>36251</v>
      </c>
      <c r="O6" s="69">
        <v>36958</v>
      </c>
      <c r="P6" s="69">
        <v>2093</v>
      </c>
      <c r="Q6" s="69">
        <v>2099</v>
      </c>
      <c r="R6" s="69">
        <v>39284</v>
      </c>
      <c r="S6" s="69">
        <v>38127</v>
      </c>
      <c r="T6" s="69">
        <v>2396</v>
      </c>
      <c r="U6" s="69">
        <v>2184</v>
      </c>
      <c r="V6" s="69">
        <v>30346</v>
      </c>
      <c r="W6" s="69">
        <v>30616</v>
      </c>
      <c r="X6" s="69">
        <v>26206</v>
      </c>
      <c r="Y6" s="69">
        <v>26236</v>
      </c>
    </row>
    <row r="7" spans="1:25" x14ac:dyDescent="0.2">
      <c r="A7" t="s">
        <v>4</v>
      </c>
      <c r="B7" s="69">
        <v>198856</v>
      </c>
      <c r="C7" s="69">
        <v>206818</v>
      </c>
      <c r="D7" s="69">
        <v>474</v>
      </c>
      <c r="E7" s="69">
        <v>454</v>
      </c>
      <c r="F7" s="69">
        <v>277</v>
      </c>
      <c r="G7" s="69">
        <v>255</v>
      </c>
      <c r="H7" s="69">
        <v>59</v>
      </c>
      <c r="I7" s="69">
        <v>46</v>
      </c>
      <c r="J7" s="69">
        <v>46</v>
      </c>
      <c r="K7" s="69">
        <v>52</v>
      </c>
      <c r="L7" s="69">
        <v>56</v>
      </c>
      <c r="M7" s="69">
        <v>53</v>
      </c>
      <c r="N7" s="69">
        <v>52</v>
      </c>
      <c r="O7" s="69">
        <v>37</v>
      </c>
      <c r="P7" s="69">
        <v>62</v>
      </c>
      <c r="Q7" s="69">
        <v>51</v>
      </c>
      <c r="R7" s="69">
        <v>60</v>
      </c>
      <c r="S7" s="69">
        <v>49</v>
      </c>
      <c r="T7" s="69">
        <v>46</v>
      </c>
      <c r="U7" s="69">
        <v>45</v>
      </c>
      <c r="V7" s="69">
        <v>58</v>
      </c>
      <c r="W7" s="69">
        <v>46</v>
      </c>
      <c r="X7" s="69">
        <v>54</v>
      </c>
      <c r="Y7" s="69">
        <v>42</v>
      </c>
    </row>
    <row r="8" spans="1:25" x14ac:dyDescent="0.2">
      <c r="A8" t="s">
        <v>5</v>
      </c>
      <c r="B8" s="69">
        <v>41266</v>
      </c>
      <c r="C8" s="69">
        <v>41121</v>
      </c>
      <c r="D8" s="69">
        <v>30914</v>
      </c>
      <c r="E8" s="69">
        <v>29870</v>
      </c>
      <c r="F8" s="69">
        <v>34364</v>
      </c>
      <c r="G8" s="69">
        <v>33187</v>
      </c>
      <c r="H8" s="69">
        <v>12024</v>
      </c>
      <c r="I8" s="69">
        <v>10912</v>
      </c>
      <c r="J8" s="69">
        <v>16531</v>
      </c>
      <c r="K8" s="69">
        <v>15657</v>
      </c>
      <c r="L8" s="69">
        <v>4744</v>
      </c>
      <c r="M8" s="69">
        <v>4683</v>
      </c>
      <c r="N8" s="69">
        <v>18076</v>
      </c>
      <c r="O8" s="69">
        <v>18071</v>
      </c>
      <c r="P8" s="69">
        <v>1617</v>
      </c>
      <c r="Q8" s="69">
        <v>1654</v>
      </c>
      <c r="R8" s="69">
        <v>16513</v>
      </c>
      <c r="S8" s="69">
        <v>17541</v>
      </c>
      <c r="T8" s="69">
        <v>14914</v>
      </c>
      <c r="U8" s="69">
        <v>13806</v>
      </c>
      <c r="V8" s="69">
        <v>23361</v>
      </c>
      <c r="W8" s="69">
        <v>23002</v>
      </c>
      <c r="X8" s="69">
        <v>32258</v>
      </c>
      <c r="Y8" s="69">
        <v>28845</v>
      </c>
    </row>
    <row r="9" spans="1:25" x14ac:dyDescent="0.2">
      <c r="A9" t="s">
        <v>6</v>
      </c>
      <c r="B9" s="69">
        <v>98193</v>
      </c>
      <c r="C9" s="69">
        <v>102067</v>
      </c>
      <c r="D9" s="69">
        <v>435</v>
      </c>
      <c r="E9" s="69">
        <v>379</v>
      </c>
      <c r="F9" s="69">
        <v>345</v>
      </c>
      <c r="G9" s="69">
        <v>326</v>
      </c>
      <c r="H9" s="69">
        <v>48</v>
      </c>
      <c r="I9" s="69">
        <v>54</v>
      </c>
      <c r="J9" s="69">
        <v>48</v>
      </c>
      <c r="K9" s="69">
        <v>57</v>
      </c>
      <c r="L9" s="69">
        <v>55</v>
      </c>
      <c r="M9" s="69">
        <v>40</v>
      </c>
      <c r="N9" s="69">
        <v>39</v>
      </c>
      <c r="O9" s="69">
        <v>44</v>
      </c>
      <c r="P9" s="69">
        <v>57</v>
      </c>
      <c r="Q9" s="69">
        <v>48</v>
      </c>
      <c r="R9" s="69">
        <v>57</v>
      </c>
      <c r="S9" s="69">
        <v>50</v>
      </c>
      <c r="T9" s="69">
        <v>51</v>
      </c>
      <c r="U9" s="69">
        <v>56</v>
      </c>
      <c r="V9" s="69">
        <v>47</v>
      </c>
      <c r="W9" s="69">
        <v>39</v>
      </c>
      <c r="X9" s="69">
        <v>52</v>
      </c>
      <c r="Y9" s="69">
        <v>54</v>
      </c>
    </row>
    <row r="10" spans="1:25" x14ac:dyDescent="0.2">
      <c r="A10" t="s">
        <v>7</v>
      </c>
      <c r="B10" s="69">
        <v>29776</v>
      </c>
      <c r="C10" s="69">
        <v>27506</v>
      </c>
      <c r="D10" s="69">
        <v>31206</v>
      </c>
      <c r="E10" s="69">
        <v>30735</v>
      </c>
      <c r="F10" s="69">
        <v>46710</v>
      </c>
      <c r="G10" s="69">
        <v>46143</v>
      </c>
      <c r="H10" s="69">
        <v>33000</v>
      </c>
      <c r="I10" s="69">
        <v>30627</v>
      </c>
      <c r="J10" s="69">
        <v>12643</v>
      </c>
      <c r="K10" s="69">
        <v>13211</v>
      </c>
      <c r="L10" s="69">
        <v>6084</v>
      </c>
      <c r="M10" s="69">
        <v>5939</v>
      </c>
      <c r="N10" s="69">
        <v>19572</v>
      </c>
      <c r="O10" s="69">
        <v>19539</v>
      </c>
      <c r="P10" s="69">
        <v>24330</v>
      </c>
      <c r="Q10" s="69">
        <v>23948</v>
      </c>
      <c r="R10" s="69">
        <v>24725</v>
      </c>
      <c r="S10" s="69">
        <v>23762</v>
      </c>
      <c r="T10" s="69">
        <v>18175</v>
      </c>
      <c r="U10" s="69">
        <v>17812</v>
      </c>
      <c r="V10" s="69">
        <v>20978</v>
      </c>
      <c r="W10" s="69">
        <v>24771</v>
      </c>
      <c r="X10" s="69">
        <v>31787</v>
      </c>
      <c r="Y10" s="69">
        <v>29714</v>
      </c>
    </row>
    <row r="11" spans="1:25" x14ac:dyDescent="0.2">
      <c r="A11" t="s">
        <v>8</v>
      </c>
      <c r="B11" s="69">
        <v>48729</v>
      </c>
      <c r="C11" s="69">
        <v>49615</v>
      </c>
      <c r="D11" s="69">
        <v>486</v>
      </c>
      <c r="E11" s="69">
        <v>433</v>
      </c>
      <c r="F11" s="69">
        <v>337</v>
      </c>
      <c r="G11" s="69">
        <v>327</v>
      </c>
      <c r="H11" s="69">
        <v>44</v>
      </c>
      <c r="I11" s="69">
        <v>50</v>
      </c>
      <c r="J11" s="69">
        <v>50</v>
      </c>
      <c r="K11" s="69">
        <v>64</v>
      </c>
      <c r="L11" s="69">
        <v>51</v>
      </c>
      <c r="M11" s="69">
        <v>60</v>
      </c>
      <c r="N11" s="69">
        <v>49</v>
      </c>
      <c r="O11" s="69">
        <v>44</v>
      </c>
      <c r="P11" s="69">
        <v>58</v>
      </c>
      <c r="Q11" s="69">
        <v>69</v>
      </c>
      <c r="R11" s="69">
        <v>50</v>
      </c>
      <c r="S11" s="69">
        <v>63</v>
      </c>
      <c r="T11" s="69">
        <v>49</v>
      </c>
      <c r="U11" s="69">
        <v>51</v>
      </c>
      <c r="V11" s="69">
        <v>56</v>
      </c>
      <c r="W11" s="69">
        <v>50</v>
      </c>
      <c r="X11" s="69">
        <v>51</v>
      </c>
      <c r="Y11" s="69">
        <v>72</v>
      </c>
    </row>
    <row r="12" spans="1:25" x14ac:dyDescent="0.2">
      <c r="A12" t="s">
        <v>9</v>
      </c>
      <c r="B12" s="69">
        <v>44973</v>
      </c>
      <c r="C12" s="69">
        <v>46378</v>
      </c>
      <c r="D12" s="69">
        <v>34612</v>
      </c>
      <c r="E12" s="69">
        <v>36198</v>
      </c>
      <c r="F12" s="69">
        <v>35446</v>
      </c>
      <c r="G12" s="69">
        <v>34437</v>
      </c>
      <c r="H12" s="69">
        <v>5613</v>
      </c>
      <c r="I12" s="69">
        <v>5285</v>
      </c>
      <c r="J12" s="69">
        <v>8805</v>
      </c>
      <c r="K12" s="69">
        <v>8609</v>
      </c>
      <c r="L12" s="69">
        <v>3995</v>
      </c>
      <c r="M12" s="69">
        <v>4338</v>
      </c>
      <c r="N12" s="69">
        <v>26757</v>
      </c>
      <c r="O12" s="69">
        <v>27358</v>
      </c>
      <c r="P12" s="69">
        <v>38290</v>
      </c>
      <c r="Q12" s="69">
        <v>37814</v>
      </c>
      <c r="R12" s="69">
        <v>24669</v>
      </c>
      <c r="S12" s="69">
        <v>24580</v>
      </c>
      <c r="T12" s="69">
        <v>2573</v>
      </c>
      <c r="U12" s="69">
        <v>2558</v>
      </c>
      <c r="V12" s="69">
        <v>32534</v>
      </c>
      <c r="W12" s="69">
        <v>32632</v>
      </c>
      <c r="X12" s="69">
        <v>18594</v>
      </c>
      <c r="Y12" s="69">
        <v>18752</v>
      </c>
    </row>
    <row r="13" spans="1:25" x14ac:dyDescent="0.2">
      <c r="A13" t="s">
        <v>10</v>
      </c>
      <c r="B13" s="69">
        <v>24865</v>
      </c>
      <c r="C13" s="69">
        <v>24754</v>
      </c>
      <c r="D13" s="69">
        <v>478</v>
      </c>
      <c r="E13" s="69">
        <v>463</v>
      </c>
      <c r="F13" s="69">
        <v>273</v>
      </c>
      <c r="G13" s="69">
        <v>267</v>
      </c>
      <c r="H13" s="69">
        <v>51</v>
      </c>
      <c r="I13" s="69">
        <v>59</v>
      </c>
      <c r="J13" s="69">
        <v>44</v>
      </c>
      <c r="K13" s="69">
        <v>54</v>
      </c>
      <c r="L13" s="69">
        <v>61</v>
      </c>
      <c r="M13" s="69">
        <v>73</v>
      </c>
      <c r="N13" s="69">
        <v>38</v>
      </c>
      <c r="O13" s="69">
        <v>61</v>
      </c>
      <c r="P13" s="69">
        <v>49</v>
      </c>
      <c r="Q13" s="69">
        <v>47</v>
      </c>
      <c r="R13" s="69">
        <v>46</v>
      </c>
      <c r="S13" s="69">
        <v>52</v>
      </c>
      <c r="T13" s="69">
        <v>55</v>
      </c>
      <c r="U13" s="69">
        <v>37</v>
      </c>
      <c r="V13" s="69">
        <v>46</v>
      </c>
      <c r="W13" s="69">
        <v>33</v>
      </c>
      <c r="X13" s="69">
        <v>46</v>
      </c>
      <c r="Y13" s="69">
        <v>52</v>
      </c>
    </row>
    <row r="14" spans="1:25" x14ac:dyDescent="0.2">
      <c r="A14" t="s">
        <v>11</v>
      </c>
      <c r="B14" s="69">
        <v>19835</v>
      </c>
      <c r="C14" s="69">
        <v>20372</v>
      </c>
      <c r="D14" s="69">
        <v>28952</v>
      </c>
      <c r="E14" s="69">
        <v>29622</v>
      </c>
      <c r="F14" s="69">
        <v>42316</v>
      </c>
      <c r="G14" s="69">
        <v>42682</v>
      </c>
      <c r="H14" s="69">
        <v>9002</v>
      </c>
      <c r="I14" s="69">
        <v>8953</v>
      </c>
      <c r="J14" s="69">
        <v>45057</v>
      </c>
      <c r="K14" s="69">
        <v>45047</v>
      </c>
      <c r="L14" s="69">
        <v>8090</v>
      </c>
      <c r="M14" s="69">
        <v>8218</v>
      </c>
      <c r="N14" s="69">
        <v>23273</v>
      </c>
      <c r="O14" s="69">
        <v>24047</v>
      </c>
      <c r="P14" s="69">
        <v>32281</v>
      </c>
      <c r="Q14" s="69">
        <v>33199</v>
      </c>
      <c r="R14" s="69">
        <v>3072</v>
      </c>
      <c r="S14" s="69">
        <v>2540</v>
      </c>
      <c r="T14" s="69">
        <v>72314</v>
      </c>
      <c r="U14" s="69">
        <v>68320</v>
      </c>
      <c r="V14" s="69">
        <v>39824</v>
      </c>
      <c r="W14" s="69">
        <v>40764</v>
      </c>
      <c r="X14" s="69">
        <v>9581</v>
      </c>
      <c r="Y14" s="69">
        <v>9293</v>
      </c>
    </row>
    <row r="15" spans="1:25" x14ac:dyDescent="0.2">
      <c r="A15" t="s">
        <v>12</v>
      </c>
      <c r="B15" s="69">
        <v>12239</v>
      </c>
      <c r="C15" s="69">
        <v>12505</v>
      </c>
      <c r="D15" s="69">
        <v>467</v>
      </c>
      <c r="E15" s="69">
        <v>483</v>
      </c>
      <c r="F15" s="69">
        <v>304</v>
      </c>
      <c r="G15" s="69">
        <v>283</v>
      </c>
      <c r="H15" s="69">
        <v>51</v>
      </c>
      <c r="I15" s="69">
        <v>46</v>
      </c>
      <c r="J15" s="69">
        <v>52</v>
      </c>
      <c r="K15" s="69">
        <v>46</v>
      </c>
      <c r="L15" s="69">
        <v>48</v>
      </c>
      <c r="M15" s="69">
        <v>57</v>
      </c>
      <c r="N15" s="69">
        <v>59</v>
      </c>
      <c r="O15" s="69">
        <v>56</v>
      </c>
      <c r="P15" s="69">
        <v>54</v>
      </c>
      <c r="Q15" s="69">
        <v>114</v>
      </c>
      <c r="R15" s="69">
        <v>48</v>
      </c>
      <c r="S15" s="69">
        <v>51</v>
      </c>
      <c r="T15" s="69">
        <v>53</v>
      </c>
      <c r="U15" s="69">
        <v>60</v>
      </c>
      <c r="V15" s="69">
        <v>49</v>
      </c>
      <c r="W15" s="69">
        <v>64</v>
      </c>
      <c r="X15" s="69">
        <v>40</v>
      </c>
      <c r="Y15" s="69">
        <v>38</v>
      </c>
    </row>
    <row r="16" spans="1:25" x14ac:dyDescent="0.2">
      <c r="A16" t="s">
        <v>13</v>
      </c>
      <c r="B16" s="69">
        <v>28175</v>
      </c>
      <c r="C16" s="69">
        <v>30591</v>
      </c>
      <c r="D16" s="69">
        <v>22218</v>
      </c>
      <c r="E16" s="69">
        <v>26852</v>
      </c>
      <c r="F16" s="69">
        <v>32460</v>
      </c>
      <c r="G16" s="69">
        <v>32273</v>
      </c>
      <c r="H16" s="69">
        <v>23256</v>
      </c>
      <c r="I16" s="69">
        <v>23251</v>
      </c>
      <c r="J16" s="69">
        <v>31898</v>
      </c>
      <c r="K16" s="69">
        <v>31032</v>
      </c>
      <c r="L16" s="69">
        <v>3014</v>
      </c>
      <c r="M16" s="69">
        <v>3103</v>
      </c>
      <c r="N16" s="69">
        <v>2302</v>
      </c>
      <c r="O16" s="69">
        <v>2239</v>
      </c>
      <c r="P16" s="69">
        <v>40344</v>
      </c>
      <c r="Q16" s="69">
        <v>39616</v>
      </c>
      <c r="R16" s="69">
        <v>5379</v>
      </c>
      <c r="S16" s="69">
        <v>5538</v>
      </c>
      <c r="T16" s="69">
        <v>2442</v>
      </c>
      <c r="U16" s="69">
        <v>2477</v>
      </c>
      <c r="V16" s="69">
        <v>8765</v>
      </c>
      <c r="W16" s="69">
        <v>8686</v>
      </c>
      <c r="X16" s="69">
        <v>847</v>
      </c>
      <c r="Y16" s="69">
        <v>848</v>
      </c>
    </row>
    <row r="17" spans="1:25" x14ac:dyDescent="0.2">
      <c r="A17" t="s">
        <v>14</v>
      </c>
      <c r="B17" s="69">
        <v>6705</v>
      </c>
      <c r="C17" s="69">
        <v>6933</v>
      </c>
      <c r="D17" s="69">
        <v>421</v>
      </c>
      <c r="E17" s="69">
        <v>411</v>
      </c>
      <c r="F17" s="69">
        <v>662</v>
      </c>
      <c r="G17" s="69">
        <v>344</v>
      </c>
      <c r="H17" s="69">
        <v>54</v>
      </c>
      <c r="I17" s="69">
        <v>59</v>
      </c>
      <c r="J17" s="69">
        <v>54</v>
      </c>
      <c r="K17" s="69">
        <v>57</v>
      </c>
      <c r="L17" s="69">
        <v>37</v>
      </c>
      <c r="M17" s="69">
        <v>58</v>
      </c>
      <c r="N17" s="69">
        <v>55</v>
      </c>
      <c r="O17" s="69">
        <v>55</v>
      </c>
      <c r="P17" s="69">
        <v>55</v>
      </c>
      <c r="Q17" s="69">
        <v>48</v>
      </c>
      <c r="R17" s="69">
        <v>42</v>
      </c>
      <c r="S17" s="69">
        <v>46</v>
      </c>
      <c r="T17" s="69">
        <v>64</v>
      </c>
      <c r="U17" s="69">
        <v>49</v>
      </c>
      <c r="V17" s="69">
        <v>64</v>
      </c>
      <c r="W17" s="69">
        <v>227</v>
      </c>
      <c r="X17" s="69">
        <v>35</v>
      </c>
      <c r="Y17" s="69">
        <v>36</v>
      </c>
    </row>
    <row r="18" spans="1:25" x14ac:dyDescent="0.2">
      <c r="A18" t="s">
        <v>15</v>
      </c>
      <c r="B18" s="69">
        <v>53893</v>
      </c>
      <c r="C18" s="69">
        <v>55127</v>
      </c>
      <c r="D18" s="69">
        <v>19978</v>
      </c>
      <c r="E18" s="69">
        <v>21522</v>
      </c>
      <c r="F18" s="69">
        <v>46389</v>
      </c>
      <c r="G18" s="69">
        <v>44798</v>
      </c>
      <c r="H18" s="69">
        <v>29805</v>
      </c>
      <c r="I18" s="69">
        <v>27721</v>
      </c>
      <c r="J18" s="69">
        <v>50630</v>
      </c>
      <c r="K18" s="69">
        <v>45502</v>
      </c>
      <c r="L18" s="69">
        <v>13649</v>
      </c>
      <c r="M18" s="69">
        <v>13306</v>
      </c>
      <c r="N18" s="69">
        <v>16782</v>
      </c>
      <c r="O18" s="69">
        <v>16801</v>
      </c>
      <c r="P18" s="69">
        <v>1846</v>
      </c>
      <c r="Q18" s="69">
        <v>3676</v>
      </c>
      <c r="R18" s="69">
        <v>5671</v>
      </c>
      <c r="S18" s="69">
        <v>5436</v>
      </c>
      <c r="T18" s="69">
        <v>2726</v>
      </c>
      <c r="U18" s="69">
        <v>2657</v>
      </c>
      <c r="V18" s="69">
        <v>4163</v>
      </c>
      <c r="W18" s="69">
        <v>3550</v>
      </c>
      <c r="X18" s="69">
        <v>56392</v>
      </c>
      <c r="Y18" s="69">
        <v>55919</v>
      </c>
    </row>
  </sheetData>
  <phoneticPr fontId="21"/>
  <pageMargins left="0.45" right="0.45" top="0.75" bottom="0.75" header="0.3" footer="0.3"/>
  <pageSetup scale="56" orientation="landscape" r:id="rId1"/>
  <headerFooter>
    <oddHeader>&amp;R&amp;"-,Bold"&amp;12 100-6260_B2</oddHeader>
    <oddFooter>&amp;RRaw Data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showWhiteSpace="0" view="pageLayout" topLeftCell="A12" zoomScale="80" zoomScaleNormal="100" zoomScalePageLayoutView="80" workbookViewId="0">
      <selection activeCell="G15" sqref="G15"/>
    </sheetView>
  </sheetViews>
  <sheetFormatPr defaultRowHeight="13.2" x14ac:dyDescent="0.2"/>
  <cols>
    <col min="1" max="1" width="3.109375" customWidth="1"/>
    <col min="2" max="2" width="10.6640625" customWidth="1"/>
    <col min="4" max="5" width="7.88671875" customWidth="1"/>
    <col min="6" max="6" width="6.33203125" customWidth="1"/>
    <col min="7" max="7" width="7.44140625" customWidth="1"/>
    <col min="8" max="8" width="8" bestFit="1" customWidth="1"/>
    <col min="9" max="9" width="7.109375" customWidth="1"/>
    <col min="10" max="10" width="6.88671875" customWidth="1"/>
    <col min="11" max="11" width="7" customWidth="1"/>
    <col min="12" max="12" width="6.88671875" customWidth="1"/>
    <col min="13" max="13" width="6.5546875" customWidth="1"/>
    <col min="14" max="14" width="7.5546875" customWidth="1"/>
    <col min="15" max="15" width="7.88671875" customWidth="1"/>
    <col min="16" max="16" width="6.88671875" customWidth="1"/>
    <col min="17" max="17" width="7.88671875" customWidth="1"/>
    <col min="18" max="18" width="6.5546875" customWidth="1"/>
    <col min="19" max="19" width="7.33203125" customWidth="1"/>
    <col min="20" max="20" width="7.88671875" customWidth="1"/>
    <col min="21" max="21" width="8" customWidth="1"/>
    <col min="22" max="22" width="9" customWidth="1"/>
    <col min="23" max="23" width="7.6640625" customWidth="1"/>
    <col min="24" max="24" width="7.5546875" customWidth="1"/>
    <col min="25" max="25" width="8.109375" customWidth="1"/>
  </cols>
  <sheetData>
    <row r="1" spans="2:12" x14ac:dyDescent="0.2">
      <c r="B1" s="74" t="s">
        <v>23</v>
      </c>
      <c r="C1" s="74"/>
      <c r="D1" s="74"/>
      <c r="E1" s="74"/>
      <c r="I1" s="74" t="s">
        <v>35</v>
      </c>
      <c r="J1" s="74"/>
      <c r="K1" s="74"/>
      <c r="L1" s="74"/>
    </row>
    <row r="2" spans="2:12" x14ac:dyDescent="0.2">
      <c r="B2" s="5" t="s">
        <v>16</v>
      </c>
      <c r="C2" s="5" t="s">
        <v>17</v>
      </c>
      <c r="D2" s="5" t="s">
        <v>18</v>
      </c>
      <c r="E2" s="5" t="s">
        <v>19</v>
      </c>
      <c r="J2" s="6" t="s">
        <v>17</v>
      </c>
      <c r="K2" s="6" t="s">
        <v>18</v>
      </c>
    </row>
    <row r="3" spans="2:12" x14ac:dyDescent="0.2">
      <c r="B3" s="2">
        <v>2</v>
      </c>
      <c r="C3" s="2">
        <f>IF('Raw Data'!B3="","",'Raw Data'!B3)</f>
        <v>580712</v>
      </c>
      <c r="D3" s="2">
        <f>IF('Raw Data'!C3="","",'Raw Data'!C3)</f>
        <v>590653</v>
      </c>
      <c r="E3" s="3">
        <f>IF(C3="","",AVERAGE(C3:D3)-AVERAGE($C$13:$D$16))</f>
        <v>585232.25</v>
      </c>
      <c r="G3" s="8" t="s">
        <v>20</v>
      </c>
      <c r="H3" s="10">
        <f>IF(C3="","",SLOPE(E5:E12,B5:B12))</f>
        <v>404326.51431175106</v>
      </c>
      <c r="J3" s="4">
        <f>IF('Raw Data'!F3="","",'Raw Data'!F3)</f>
        <v>288</v>
      </c>
      <c r="K3" s="4">
        <f>IF('Raw Data'!G3="","",'Raw Data'!G3)</f>
        <v>305</v>
      </c>
    </row>
    <row r="4" spans="2:12" x14ac:dyDescent="0.2">
      <c r="B4" s="2">
        <f>B3/2</f>
        <v>1</v>
      </c>
      <c r="C4" s="2">
        <f>IF('Raw Data'!B5="","",'Raw Data'!B5)</f>
        <v>406645</v>
      </c>
      <c r="D4" s="2">
        <f>IF('Raw Data'!C5="","",'Raw Data'!C5)</f>
        <v>407145</v>
      </c>
      <c r="E4" s="3">
        <f>IF(C4="","",AVERAGE(C4:D4)-AVERAGE($C$13:$D$16))</f>
        <v>406444.75</v>
      </c>
      <c r="G4" s="8" t="s">
        <v>21</v>
      </c>
      <c r="H4" s="10">
        <f>IF(C3="","",INTERCEPT(E5:E12,B5:B12))</f>
        <v>-545.63923315260035</v>
      </c>
      <c r="J4" s="4">
        <f>IF('Raw Data'!F5="","",'Raw Data'!F5)</f>
        <v>334</v>
      </c>
      <c r="K4" s="4">
        <f>IF('Raw Data'!G5="","",'Raw Data'!G5)</f>
        <v>345</v>
      </c>
    </row>
    <row r="5" spans="2:12" x14ac:dyDescent="0.2">
      <c r="B5" s="2">
        <f t="shared" ref="B5:B12" si="0">B4/2</f>
        <v>0.5</v>
      </c>
      <c r="C5" s="2">
        <f>IF('Raw Data'!B7="","",'Raw Data'!B7)</f>
        <v>198856</v>
      </c>
      <c r="D5" s="2">
        <f>IF('Raw Data'!C7="","",'Raw Data'!C7)</f>
        <v>206818</v>
      </c>
      <c r="E5" s="3">
        <f t="shared" ref="E5:E12" si="1">IF(C5="","",AVERAGE(C5:D5)-AVERAGE($C$13:$D$16))</f>
        <v>202386.75</v>
      </c>
      <c r="G5" s="5" t="s">
        <v>22</v>
      </c>
      <c r="H5" s="7">
        <f>IF(C3="","",RSQ(E3:E12,B3:B12))</f>
        <v>0.96990671073381796</v>
      </c>
      <c r="J5" s="4">
        <f>IF('Raw Data'!F7="","",'Raw Data'!F7)</f>
        <v>277</v>
      </c>
      <c r="K5" s="4">
        <f>IF('Raw Data'!G7="","",'Raw Data'!G7)</f>
        <v>255</v>
      </c>
    </row>
    <row r="6" spans="2:12" x14ac:dyDescent="0.2">
      <c r="B6" s="2">
        <f t="shared" si="0"/>
        <v>0.25</v>
      </c>
      <c r="C6" s="2">
        <f>IF('Raw Data'!B9="","",'Raw Data'!B9)</f>
        <v>98193</v>
      </c>
      <c r="D6" s="2">
        <f>IF('Raw Data'!C9="","",'Raw Data'!C9)</f>
        <v>102067</v>
      </c>
      <c r="E6" s="3">
        <f t="shared" si="1"/>
        <v>99679.75</v>
      </c>
      <c r="J6" s="4">
        <f>IF('Raw Data'!F9="","",'Raw Data'!F9)</f>
        <v>345</v>
      </c>
      <c r="K6" s="4">
        <f>IF('Raw Data'!G9="","",'Raw Data'!G9)</f>
        <v>326</v>
      </c>
    </row>
    <row r="7" spans="2:12" x14ac:dyDescent="0.2">
      <c r="B7" s="2">
        <f t="shared" si="0"/>
        <v>0.125</v>
      </c>
      <c r="C7" s="2">
        <f>IF('Raw Data'!B11="","",'Raw Data'!B11)</f>
        <v>48729</v>
      </c>
      <c r="D7" s="2">
        <f>IF('Raw Data'!C11="","",'Raw Data'!C11)</f>
        <v>49615</v>
      </c>
      <c r="E7" s="3">
        <f t="shared" si="1"/>
        <v>48721.75</v>
      </c>
      <c r="J7" s="4">
        <f>IF('Raw Data'!F11="","",'Raw Data'!F11)</f>
        <v>337</v>
      </c>
      <c r="K7" s="4">
        <f>IF('Raw Data'!G11="","",'Raw Data'!G11)</f>
        <v>327</v>
      </c>
    </row>
    <row r="8" spans="2:12" x14ac:dyDescent="0.2">
      <c r="B8" s="2">
        <f t="shared" si="0"/>
        <v>6.25E-2</v>
      </c>
      <c r="C8" s="2">
        <f>IF('Raw Data'!B13="","",'Raw Data'!B13)</f>
        <v>24865</v>
      </c>
      <c r="D8" s="2">
        <f>IF('Raw Data'!C13="","",'Raw Data'!C13)</f>
        <v>24754</v>
      </c>
      <c r="E8" s="3">
        <f t="shared" si="1"/>
        <v>24359.25</v>
      </c>
      <c r="J8" s="4">
        <f>IF('Raw Data'!F13="","",'Raw Data'!F13)</f>
        <v>273</v>
      </c>
      <c r="K8" s="4">
        <f>IF('Raw Data'!G13="","",'Raw Data'!G13)</f>
        <v>267</v>
      </c>
    </row>
    <row r="9" spans="2:12" x14ac:dyDescent="0.2">
      <c r="B9" s="2">
        <f t="shared" si="0"/>
        <v>3.125E-2</v>
      </c>
      <c r="C9" s="2">
        <f>IF('Raw Data'!B15="","",'Raw Data'!B15)</f>
        <v>12239</v>
      </c>
      <c r="D9" s="2">
        <f>IF('Raw Data'!C15="","",'Raw Data'!C15)</f>
        <v>12505</v>
      </c>
      <c r="E9" s="3">
        <f t="shared" si="1"/>
        <v>11921.75</v>
      </c>
      <c r="J9" s="4">
        <f>IF('Raw Data'!F15="","",'Raw Data'!F13)</f>
        <v>273</v>
      </c>
      <c r="K9" s="4">
        <f>IF('Raw Data'!G15="","",'Raw Data'!G13)</f>
        <v>267</v>
      </c>
    </row>
    <row r="10" spans="2:12" x14ac:dyDescent="0.2">
      <c r="B10" s="2">
        <f t="shared" si="0"/>
        <v>1.5625E-2</v>
      </c>
      <c r="C10" s="2">
        <f>IF('Raw Data'!B17="","",'Raw Data'!B17)</f>
        <v>6705</v>
      </c>
      <c r="D10" s="2">
        <f>IF('Raw Data'!C17="","",'Raw Data'!C17)</f>
        <v>6933</v>
      </c>
      <c r="E10" s="3">
        <f t="shared" si="1"/>
        <v>6368.75</v>
      </c>
      <c r="J10" s="4">
        <f>IF('Raw Data'!F17="","",'Raw Data'!F17)</f>
        <v>662</v>
      </c>
      <c r="K10" s="4">
        <f>IF('Raw Data'!G17="","",'Raw Data'!G17)</f>
        <v>344</v>
      </c>
    </row>
    <row r="11" spans="2:12" x14ac:dyDescent="0.2">
      <c r="B11" s="2">
        <f t="shared" si="0"/>
        <v>7.8125E-3</v>
      </c>
      <c r="C11" s="2">
        <f>IF('Raw Data'!D3="","",'Raw Data'!D3)</f>
        <v>3739</v>
      </c>
      <c r="D11" s="2">
        <f>IF('Raw Data'!E3="","",'Raw Data'!E3)</f>
        <v>3601</v>
      </c>
      <c r="E11" s="3">
        <f t="shared" si="1"/>
        <v>3219.75</v>
      </c>
    </row>
    <row r="12" spans="2:12" x14ac:dyDescent="0.2">
      <c r="B12" s="2">
        <f t="shared" si="0"/>
        <v>3.90625E-3</v>
      </c>
      <c r="C12" s="2">
        <f>IF('Raw Data'!D5="","",'Raw Data'!D5)</f>
        <v>2145</v>
      </c>
      <c r="D12" s="2">
        <f>IF('Raw Data'!E5="","",'Raw Data'!E5)</f>
        <v>2204</v>
      </c>
      <c r="E12" s="3">
        <f t="shared" si="1"/>
        <v>1724.25</v>
      </c>
      <c r="I12" s="8" t="s">
        <v>24</v>
      </c>
      <c r="J12" s="9">
        <f>AVERAGE(J3:K10)</f>
        <v>326.5625</v>
      </c>
    </row>
    <row r="13" spans="2:12" x14ac:dyDescent="0.2">
      <c r="B13" s="2">
        <v>0</v>
      </c>
      <c r="C13" s="2">
        <f>IF('Raw Data'!D7="","",'Raw Data'!D7)</f>
        <v>474</v>
      </c>
      <c r="D13" s="2">
        <f>IF('Raw Data'!E7="","",'Raw Data'!E7)</f>
        <v>454</v>
      </c>
      <c r="E13" s="3">
        <v>0</v>
      </c>
      <c r="F13" s="1"/>
      <c r="J13" s="1"/>
    </row>
    <row r="14" spans="2:12" x14ac:dyDescent="0.2">
      <c r="B14" s="2"/>
      <c r="C14" s="2">
        <f>IF('Raw Data'!D9="","",'Raw Data'!D9)</f>
        <v>435</v>
      </c>
      <c r="D14" s="2">
        <f>IF('Raw Data'!E9="","",'Raw Data'!E9)</f>
        <v>379</v>
      </c>
      <c r="E14" s="2"/>
    </row>
    <row r="15" spans="2:12" x14ac:dyDescent="0.2">
      <c r="B15" s="2"/>
      <c r="C15" s="2">
        <f>IF('Raw Data'!D11="","",'Raw Data'!D11)</f>
        <v>486</v>
      </c>
      <c r="D15" s="2">
        <f>IF('Raw Data'!E11="","",'Raw Data'!E11)</f>
        <v>433</v>
      </c>
      <c r="E15" s="2"/>
    </row>
    <row r="16" spans="2:12" x14ac:dyDescent="0.2">
      <c r="B16" s="2"/>
      <c r="C16" s="2">
        <f>IF('Raw Data'!D13="","",'Raw Data'!D13)</f>
        <v>478</v>
      </c>
      <c r="D16" s="2">
        <f>IF('Raw Data'!E13="","",'Raw Data'!E13)</f>
        <v>463</v>
      </c>
      <c r="E16" s="2"/>
    </row>
    <row r="18" spans="1:25" x14ac:dyDescent="0.2">
      <c r="B18" s="11" t="s">
        <v>25</v>
      </c>
    </row>
    <row r="19" spans="1:25" x14ac:dyDescent="0.2">
      <c r="A19" s="4"/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  <c r="H19" s="12">
        <v>7</v>
      </c>
      <c r="I19" s="12">
        <v>8</v>
      </c>
      <c r="J19" s="12">
        <v>9</v>
      </c>
      <c r="K19" s="12">
        <v>10</v>
      </c>
      <c r="L19" s="12">
        <v>11</v>
      </c>
      <c r="M19" s="12">
        <v>12</v>
      </c>
      <c r="N19" s="12">
        <v>13</v>
      </c>
      <c r="O19" s="12">
        <v>14</v>
      </c>
      <c r="P19" s="12">
        <v>15</v>
      </c>
      <c r="Q19" s="12">
        <v>16</v>
      </c>
      <c r="R19" s="12">
        <v>17</v>
      </c>
      <c r="S19" s="12">
        <v>18</v>
      </c>
      <c r="T19" s="12">
        <v>19</v>
      </c>
      <c r="U19" s="12">
        <v>20</v>
      </c>
      <c r="V19" s="12">
        <v>21</v>
      </c>
      <c r="W19" s="12">
        <v>22</v>
      </c>
      <c r="X19" s="12">
        <v>23</v>
      </c>
      <c r="Y19" s="12">
        <v>24</v>
      </c>
    </row>
    <row r="20" spans="1:25" x14ac:dyDescent="0.2">
      <c r="A20" s="12" t="s">
        <v>1</v>
      </c>
      <c r="B20" s="4">
        <f>IF('Raw Data'!B4="","",'Raw Data'!B4)</f>
        <v>20190</v>
      </c>
      <c r="C20" s="4">
        <f>IF('Raw Data'!C4="","",'Raw Data'!C4)</f>
        <v>21536</v>
      </c>
      <c r="D20" s="4">
        <f>IF('Raw Data'!D4="","",'Raw Data'!D4)</f>
        <v>31088</v>
      </c>
      <c r="E20" s="4">
        <f>IF('Raw Data'!E4="","",'Raw Data'!E4)</f>
        <v>31513</v>
      </c>
      <c r="F20" s="4">
        <f>IF('Raw Data'!F4="","",'Raw Data'!F4)</f>
        <v>43478</v>
      </c>
      <c r="G20" s="4">
        <f>IF('Raw Data'!G4="","",'Raw Data'!G4)</f>
        <v>41740</v>
      </c>
      <c r="H20" s="4">
        <f>IF('Raw Data'!H4="","",'Raw Data'!H4)</f>
        <v>19531</v>
      </c>
      <c r="I20" s="4">
        <f>IF('Raw Data'!I4="","",'Raw Data'!I4)</f>
        <v>16500</v>
      </c>
      <c r="J20" s="4">
        <f>IF('Raw Data'!J4="","",'Raw Data'!J4)</f>
        <v>882</v>
      </c>
      <c r="K20" s="4">
        <f>IF('Raw Data'!K4="","",'Raw Data'!K4)</f>
        <v>1070</v>
      </c>
      <c r="L20" s="4">
        <f>IF('Raw Data'!L4="","",'Raw Data'!L4)</f>
        <v>1437</v>
      </c>
      <c r="M20" s="4">
        <f>IF('Raw Data'!M4="","",'Raw Data'!M4)</f>
        <v>1426</v>
      </c>
      <c r="N20" s="4">
        <f>IF('Raw Data'!N4="","",'Raw Data'!N4)</f>
        <v>19160</v>
      </c>
      <c r="O20" s="4">
        <f>IF('Raw Data'!O4="","",'Raw Data'!O4)</f>
        <v>18577</v>
      </c>
      <c r="P20" s="4">
        <f>IF('Raw Data'!P4="","",'Raw Data'!P4)</f>
        <v>31919</v>
      </c>
      <c r="Q20" s="4">
        <f>IF('Raw Data'!Q4="","",'Raw Data'!Q4)</f>
        <v>30468</v>
      </c>
      <c r="R20" s="4">
        <f>IF('Raw Data'!R4="","",'Raw Data'!R4)</f>
        <v>22055</v>
      </c>
      <c r="S20" s="4">
        <f>IF('Raw Data'!S4="","",'Raw Data'!S4)</f>
        <v>22291</v>
      </c>
      <c r="T20" s="4">
        <f>IF('Raw Data'!T4="","",'Raw Data'!T4)</f>
        <v>25915</v>
      </c>
      <c r="U20" s="4">
        <f>IF('Raw Data'!U4="","",'Raw Data'!U4)</f>
        <v>24823</v>
      </c>
      <c r="V20" s="4">
        <f>IF('Raw Data'!V4="","",'Raw Data'!V4)</f>
        <v>18230</v>
      </c>
      <c r="W20" s="4">
        <f>IF('Raw Data'!W4="","",'Raw Data'!W4)</f>
        <v>17149</v>
      </c>
      <c r="X20" s="4">
        <f>IF('Raw Data'!X4="","",'Raw Data'!X4)</f>
        <v>29447</v>
      </c>
      <c r="Y20" s="4">
        <f>IF('Raw Data'!Y4="","",'Raw Data'!Y4)</f>
        <v>29807</v>
      </c>
    </row>
    <row r="21" spans="1:25" x14ac:dyDescent="0.2">
      <c r="A21" s="12" t="s">
        <v>2</v>
      </c>
      <c r="B21" s="4">
        <f>IF('Raw Data'!B6="","",'Raw Data'!B6)</f>
        <v>40365</v>
      </c>
      <c r="C21" s="4">
        <f>IF('Raw Data'!C6="","",'Raw Data'!C6)</f>
        <v>40230</v>
      </c>
      <c r="D21" s="4">
        <f>IF('Raw Data'!D6="","",'Raw Data'!D6)</f>
        <v>26938</v>
      </c>
      <c r="E21" s="4">
        <f>IF('Raw Data'!E6="","",'Raw Data'!E6)</f>
        <v>25494</v>
      </c>
      <c r="F21" s="4">
        <f>IF('Raw Data'!F6="","",'Raw Data'!F6)</f>
        <v>37539</v>
      </c>
      <c r="G21" s="4">
        <f>IF('Raw Data'!G6="","",'Raw Data'!G6)</f>
        <v>36878</v>
      </c>
      <c r="H21" s="4">
        <f>IF('Raw Data'!H6="","",'Raw Data'!H6)</f>
        <v>20538</v>
      </c>
      <c r="I21" s="4">
        <f>IF('Raw Data'!I6="","",'Raw Data'!I6)</f>
        <v>18808</v>
      </c>
      <c r="J21" s="4">
        <f>IF('Raw Data'!J6="","",'Raw Data'!J6)</f>
        <v>27579</v>
      </c>
      <c r="K21" s="4">
        <f>IF('Raw Data'!K6="","",'Raw Data'!K6)</f>
        <v>25501</v>
      </c>
      <c r="L21" s="4">
        <f>IF('Raw Data'!L6="","",'Raw Data'!L6)</f>
        <v>16859</v>
      </c>
      <c r="M21" s="4">
        <f>IF('Raw Data'!M6="","",'Raw Data'!M6)</f>
        <v>16690</v>
      </c>
      <c r="N21" s="4">
        <f>IF('Raw Data'!N6="","",'Raw Data'!N6)</f>
        <v>36251</v>
      </c>
      <c r="O21" s="4">
        <f>IF('Raw Data'!O6="","",'Raw Data'!O6)</f>
        <v>36958</v>
      </c>
      <c r="P21" s="4">
        <f>IF('Raw Data'!P6="","",'Raw Data'!P6)</f>
        <v>2093</v>
      </c>
      <c r="Q21" s="4">
        <f>IF('Raw Data'!Q6="","",'Raw Data'!Q6)</f>
        <v>2099</v>
      </c>
      <c r="R21" s="4">
        <f>IF('Raw Data'!R6="","",'Raw Data'!R6)</f>
        <v>39284</v>
      </c>
      <c r="S21" s="4">
        <f>IF('Raw Data'!S6="","",'Raw Data'!S6)</f>
        <v>38127</v>
      </c>
      <c r="T21" s="4">
        <f>IF('Raw Data'!T6="","",'Raw Data'!T6)</f>
        <v>2396</v>
      </c>
      <c r="U21" s="4">
        <f>IF('Raw Data'!U6="","",'Raw Data'!U6)</f>
        <v>2184</v>
      </c>
      <c r="V21" s="4">
        <f>IF('Raw Data'!V6="","",'Raw Data'!V6)</f>
        <v>30346</v>
      </c>
      <c r="W21" s="4">
        <f>IF('Raw Data'!W6="","",'Raw Data'!W6)</f>
        <v>30616</v>
      </c>
      <c r="X21" s="4">
        <f>IF('Raw Data'!X6="","",'Raw Data'!X6)</f>
        <v>26206</v>
      </c>
      <c r="Y21" s="4">
        <f>IF('Raw Data'!Y6="","",'Raw Data'!Y6)</f>
        <v>26236</v>
      </c>
    </row>
    <row r="22" spans="1:25" x14ac:dyDescent="0.2">
      <c r="A22" s="12" t="s">
        <v>0</v>
      </c>
      <c r="B22" s="4">
        <f>IF('Raw Data'!B8="","",'Raw Data'!B8)</f>
        <v>41266</v>
      </c>
      <c r="C22" s="4">
        <f>IF('Raw Data'!C8="","",'Raw Data'!C8)</f>
        <v>41121</v>
      </c>
      <c r="D22" s="4">
        <f>IF('Raw Data'!D8="","",'Raw Data'!D8)</f>
        <v>30914</v>
      </c>
      <c r="E22" s="4">
        <f>IF('Raw Data'!E8="","",'Raw Data'!E8)</f>
        <v>29870</v>
      </c>
      <c r="F22" s="4">
        <f>IF('Raw Data'!F8="","",'Raw Data'!F8)</f>
        <v>34364</v>
      </c>
      <c r="G22" s="4">
        <f>IF('Raw Data'!G8="","",'Raw Data'!G8)</f>
        <v>33187</v>
      </c>
      <c r="H22" s="4">
        <f>IF('Raw Data'!H8="","",'Raw Data'!H8)</f>
        <v>12024</v>
      </c>
      <c r="I22" s="4">
        <f>IF('Raw Data'!I8="","",'Raw Data'!I8)</f>
        <v>10912</v>
      </c>
      <c r="J22" s="4">
        <f>IF('Raw Data'!J8="","",'Raw Data'!J8)</f>
        <v>16531</v>
      </c>
      <c r="K22" s="4">
        <f>IF('Raw Data'!K8="","",'Raw Data'!K8)</f>
        <v>15657</v>
      </c>
      <c r="L22" s="4">
        <f>IF('Raw Data'!L8="","",'Raw Data'!L8)</f>
        <v>4744</v>
      </c>
      <c r="M22" s="4">
        <f>IF('Raw Data'!M8="","",'Raw Data'!M8)</f>
        <v>4683</v>
      </c>
      <c r="N22" s="4">
        <f>IF('Raw Data'!N8="","",'Raw Data'!N8)</f>
        <v>18076</v>
      </c>
      <c r="O22" s="4">
        <f>IF('Raw Data'!O8="","",'Raw Data'!O8)</f>
        <v>18071</v>
      </c>
      <c r="P22" s="4">
        <f>IF('Raw Data'!P8="","",'Raw Data'!P8)</f>
        <v>1617</v>
      </c>
      <c r="Q22" s="4">
        <f>IF('Raw Data'!Q8="","",'Raw Data'!Q8)</f>
        <v>1654</v>
      </c>
      <c r="R22" s="4">
        <f>IF('Raw Data'!R8="","",'Raw Data'!R8)</f>
        <v>16513</v>
      </c>
      <c r="S22" s="4">
        <f>IF('Raw Data'!S8="","",'Raw Data'!S8)</f>
        <v>17541</v>
      </c>
      <c r="T22" s="4">
        <f>IF('Raw Data'!T8="","",'Raw Data'!T8)</f>
        <v>14914</v>
      </c>
      <c r="U22" s="4">
        <f>IF('Raw Data'!U8="","",'Raw Data'!U8)</f>
        <v>13806</v>
      </c>
      <c r="V22" s="4">
        <f>IF('Raw Data'!V8="","",'Raw Data'!V8)</f>
        <v>23361</v>
      </c>
      <c r="W22" s="4">
        <f>IF('Raw Data'!W8="","",'Raw Data'!W8)</f>
        <v>23002</v>
      </c>
      <c r="X22" s="4">
        <f>IF('Raw Data'!X8="","",'Raw Data'!X8)</f>
        <v>32258</v>
      </c>
      <c r="Y22" s="4">
        <f>IF('Raw Data'!Y8="","",'Raw Data'!Y8)</f>
        <v>28845</v>
      </c>
    </row>
    <row r="23" spans="1:25" x14ac:dyDescent="0.2">
      <c r="A23" s="12" t="s">
        <v>3</v>
      </c>
      <c r="B23" s="4">
        <f>IF('Raw Data'!B10="","",'Raw Data'!B10)</f>
        <v>29776</v>
      </c>
      <c r="C23" s="4">
        <f>IF('Raw Data'!C10="","",'Raw Data'!C10)</f>
        <v>27506</v>
      </c>
      <c r="D23" s="4">
        <f>IF('Raw Data'!D10="","",'Raw Data'!D10)</f>
        <v>31206</v>
      </c>
      <c r="E23" s="4">
        <f>IF('Raw Data'!E10="","",'Raw Data'!E10)</f>
        <v>30735</v>
      </c>
      <c r="F23" s="4">
        <f>IF('Raw Data'!F10="","",'Raw Data'!F10)</f>
        <v>46710</v>
      </c>
      <c r="G23" s="4">
        <f>IF('Raw Data'!G10="","",'Raw Data'!G10)</f>
        <v>46143</v>
      </c>
      <c r="H23" s="4">
        <f>IF('Raw Data'!H10="","",'Raw Data'!H10)</f>
        <v>33000</v>
      </c>
      <c r="I23" s="4">
        <f>IF('Raw Data'!I10="","",'Raw Data'!I10)</f>
        <v>30627</v>
      </c>
      <c r="J23" s="4">
        <f>IF('Raw Data'!J10="","",'Raw Data'!J10)</f>
        <v>12643</v>
      </c>
      <c r="K23" s="4">
        <f>IF('Raw Data'!K10="","",'Raw Data'!K10)</f>
        <v>13211</v>
      </c>
      <c r="L23" s="4">
        <f>IF('Raw Data'!L10="","",'Raw Data'!L10)</f>
        <v>6084</v>
      </c>
      <c r="M23" s="4">
        <f>IF('Raw Data'!M10="","",'Raw Data'!M10)</f>
        <v>5939</v>
      </c>
      <c r="N23" s="4">
        <f>IF('Raw Data'!N10="","",'Raw Data'!N10)</f>
        <v>19572</v>
      </c>
      <c r="O23" s="4">
        <f>IF('Raw Data'!O10="","",'Raw Data'!O10)</f>
        <v>19539</v>
      </c>
      <c r="P23" s="4">
        <f>IF('Raw Data'!P10="","",'Raw Data'!P10)</f>
        <v>24330</v>
      </c>
      <c r="Q23" s="4">
        <f>IF('Raw Data'!Q10="","",'Raw Data'!Q10)</f>
        <v>23948</v>
      </c>
      <c r="R23" s="4">
        <f>IF('Raw Data'!R10="","",'Raw Data'!R10)</f>
        <v>24725</v>
      </c>
      <c r="S23" s="4">
        <f>IF('Raw Data'!S10="","",'Raw Data'!S10)</f>
        <v>23762</v>
      </c>
      <c r="T23" s="4">
        <f>IF('Raw Data'!T10="","",'Raw Data'!T10)</f>
        <v>18175</v>
      </c>
      <c r="U23" s="4">
        <f>IF('Raw Data'!U10="","",'Raw Data'!U10)</f>
        <v>17812</v>
      </c>
      <c r="V23" s="4">
        <f>IF('Raw Data'!V10="","",'Raw Data'!V10)</f>
        <v>20978</v>
      </c>
      <c r="W23" s="4">
        <f>IF('Raw Data'!W10="","",'Raw Data'!W10)</f>
        <v>24771</v>
      </c>
      <c r="X23" s="4">
        <f>IF('Raw Data'!X10="","",'Raw Data'!X10)</f>
        <v>31787</v>
      </c>
      <c r="Y23" s="4">
        <f>IF('Raw Data'!Y10="","",'Raw Data'!Y10)</f>
        <v>29714</v>
      </c>
    </row>
    <row r="24" spans="1:25" x14ac:dyDescent="0.2">
      <c r="A24" s="12" t="s">
        <v>4</v>
      </c>
      <c r="B24" s="4">
        <f>IF('Raw Data'!B12="","",'Raw Data'!B12)</f>
        <v>44973</v>
      </c>
      <c r="C24" s="4">
        <f>IF('Raw Data'!C12="","",'Raw Data'!C12)</f>
        <v>46378</v>
      </c>
      <c r="D24" s="4">
        <f>IF('Raw Data'!D12="","",'Raw Data'!D12)</f>
        <v>34612</v>
      </c>
      <c r="E24" s="4">
        <f>IF('Raw Data'!E12="","",'Raw Data'!E12)</f>
        <v>36198</v>
      </c>
      <c r="F24" s="4">
        <f>IF('Raw Data'!F12="","",'Raw Data'!F12)</f>
        <v>35446</v>
      </c>
      <c r="G24" s="4">
        <f>IF('Raw Data'!G12="","",'Raw Data'!G12)</f>
        <v>34437</v>
      </c>
      <c r="H24" s="4">
        <f>IF('Raw Data'!H12="","",'Raw Data'!H12)</f>
        <v>5613</v>
      </c>
      <c r="I24" s="4">
        <f>IF('Raw Data'!I12="","",'Raw Data'!I12)</f>
        <v>5285</v>
      </c>
      <c r="J24" s="4">
        <f>IF('Raw Data'!J12="","",'Raw Data'!J12)</f>
        <v>8805</v>
      </c>
      <c r="K24" s="4">
        <f>IF('Raw Data'!K12="","",'Raw Data'!K12)</f>
        <v>8609</v>
      </c>
      <c r="L24" s="4">
        <f>IF('Raw Data'!L12="","",'Raw Data'!L12)</f>
        <v>3995</v>
      </c>
      <c r="M24" s="4">
        <f>IF('Raw Data'!M12="","",'Raw Data'!M12)</f>
        <v>4338</v>
      </c>
      <c r="N24" s="4">
        <f>IF('Raw Data'!N12="","",'Raw Data'!N12)</f>
        <v>26757</v>
      </c>
      <c r="O24" s="4">
        <f>IF('Raw Data'!O12="","",'Raw Data'!O12)</f>
        <v>27358</v>
      </c>
      <c r="P24" s="4">
        <f>IF('Raw Data'!P12="","",'Raw Data'!P12)</f>
        <v>38290</v>
      </c>
      <c r="Q24" s="4">
        <f>IF('Raw Data'!Q12="","",'Raw Data'!Q12)</f>
        <v>37814</v>
      </c>
      <c r="R24" s="4">
        <f>IF('Raw Data'!R12="","",'Raw Data'!R12)</f>
        <v>24669</v>
      </c>
      <c r="S24" s="4">
        <f>IF('Raw Data'!S12="","",'Raw Data'!S12)</f>
        <v>24580</v>
      </c>
      <c r="T24" s="4">
        <f>IF('Raw Data'!T12="","",'Raw Data'!T12)</f>
        <v>2573</v>
      </c>
      <c r="U24" s="4">
        <f>IF('Raw Data'!U12="","",'Raw Data'!U12)</f>
        <v>2558</v>
      </c>
      <c r="V24" s="4">
        <f>IF('Raw Data'!V12="","",'Raw Data'!V12)</f>
        <v>32534</v>
      </c>
      <c r="W24" s="4">
        <f>IF('Raw Data'!W12="","",'Raw Data'!W12)</f>
        <v>32632</v>
      </c>
      <c r="X24" s="4">
        <f>IF('Raw Data'!X12="","",'Raw Data'!X12)</f>
        <v>18594</v>
      </c>
      <c r="Y24" s="4">
        <f>IF('Raw Data'!Y12="","",'Raw Data'!Y12)</f>
        <v>18752</v>
      </c>
    </row>
    <row r="25" spans="1:25" x14ac:dyDescent="0.2">
      <c r="A25" s="12" t="s">
        <v>5</v>
      </c>
      <c r="B25" s="4">
        <f>IF('Raw Data'!B14="","",'Raw Data'!B14)</f>
        <v>19835</v>
      </c>
      <c r="C25" s="4">
        <f>IF('Raw Data'!C14="","",'Raw Data'!C14)</f>
        <v>20372</v>
      </c>
      <c r="D25" s="4">
        <f>IF('Raw Data'!D14="","",'Raw Data'!D14)</f>
        <v>28952</v>
      </c>
      <c r="E25" s="4">
        <f>IF('Raw Data'!E14="","",'Raw Data'!E14)</f>
        <v>29622</v>
      </c>
      <c r="F25" s="4">
        <f>IF('Raw Data'!F14="","",'Raw Data'!F14)</f>
        <v>42316</v>
      </c>
      <c r="G25" s="4">
        <f>IF('Raw Data'!G14="","",'Raw Data'!G14)</f>
        <v>42682</v>
      </c>
      <c r="H25" s="4">
        <f>IF('Raw Data'!H14="","",'Raw Data'!H14)</f>
        <v>9002</v>
      </c>
      <c r="I25" s="4">
        <f>IF('Raw Data'!I14="","",'Raw Data'!I14)</f>
        <v>8953</v>
      </c>
      <c r="J25" s="4">
        <f>IF('Raw Data'!J14="","",'Raw Data'!J14)</f>
        <v>45057</v>
      </c>
      <c r="K25" s="4">
        <f>IF('Raw Data'!K14="","",'Raw Data'!K14)</f>
        <v>45047</v>
      </c>
      <c r="L25" s="4">
        <f>IF('Raw Data'!L14="","",'Raw Data'!L14)</f>
        <v>8090</v>
      </c>
      <c r="M25" s="4">
        <f>IF('Raw Data'!M14="","",'Raw Data'!M14)</f>
        <v>8218</v>
      </c>
      <c r="N25" s="4">
        <f>IF('Raw Data'!N14="","",'Raw Data'!N14)</f>
        <v>23273</v>
      </c>
      <c r="O25" s="4">
        <f>IF('Raw Data'!O14="","",'Raw Data'!O14)</f>
        <v>24047</v>
      </c>
      <c r="P25" s="4">
        <f>IF('Raw Data'!P14="","",'Raw Data'!P14)</f>
        <v>32281</v>
      </c>
      <c r="Q25" s="4">
        <f>IF('Raw Data'!Q14="","",'Raw Data'!Q14)</f>
        <v>33199</v>
      </c>
      <c r="R25" s="4">
        <f>IF('Raw Data'!R14="","",'Raw Data'!R14)</f>
        <v>3072</v>
      </c>
      <c r="S25" s="4">
        <f>IF('Raw Data'!S14="","",'Raw Data'!S14)</f>
        <v>2540</v>
      </c>
      <c r="T25" s="4">
        <f>IF('Raw Data'!T14="","",'Raw Data'!T14)</f>
        <v>72314</v>
      </c>
      <c r="U25" s="4">
        <f>IF('Raw Data'!U14="","",'Raw Data'!U14)</f>
        <v>68320</v>
      </c>
      <c r="V25" s="4">
        <f>IF('Raw Data'!V14="","",'Raw Data'!V14)</f>
        <v>39824</v>
      </c>
      <c r="W25" s="4">
        <f>IF('Raw Data'!W14="","",'Raw Data'!W14)</f>
        <v>40764</v>
      </c>
      <c r="X25" s="4">
        <f>IF('Raw Data'!X14="","",'Raw Data'!X14)</f>
        <v>9581</v>
      </c>
      <c r="Y25" s="4">
        <f>IF('Raw Data'!Y14="","",'Raw Data'!Y14)</f>
        <v>9293</v>
      </c>
    </row>
    <row r="26" spans="1:25" x14ac:dyDescent="0.2">
      <c r="A26" s="12" t="s">
        <v>6</v>
      </c>
      <c r="B26" s="4">
        <f>IF('Raw Data'!B16="","",'Raw Data'!B16)</f>
        <v>28175</v>
      </c>
      <c r="C26" s="4">
        <f>IF('Raw Data'!C16="","",'Raw Data'!C16)</f>
        <v>30591</v>
      </c>
      <c r="D26" s="4">
        <f>IF('Raw Data'!D16="","",'Raw Data'!D16)</f>
        <v>22218</v>
      </c>
      <c r="E26" s="4">
        <f>IF('Raw Data'!E16="","",'Raw Data'!E16)</f>
        <v>26852</v>
      </c>
      <c r="F26" s="4">
        <f>IF('Raw Data'!F16="","",'Raw Data'!F16)</f>
        <v>32460</v>
      </c>
      <c r="G26" s="4">
        <f>IF('Raw Data'!G16="","",'Raw Data'!G16)</f>
        <v>32273</v>
      </c>
      <c r="H26" s="4">
        <f>IF('Raw Data'!H16="","",'Raw Data'!H16)</f>
        <v>23256</v>
      </c>
      <c r="I26" s="4">
        <f>IF('Raw Data'!I16="","",'Raw Data'!I16)</f>
        <v>23251</v>
      </c>
      <c r="J26" s="4">
        <f>IF('Raw Data'!J16="","",'Raw Data'!J16)</f>
        <v>31898</v>
      </c>
      <c r="K26" s="4">
        <f>IF('Raw Data'!K16="","",'Raw Data'!K16)</f>
        <v>31032</v>
      </c>
      <c r="L26" s="4">
        <f>IF('Raw Data'!L16="","",'Raw Data'!L16)</f>
        <v>3014</v>
      </c>
      <c r="M26" s="4">
        <f>IF('Raw Data'!M16="","",'Raw Data'!M16)</f>
        <v>3103</v>
      </c>
      <c r="N26" s="4">
        <f>IF('Raw Data'!N16="","",'Raw Data'!N16)</f>
        <v>2302</v>
      </c>
      <c r="O26" s="4">
        <f>IF('Raw Data'!O16="","",'Raw Data'!O16)</f>
        <v>2239</v>
      </c>
      <c r="P26" s="4">
        <f>IF('Raw Data'!P16="","",'Raw Data'!P16)</f>
        <v>40344</v>
      </c>
      <c r="Q26" s="4">
        <f>IF('Raw Data'!Q16="","",'Raw Data'!Q16)</f>
        <v>39616</v>
      </c>
      <c r="R26" s="4">
        <f>IF('Raw Data'!R16="","",'Raw Data'!R16)</f>
        <v>5379</v>
      </c>
      <c r="S26" s="4">
        <f>IF('Raw Data'!S16="","",'Raw Data'!S16)</f>
        <v>5538</v>
      </c>
      <c r="T26" s="4">
        <f>IF('Raw Data'!T16="","",'Raw Data'!T16)</f>
        <v>2442</v>
      </c>
      <c r="U26" s="4">
        <f>IF('Raw Data'!U16="","",'Raw Data'!U16)</f>
        <v>2477</v>
      </c>
      <c r="V26" s="4">
        <f>IF('Raw Data'!V16="","",'Raw Data'!V16)</f>
        <v>8765</v>
      </c>
      <c r="W26" s="4">
        <f>IF('Raw Data'!W16="","",'Raw Data'!W16)</f>
        <v>8686</v>
      </c>
      <c r="X26" s="4">
        <f>IF('Raw Data'!X16="","",'Raw Data'!X16)</f>
        <v>847</v>
      </c>
      <c r="Y26" s="4">
        <f>IF('Raw Data'!Y16="","",'Raw Data'!Y16)</f>
        <v>848</v>
      </c>
    </row>
    <row r="27" spans="1:25" x14ac:dyDescent="0.2">
      <c r="A27" s="12" t="s">
        <v>7</v>
      </c>
      <c r="B27" s="4">
        <f>IF('Raw Data'!B18="","",'Raw Data'!B18)</f>
        <v>53893</v>
      </c>
      <c r="C27" s="4">
        <f>IF('Raw Data'!C18="","",'Raw Data'!C18)</f>
        <v>55127</v>
      </c>
      <c r="D27" s="4">
        <f>IF('Raw Data'!D18="","",'Raw Data'!D18)</f>
        <v>19978</v>
      </c>
      <c r="E27" s="4">
        <f>IF('Raw Data'!E18="","",'Raw Data'!E18)</f>
        <v>21522</v>
      </c>
      <c r="F27" s="4">
        <f>IF('Raw Data'!F18="","",'Raw Data'!F18)</f>
        <v>46389</v>
      </c>
      <c r="G27" s="4">
        <f>IF('Raw Data'!G18="","",'Raw Data'!G18)</f>
        <v>44798</v>
      </c>
      <c r="H27" s="4">
        <f>IF('Raw Data'!H18="","",'Raw Data'!H18)</f>
        <v>29805</v>
      </c>
      <c r="I27" s="4">
        <f>IF('Raw Data'!I18="","",'Raw Data'!I18)</f>
        <v>27721</v>
      </c>
      <c r="J27" s="4">
        <f>IF('Raw Data'!J18="","",'Raw Data'!J18)</f>
        <v>50630</v>
      </c>
      <c r="K27" s="4">
        <f>IF('Raw Data'!K18="","",'Raw Data'!K18)</f>
        <v>45502</v>
      </c>
      <c r="L27" s="4">
        <f>IF('Raw Data'!L18="","",'Raw Data'!L18)</f>
        <v>13649</v>
      </c>
      <c r="M27" s="4">
        <f>IF('Raw Data'!M18="","",'Raw Data'!M18)</f>
        <v>13306</v>
      </c>
      <c r="N27" s="4">
        <f>IF('Raw Data'!N18="","",'Raw Data'!N18)</f>
        <v>16782</v>
      </c>
      <c r="O27" s="4">
        <f>IF('Raw Data'!O18="","",'Raw Data'!O18)</f>
        <v>16801</v>
      </c>
      <c r="P27" s="4">
        <f>IF('Raw Data'!P18="","",'Raw Data'!P18)</f>
        <v>1846</v>
      </c>
      <c r="Q27" s="4">
        <f>IF('Raw Data'!Q18="","",'Raw Data'!Q18)</f>
        <v>3676</v>
      </c>
      <c r="R27" s="4">
        <f>IF('Raw Data'!R18="","",'Raw Data'!R18)</f>
        <v>5671</v>
      </c>
      <c r="S27" s="4">
        <f>IF('Raw Data'!S18="","",'Raw Data'!S18)</f>
        <v>5436</v>
      </c>
      <c r="T27" s="4">
        <f>IF('Raw Data'!T18="","",'Raw Data'!T18)</f>
        <v>2726</v>
      </c>
      <c r="U27" s="4">
        <f>IF('Raw Data'!U18="","",'Raw Data'!U18)</f>
        <v>2657</v>
      </c>
      <c r="V27" s="4">
        <f>IF('Raw Data'!V18="","",'Raw Data'!V18)</f>
        <v>4163</v>
      </c>
      <c r="W27" s="4">
        <f>IF('Raw Data'!W18="","",'Raw Data'!W18)</f>
        <v>3550</v>
      </c>
      <c r="X27" s="4">
        <f>IF('Raw Data'!X18="","",'Raw Data'!X18)</f>
        <v>56392</v>
      </c>
      <c r="Y27" s="4">
        <f>IF('Raw Data'!Y18="","",'Raw Data'!Y18)</f>
        <v>55919</v>
      </c>
    </row>
    <row r="29" spans="1:25" x14ac:dyDescent="0.2">
      <c r="E29" s="11" t="s">
        <v>26</v>
      </c>
    </row>
    <row r="30" spans="1:25" x14ac:dyDescent="0.2">
      <c r="A30" s="4"/>
      <c r="B30" s="14">
        <v>1</v>
      </c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M30" s="14">
        <v>12</v>
      </c>
    </row>
    <row r="31" spans="1:25" x14ac:dyDescent="0.2">
      <c r="A31" s="14" t="s">
        <v>1</v>
      </c>
      <c r="B31" s="13">
        <f>IF(B20="","",AVERAGE(B20:C20)-AVERAGE($J$3:$K$10))</f>
        <v>20536.4375</v>
      </c>
      <c r="C31" s="13">
        <f>IF(D20="","",AVERAGE(D20:E20)-AVERAGE($J$3:$K$10))</f>
        <v>30973.9375</v>
      </c>
      <c r="D31" s="13">
        <f>IF(F20="","",AVERAGE(F20:G20)-AVERAGE($J$3:$K$10))</f>
        <v>42282.4375</v>
      </c>
      <c r="E31" s="13">
        <f>IF(H20="","",AVERAGE(H20:I20)-AVERAGE($J$3:$K$10))</f>
        <v>17688.9375</v>
      </c>
      <c r="F31" s="13">
        <f>IF(J20="","",AVERAGE(J20:K20)-AVERAGE($J$3:$K$10))</f>
        <v>649.4375</v>
      </c>
      <c r="G31" s="13">
        <f>IF(L20="","",AVERAGE(L20:M20)-AVERAGE($J$3:$K$10))</f>
        <v>1104.9375</v>
      </c>
      <c r="H31" s="13">
        <f>IF(N20="","",AVERAGE(N20:O20)-AVERAGE($J$3:$K$10))</f>
        <v>18541.9375</v>
      </c>
      <c r="I31" s="13">
        <f>IF(P20="","",AVERAGE(P20:Q20)-AVERAGE($J$3:$K$10))</f>
        <v>30866.9375</v>
      </c>
      <c r="J31" s="13">
        <f>IF(R20="","",AVERAGE(R20:S20)-AVERAGE($J$3:$K$10))</f>
        <v>21846.4375</v>
      </c>
      <c r="K31" s="13">
        <f>IF(T20="","",AVERAGE(T20:U20)-AVERAGE($J$3:$K$10))</f>
        <v>25042.4375</v>
      </c>
      <c r="L31" s="13">
        <f>IF(V20="","",AVERAGE(V20:W20)-AVERAGE($J$3:$K$10))</f>
        <v>17362.9375</v>
      </c>
      <c r="M31" s="13">
        <f>IF(X20="","",AVERAGE(X20:Y20)-AVERAGE($J$3:$K$10))</f>
        <v>29300.4375</v>
      </c>
    </row>
    <row r="32" spans="1:25" x14ac:dyDescent="0.2">
      <c r="A32" s="14" t="s">
        <v>2</v>
      </c>
      <c r="B32" s="13">
        <f t="shared" ref="B32:B38" si="2">IF(B21="","",AVERAGE(B21:C21)-AVERAGE($J$3:$K$10))</f>
        <v>39970.9375</v>
      </c>
      <c r="C32" s="13">
        <f t="shared" ref="C32:C38" si="3">IF(D21="","",AVERAGE(D21:E21)-AVERAGE($J$3:$K$10))</f>
        <v>25889.4375</v>
      </c>
      <c r="D32" s="13">
        <f t="shared" ref="D32:D38" si="4">IF(F21="","",AVERAGE(F21:G21)-AVERAGE($J$3:$K$10))</f>
        <v>36881.9375</v>
      </c>
      <c r="E32" s="13">
        <f t="shared" ref="E32:E38" si="5">IF(H21="","",AVERAGE(H21:I21)-AVERAGE($J$3:$K$10))</f>
        <v>19346.4375</v>
      </c>
      <c r="F32" s="13">
        <f>IF(J21="","",AVERAGE(J21:K21)-AVERAGE($J$3:$K$10))</f>
        <v>26213.4375</v>
      </c>
      <c r="G32" s="13">
        <f>IF(L21="","",AVERAGE(L21:M21)-AVERAGE($J$3:$K$10))</f>
        <v>16447.9375</v>
      </c>
      <c r="H32" s="13">
        <f>IF(N21="","",AVERAGE(N21:O21)-AVERAGE($J$3:$K$10))</f>
        <v>36277.9375</v>
      </c>
      <c r="I32" s="13">
        <f t="shared" ref="I32:I38" si="6">IF(P21="","",AVERAGE(P21:Q21)-AVERAGE($J$3:$K$10))</f>
        <v>1769.4375</v>
      </c>
      <c r="J32" s="13">
        <f t="shared" ref="J32:J38" si="7">IF(R21="","",AVERAGE(R21:S21)-AVERAGE($J$3:$K$10))</f>
        <v>38378.9375</v>
      </c>
      <c r="K32" s="13">
        <f t="shared" ref="K32:K38" si="8">IF(T21="","",AVERAGE(T21:U21)-AVERAGE($J$3:$K$10))</f>
        <v>1963.4375</v>
      </c>
      <c r="L32" s="13">
        <f t="shared" ref="L32:L38" si="9">IF(V21="","",AVERAGE(V21:W21)-AVERAGE($J$3:$K$10))</f>
        <v>30154.4375</v>
      </c>
      <c r="M32" s="13">
        <f t="shared" ref="M32:M38" si="10">IF(X21="","",AVERAGE(X21:Y21)-AVERAGE($J$3:$K$10))</f>
        <v>25894.4375</v>
      </c>
    </row>
    <row r="33" spans="1:15" x14ac:dyDescent="0.2">
      <c r="A33" s="14" t="s">
        <v>0</v>
      </c>
      <c r="B33" s="13">
        <f t="shared" si="2"/>
        <v>40866.9375</v>
      </c>
      <c r="C33" s="13">
        <f t="shared" si="3"/>
        <v>30065.4375</v>
      </c>
      <c r="D33" s="13">
        <f t="shared" si="4"/>
        <v>33448.9375</v>
      </c>
      <c r="E33" s="13">
        <f t="shared" si="5"/>
        <v>11141.4375</v>
      </c>
      <c r="F33" s="13">
        <f t="shared" ref="F33:F38" si="11">IF(J22="","",AVERAGE(J22:K22)-AVERAGE($J$3:$K$10))</f>
        <v>15767.4375</v>
      </c>
      <c r="G33" s="13">
        <f t="shared" ref="G33:G38" si="12">IF(L22="","",AVERAGE(L22:M22)-AVERAGE($J$3:$K$10))</f>
        <v>4386.9375</v>
      </c>
      <c r="H33" s="13">
        <f t="shared" ref="H33:H38" si="13">IF(N22="","",AVERAGE(N22:O22)-AVERAGE($J$3:$K$10))</f>
        <v>17746.9375</v>
      </c>
      <c r="I33" s="13">
        <f t="shared" si="6"/>
        <v>1308.9375</v>
      </c>
      <c r="J33" s="13">
        <f t="shared" si="7"/>
        <v>16700.4375</v>
      </c>
      <c r="K33" s="13">
        <f t="shared" si="8"/>
        <v>14033.4375</v>
      </c>
      <c r="L33" s="13">
        <f t="shared" si="9"/>
        <v>22854.9375</v>
      </c>
      <c r="M33" s="13">
        <f t="shared" si="10"/>
        <v>30224.9375</v>
      </c>
    </row>
    <row r="34" spans="1:15" x14ac:dyDescent="0.2">
      <c r="A34" s="14" t="s">
        <v>3</v>
      </c>
      <c r="B34" s="13">
        <f t="shared" si="2"/>
        <v>28314.4375</v>
      </c>
      <c r="C34" s="13">
        <f t="shared" si="3"/>
        <v>30643.9375</v>
      </c>
      <c r="D34" s="13">
        <f t="shared" si="4"/>
        <v>46099.9375</v>
      </c>
      <c r="E34" s="13">
        <f t="shared" si="5"/>
        <v>31486.9375</v>
      </c>
      <c r="F34" s="13">
        <f t="shared" si="11"/>
        <v>12600.4375</v>
      </c>
      <c r="G34" s="13">
        <f t="shared" si="12"/>
        <v>5684.9375</v>
      </c>
      <c r="H34" s="13">
        <f t="shared" si="13"/>
        <v>19228.9375</v>
      </c>
      <c r="I34" s="13">
        <f t="shared" si="6"/>
        <v>23812.4375</v>
      </c>
      <c r="J34" s="13">
        <f t="shared" si="7"/>
        <v>23916.9375</v>
      </c>
      <c r="K34" s="13">
        <f t="shared" si="8"/>
        <v>17666.9375</v>
      </c>
      <c r="L34" s="13">
        <f t="shared" si="9"/>
        <v>22547.9375</v>
      </c>
      <c r="M34" s="13">
        <f t="shared" si="10"/>
        <v>30423.9375</v>
      </c>
    </row>
    <row r="35" spans="1:15" x14ac:dyDescent="0.2">
      <c r="A35" s="14" t="s">
        <v>4</v>
      </c>
      <c r="B35" s="13">
        <f t="shared" si="2"/>
        <v>45348.9375</v>
      </c>
      <c r="C35" s="13">
        <f t="shared" si="3"/>
        <v>35078.4375</v>
      </c>
      <c r="D35" s="13">
        <f t="shared" si="4"/>
        <v>34614.9375</v>
      </c>
      <c r="E35" s="13">
        <f t="shared" si="5"/>
        <v>5122.4375</v>
      </c>
      <c r="F35" s="13">
        <f t="shared" si="11"/>
        <v>8380.4375</v>
      </c>
      <c r="G35" s="13">
        <f t="shared" si="12"/>
        <v>3839.9375</v>
      </c>
      <c r="H35" s="13">
        <f t="shared" si="13"/>
        <v>26730.9375</v>
      </c>
      <c r="I35" s="13">
        <f t="shared" si="6"/>
        <v>37725.4375</v>
      </c>
      <c r="J35" s="13">
        <f t="shared" si="7"/>
        <v>24297.9375</v>
      </c>
      <c r="K35" s="13">
        <f t="shared" si="8"/>
        <v>2238.9375</v>
      </c>
      <c r="L35" s="13">
        <f t="shared" si="9"/>
        <v>32256.4375</v>
      </c>
      <c r="M35" s="13">
        <f t="shared" si="10"/>
        <v>18346.4375</v>
      </c>
    </row>
    <row r="36" spans="1:15" x14ac:dyDescent="0.2">
      <c r="A36" s="14" t="s">
        <v>5</v>
      </c>
      <c r="B36" s="13">
        <f t="shared" si="2"/>
        <v>19776.9375</v>
      </c>
      <c r="C36" s="13">
        <f t="shared" si="3"/>
        <v>28960.4375</v>
      </c>
      <c r="D36" s="13">
        <f t="shared" si="4"/>
        <v>42172.4375</v>
      </c>
      <c r="E36" s="13">
        <f t="shared" si="5"/>
        <v>8650.9375</v>
      </c>
      <c r="F36" s="13">
        <f t="shared" si="11"/>
        <v>44725.4375</v>
      </c>
      <c r="G36" s="13">
        <f t="shared" si="12"/>
        <v>7827.4375</v>
      </c>
      <c r="H36" s="13">
        <f t="shared" si="13"/>
        <v>23333.4375</v>
      </c>
      <c r="I36" s="13">
        <f t="shared" si="6"/>
        <v>32413.4375</v>
      </c>
      <c r="J36" s="13">
        <f t="shared" si="7"/>
        <v>2479.4375</v>
      </c>
      <c r="K36" s="13">
        <f t="shared" si="8"/>
        <v>69990.4375</v>
      </c>
      <c r="L36" s="13">
        <f t="shared" si="9"/>
        <v>39967.4375</v>
      </c>
      <c r="M36" s="13">
        <f t="shared" si="10"/>
        <v>9110.4375</v>
      </c>
    </row>
    <row r="37" spans="1:15" x14ac:dyDescent="0.2">
      <c r="A37" s="14" t="s">
        <v>6</v>
      </c>
      <c r="B37" s="13">
        <f t="shared" si="2"/>
        <v>29056.4375</v>
      </c>
      <c r="C37" s="13">
        <f t="shared" si="3"/>
        <v>24208.4375</v>
      </c>
      <c r="D37" s="13">
        <f t="shared" si="4"/>
        <v>32039.9375</v>
      </c>
      <c r="E37" s="13">
        <f t="shared" si="5"/>
        <v>22926.9375</v>
      </c>
      <c r="F37" s="13">
        <f t="shared" si="11"/>
        <v>31138.4375</v>
      </c>
      <c r="G37" s="13">
        <f t="shared" si="12"/>
        <v>2731.9375</v>
      </c>
      <c r="H37" s="13">
        <f t="shared" si="13"/>
        <v>1943.9375</v>
      </c>
      <c r="I37" s="13">
        <f t="shared" si="6"/>
        <v>39653.4375</v>
      </c>
      <c r="J37" s="13">
        <f t="shared" si="7"/>
        <v>5131.9375</v>
      </c>
      <c r="K37" s="13">
        <f t="shared" si="8"/>
        <v>2132.9375</v>
      </c>
      <c r="L37" s="13">
        <f t="shared" si="9"/>
        <v>8398.9375</v>
      </c>
      <c r="M37" s="13">
        <f t="shared" si="10"/>
        <v>520.9375</v>
      </c>
    </row>
    <row r="38" spans="1:15" x14ac:dyDescent="0.2">
      <c r="A38" s="14" t="s">
        <v>7</v>
      </c>
      <c r="B38" s="13">
        <f t="shared" si="2"/>
        <v>54183.4375</v>
      </c>
      <c r="C38" s="13">
        <f t="shared" si="3"/>
        <v>20423.4375</v>
      </c>
      <c r="D38" s="13">
        <f t="shared" si="4"/>
        <v>45266.9375</v>
      </c>
      <c r="E38" s="13">
        <f t="shared" si="5"/>
        <v>28436.4375</v>
      </c>
      <c r="F38" s="13">
        <f t="shared" si="11"/>
        <v>47739.4375</v>
      </c>
      <c r="G38" s="13">
        <f t="shared" si="12"/>
        <v>13150.9375</v>
      </c>
      <c r="H38" s="13">
        <f t="shared" si="13"/>
        <v>16464.9375</v>
      </c>
      <c r="I38" s="13">
        <f t="shared" si="6"/>
        <v>2434.4375</v>
      </c>
      <c r="J38" s="13">
        <f t="shared" si="7"/>
        <v>5226.9375</v>
      </c>
      <c r="K38" s="13">
        <f t="shared" si="8"/>
        <v>2364.9375</v>
      </c>
      <c r="L38" s="13">
        <f t="shared" si="9"/>
        <v>3529.9375</v>
      </c>
      <c r="M38" s="13">
        <f t="shared" si="10"/>
        <v>55828.9375</v>
      </c>
    </row>
    <row r="40" spans="1:15" x14ac:dyDescent="0.2">
      <c r="E40" s="11" t="s">
        <v>27</v>
      </c>
      <c r="O40" s="11"/>
    </row>
    <row r="41" spans="1:15" x14ac:dyDescent="0.2">
      <c r="A41" s="4"/>
      <c r="B41" s="14">
        <v>1</v>
      </c>
      <c r="C41" s="14">
        <v>2</v>
      </c>
      <c r="D41" s="14">
        <v>3</v>
      </c>
      <c r="E41" s="14">
        <v>4</v>
      </c>
      <c r="F41" s="14">
        <v>5</v>
      </c>
      <c r="G41" s="14">
        <v>6</v>
      </c>
      <c r="H41" s="14">
        <v>7</v>
      </c>
      <c r="I41" s="14">
        <v>8</v>
      </c>
      <c r="J41" s="14">
        <v>9</v>
      </c>
      <c r="K41" s="14">
        <v>10</v>
      </c>
      <c r="L41" s="14">
        <v>11</v>
      </c>
      <c r="M41" s="14">
        <v>12</v>
      </c>
    </row>
    <row r="42" spans="1:15" x14ac:dyDescent="0.2">
      <c r="A42" s="14" t="s">
        <v>1</v>
      </c>
      <c r="B42" s="15">
        <f>IF(B31="","",(B31-$H$4)/$H$3*((Protocol!$B$8*1.2)/Protocol!$D$7))</f>
        <v>0.78211826284897756</v>
      </c>
      <c r="C42" s="70">
        <f>IF(C31="","",(C31-$H$4)/$H$3*((Protocol!$B$8*1.2)/Protocol!$D$7))</f>
        <v>1.1693362524149162</v>
      </c>
      <c r="D42" s="70">
        <f>IF(D31="","",(D31-$H$4)/$H$3*((Protocol!$B$8*1.2)/Protocol!$D$7))</f>
        <v>1.5888672354095432</v>
      </c>
      <c r="E42" s="70">
        <f>IF(E31="","",(E31-$H$4)/$H$3*((Protocol!$B$8*1.2)/Protocol!$D$7))</f>
        <v>0.67647963048595861</v>
      </c>
      <c r="F42" s="70">
        <f>IF(F31="","",(F31-$H$4)/$H$3*((Protocol!$B$8*1.2)/Protocol!$D$7))</f>
        <v>4.4335828501880697E-2</v>
      </c>
      <c r="G42" s="70">
        <f>IF(G31="","",(G31-$H$4)/$H$3*((Protocol!$B$8*1.2)/Protocol!$D$7))</f>
        <v>6.1234299807009798E-2</v>
      </c>
      <c r="H42" s="70">
        <f>IF(H31="","",(H31-$H$4)/$H$3*((Protocol!$B$8*1.2)/Protocol!$D$7))</f>
        <v>0.70812484678294019</v>
      </c>
      <c r="I42" s="70">
        <f>IF(I31="","",(I31-$H$4)/$H$3*((Protocol!$B$8*1.2)/Protocol!$D$7))</f>
        <v>1.1653666883542164</v>
      </c>
      <c r="J42" s="70">
        <f>IF(J31="","",(J31-$H$4)/$H$3*((Protocol!$B$8*1.2)/Protocol!$D$7))</f>
        <v>0.83071759854539717</v>
      </c>
      <c r="K42" s="70">
        <f>IF(K31="","",(K31-$H$4)/$H$3*((Protocol!$B$8*1.2)/Protocol!$D$7))</f>
        <v>0.94928513815284532</v>
      </c>
      <c r="L42" s="70">
        <f>IF(L31="","",(L31-$H$4)/$H$3*((Protocol!$B$8*1.2)/Protocol!$D$7))</f>
        <v>0.66438544465616256</v>
      </c>
      <c r="M42" s="70">
        <f>IF(M31="","",(M31-$H$4)/$H$3*((Protocol!$B$8*1.2)/Protocol!$D$7))</f>
        <v>1.1072515285309787</v>
      </c>
    </row>
    <row r="43" spans="1:15" x14ac:dyDescent="0.2">
      <c r="A43" s="14" t="s">
        <v>2</v>
      </c>
      <c r="B43" s="70">
        <f>IF(B32="","",(B32-$H$4)/$H$3*((Protocol!$B$8*1.2)/Protocol!$D$7))</f>
        <v>1.5031135220795631</v>
      </c>
      <c r="C43" s="70">
        <f>IF(C32="","",(C32-$H$4)/$H$3*((Protocol!$B$8*1.2)/Protocol!$D$7))</f>
        <v>0.98070776207259147</v>
      </c>
      <c r="D43" s="70">
        <f>IF(D32="","",(D32-$H$4)/$H$3*((Protocol!$B$8*1.2)/Protocol!$D$7))</f>
        <v>1.3885155465328149</v>
      </c>
      <c r="E43" s="70">
        <f>IF(E32="","",(E32-$H$4)/$H$3*((Protocol!$B$8*1.2)/Protocol!$D$7))</f>
        <v>0.73797077469726824</v>
      </c>
      <c r="F43" s="70">
        <f>IF(F32="","",(F32-$H$4)/$H$3*((Protocol!$B$8*1.2)/Protocol!$D$7))</f>
        <v>0.99272775044330896</v>
      </c>
      <c r="G43" s="70">
        <f>IF(G32="","",(G32-$H$4)/$H$3*((Protocol!$B$8*1.2)/Protocol!$D$7))</f>
        <v>0.63044010712774734</v>
      </c>
      <c r="H43" s="70">
        <f>IF(H32="","",(H32-$H$4)/$H$3*((Protocol!$B$8*1.2)/Protocol!$D$7))</f>
        <v>1.366107913891107</v>
      </c>
      <c r="I43" s="70">
        <f>IF(I32="","",(I32-$H$4)/$H$3*((Protocol!$B$8*1.2)/Protocol!$D$7))</f>
        <v>8.5886405585842499E-2</v>
      </c>
      <c r="J43" s="70">
        <f>IF(J32="","",(J32-$H$4)/$H$3*((Protocol!$B$8*1.2)/Protocol!$D$7))</f>
        <v>1.4440523446530746</v>
      </c>
      <c r="K43" s="70">
        <f>IF(K32="","",(K32-$H$4)/$H$3*((Protocol!$B$8*1.2)/Protocol!$D$7))</f>
        <v>9.3083559116457326E-2</v>
      </c>
      <c r="L43" s="70">
        <f>IF(L32="","",(L32-$H$4)/$H$3*((Protocol!$B$8*1.2)/Protocol!$D$7))</f>
        <v>1.1389338435574996</v>
      </c>
      <c r="M43" s="70">
        <f>IF(M32="","",(M32-$H$4)/$H$3*((Protocol!$B$8*1.2)/Protocol!$D$7))</f>
        <v>0.98089325572028774</v>
      </c>
    </row>
    <row r="44" spans="1:15" x14ac:dyDescent="0.2">
      <c r="A44" s="14" t="s">
        <v>0</v>
      </c>
      <c r="B44" s="70">
        <f>IF(B33="","",(B33-$H$4)/$H$3*((Protocol!$B$8*1.2)/Protocol!$D$7))</f>
        <v>1.5363539837467326</v>
      </c>
      <c r="C44" s="70">
        <f>IF(C33="","",(C33-$H$4)/$H$3*((Protocol!$B$8*1.2)/Protocol!$D$7))</f>
        <v>1.1356320566285061</v>
      </c>
      <c r="D44" s="70">
        <f>IF(D33="","",(D33-$H$4)/$H$3*((Protocol!$B$8*1.2)/Protocol!$D$7))</f>
        <v>1.2611556080245641</v>
      </c>
      <c r="E44" s="70">
        <f>IF(E33="","",(E33-$H$4)/$H$3*((Protocol!$B$8*1.2)/Protocol!$D$7))</f>
        <v>0.43357569882770863</v>
      </c>
      <c r="F44" s="70">
        <f>IF(F33="","",(F33-$H$4)/$H$3*((Protocol!$B$8*1.2)/Protocol!$D$7))</f>
        <v>0.60519442167628656</v>
      </c>
      <c r="G44" s="70">
        <f>IF(G33="","",(G33-$H$4)/$H$3*((Protocol!$B$8*1.2)/Protocol!$D$7))</f>
        <v>0.1829923301548336</v>
      </c>
      <c r="H44" s="70">
        <f>IF(H33="","",(H33-$H$4)/$H$3*((Protocol!$B$8*1.2)/Protocol!$D$7))</f>
        <v>0.67863135679923525</v>
      </c>
      <c r="I44" s="70">
        <f>IF(I33="","",(I33-$H$4)/$H$3*((Protocol!$B$8*1.2)/Protocol!$D$7))</f>
        <v>6.8802440633017131E-2</v>
      </c>
      <c r="J44" s="70">
        <f>IF(J33="","",(J33-$H$4)/$H$3*((Protocol!$B$8*1.2)/Protocol!$D$7))</f>
        <v>0.63980753633640841</v>
      </c>
      <c r="K44" s="70">
        <f>IF(K33="","",(K33-$H$4)/$H$3*((Protocol!$B$8*1.2)/Protocol!$D$7))</f>
        <v>0.54086522465522435</v>
      </c>
      <c r="L44" s="70">
        <f>IF(L33="","",(L33-$H$4)/$H$3*((Protocol!$B$8*1.2)/Protocol!$D$7))</f>
        <v>0.86813166728573243</v>
      </c>
      <c r="M44" s="70">
        <f>IF(M33="","",(M33-$H$4)/$H$3*((Protocol!$B$8*1.2)/Protocol!$D$7))</f>
        <v>1.1415493039900169</v>
      </c>
    </row>
    <row r="45" spans="1:15" x14ac:dyDescent="0.2">
      <c r="A45" s="14" t="s">
        <v>3</v>
      </c>
      <c r="B45" s="70">
        <f>IF(B34="","",(B34-$H$4)/$H$3*((Protocol!$B$8*1.2)/Protocol!$D$7))</f>
        <v>1.0706721812052766</v>
      </c>
      <c r="C45" s="70">
        <f>IF(C34="","",(C34-$H$4)/$H$3*((Protocol!$B$8*1.2)/Protocol!$D$7))</f>
        <v>1.1570936716669633</v>
      </c>
      <c r="D45" s="70">
        <f>IF(D34="","",(D34-$H$4)/$H$3*((Protocol!$B$8*1.2)/Protocol!$D$7))</f>
        <v>1.7304916354256363</v>
      </c>
      <c r="E45" s="70">
        <f>IF(E34="","",(E34-$H$4)/$H$3*((Protocol!$B$8*1.2)/Protocol!$D$7))</f>
        <v>1.1883679006685524</v>
      </c>
      <c r="F45" s="70">
        <f>IF(F34="","",(F34-$H$4)/$H$3*((Protocol!$B$8*1.2)/Protocol!$D$7))</f>
        <v>0.48770274522547669</v>
      </c>
      <c r="G45" s="70">
        <f>IF(G34="","",(G34-$H$4)/$H$3*((Protocol!$B$8*1.2)/Protocol!$D$7))</f>
        <v>0.23114648109678221</v>
      </c>
      <c r="H45" s="70">
        <f>IF(H34="","",(H34-$H$4)/$H$3*((Protocol!$B$8*1.2)/Protocol!$D$7))</f>
        <v>0.73361167397640614</v>
      </c>
      <c r="I45" s="70">
        <f>IF(I34="","",(I34-$H$4)/$H$3*((Protocol!$B$8*1.2)/Protocol!$D$7))</f>
        <v>0.90365370081956586</v>
      </c>
      <c r="J45" s="70">
        <f>IF(J34="","",(J34-$H$4)/$H$3*((Protocol!$B$8*1.2)/Protocol!$D$7))</f>
        <v>0.90753051805641771</v>
      </c>
      <c r="K45" s="70">
        <f>IF(K34="","",(K34-$H$4)/$H$3*((Protocol!$B$8*1.2)/Protocol!$D$7))</f>
        <v>0.67566345843609499</v>
      </c>
      <c r="L45" s="70">
        <f>IF(L34="","",(L34-$H$4)/$H$3*((Protocol!$B$8*1.2)/Protocol!$D$7))</f>
        <v>0.85674235731718218</v>
      </c>
      <c r="M45" s="70">
        <f>IF(M34="","",(M34-$H$4)/$H$3*((Protocol!$B$8*1.2)/Protocol!$D$7))</f>
        <v>1.148931951168328</v>
      </c>
    </row>
    <row r="46" spans="1:15" x14ac:dyDescent="0.2">
      <c r="A46" s="14" t="s">
        <v>4</v>
      </c>
      <c r="B46" s="70">
        <f>IF(B35="","",(B35-$H$4)/$H$3*((Protocol!$B$8*1.2)/Protocol!$D$7))</f>
        <v>1.7026304895416584</v>
      </c>
      <c r="C46" s="70">
        <f>IF(C35="","",(C35-$H$4)/$H$3*((Protocol!$B$8*1.2)/Protocol!$D$7))</f>
        <v>1.3216079878087745</v>
      </c>
      <c r="D46" s="70">
        <f>IF(D35="","",(D35-$H$4)/$H$3*((Protocol!$B$8*1.2)/Protocol!$D$7))</f>
        <v>1.3044127266673313</v>
      </c>
      <c r="E46" s="70">
        <f>IF(E35="","",(E35-$H$4)/$H$3*((Protocol!$B$8*1.2)/Protocol!$D$7))</f>
        <v>0.21027844573095317</v>
      </c>
      <c r="F46" s="70">
        <f>IF(F35="","",(F35-$H$4)/$H$3*((Protocol!$B$8*1.2)/Protocol!$D$7))</f>
        <v>0.33114610656983495</v>
      </c>
      <c r="G46" s="70">
        <f>IF(G35="","",(G35-$H$4)/$H$3*((Protocol!$B$8*1.2)/Protocol!$D$7))</f>
        <v>0.16269932509686297</v>
      </c>
      <c r="H46" s="70">
        <f>IF(H35="","",(H35-$H$4)/$H$3*((Protocol!$B$8*1.2)/Protocol!$D$7))</f>
        <v>1.0119263429798717</v>
      </c>
      <c r="I46" s="70">
        <f>IF(I35="","",(I35-$H$4)/$H$3*((Protocol!$B$8*1.2)/Protocol!$D$7))</f>
        <v>1.4198083248991737</v>
      </c>
      <c r="J46" s="70">
        <f>IF(J35="","",(J35-$H$4)/$H$3*((Protocol!$B$8*1.2)/Protocol!$D$7))</f>
        <v>0.92166513401087258</v>
      </c>
      <c r="K46" s="70">
        <f>IF(K35="","",(K35-$H$4)/$H$3*((Protocol!$B$8*1.2)/Protocol!$D$7))</f>
        <v>0.10330425910452114</v>
      </c>
      <c r="L46" s="70">
        <f>IF(L35="","",(L35-$H$4)/$H$3*((Protocol!$B$8*1.2)/Protocol!$D$7))</f>
        <v>1.2169153730490065</v>
      </c>
      <c r="M46" s="70">
        <f>IF(M35="","",(M35-$H$4)/$H$3*((Protocol!$B$8*1.2)/Protocol!$D$7))</f>
        <v>0.7008720451580166</v>
      </c>
    </row>
    <row r="47" spans="1:15" x14ac:dyDescent="0.2">
      <c r="A47" s="14" t="s">
        <v>5</v>
      </c>
      <c r="B47" s="70">
        <f>IF(B36="","",(B36-$H$4)/$H$3*((Protocol!$B$8*1.2)/Protocol!$D$7))</f>
        <v>0.75394177776391591</v>
      </c>
      <c r="C47" s="70">
        <f>IF(C36="","",(C36-$H$4)/$H$3*((Protocol!$B$8*1.2)/Protocol!$D$7))</f>
        <v>1.0946379604876331</v>
      </c>
      <c r="D47" s="70">
        <f>IF(D36="","",(D36-$H$4)/$H$3*((Protocol!$B$8*1.2)/Protocol!$D$7))</f>
        <v>1.5847863751602256</v>
      </c>
      <c r="E47" s="70">
        <f>IF(E36="","",(E36-$H$4)/$H$3*((Protocol!$B$8*1.2)/Protocol!$D$7))</f>
        <v>0.34118131291020248</v>
      </c>
      <c r="F47" s="70">
        <f>IF(F36="","",(F36-$H$4)/$H$3*((Protocol!$B$8*1.2)/Protocol!$D$7))</f>
        <v>1.6794994316739349</v>
      </c>
      <c r="G47" s="70">
        <f>IF(G36="","",(G36-$H$4)/$H$3*((Protocol!$B$8*1.2)/Protocol!$D$7))</f>
        <v>0.31063050913462881</v>
      </c>
      <c r="H47" s="70">
        <f>IF(H36="","",(H36-$H$4)/$H$3*((Protocol!$B$8*1.2)/Protocol!$D$7))</f>
        <v>0.88588340937026433</v>
      </c>
      <c r="I47" s="70">
        <f>IF(I36="","",(I36-$H$4)/$H$3*((Protocol!$B$8*1.2)/Protocol!$D$7))</f>
        <v>1.222739873586669</v>
      </c>
      <c r="J47" s="70">
        <f>IF(J36="","",(J36-$H$4)/$H$3*((Protocol!$B$8*1.2)/Protocol!$D$7))</f>
        <v>0.11222650355871114</v>
      </c>
      <c r="K47" s="70">
        <f>IF(K36="","",(K36-$H$4)/$H$3*((Protocol!$B$8*1.2)/Protocol!$D$7))</f>
        <v>2.6167988334831271</v>
      </c>
      <c r="L47" s="70">
        <f>IF(L36="","",(L36-$H$4)/$H$3*((Protocol!$B$8*1.2)/Protocol!$D$7))</f>
        <v>1.5029836765261757</v>
      </c>
      <c r="M47" s="70">
        <f>IF(M36="","",(M36-$H$4)/$H$3*((Protocol!$B$8*1.2)/Protocol!$D$7))</f>
        <v>0.35822817913348864</v>
      </c>
    </row>
    <row r="48" spans="1:15" x14ac:dyDescent="0.2">
      <c r="A48" s="14" t="s">
        <v>6</v>
      </c>
      <c r="B48" s="70">
        <f>IF(B37="","",(B37-$H$4)/$H$3*((Protocol!$B$8*1.2)/Protocol!$D$7))</f>
        <v>1.0981994385234013</v>
      </c>
      <c r="C48" s="70">
        <f>IF(C37="","",(C37-$H$4)/$H$3*((Protocol!$B$8*1.2)/Protocol!$D$7))</f>
        <v>0.91834479771710942</v>
      </c>
      <c r="D48" s="70">
        <f>IF(D37="","",(D37-$H$4)/$H$3*((Protocol!$B$8*1.2)/Protocol!$D$7))</f>
        <v>1.2088834981037584</v>
      </c>
      <c r="E48" s="70">
        <f>IF(E37="","",(E37-$H$4)/$H$3*((Protocol!$B$8*1.2)/Protocol!$D$7))</f>
        <v>0.87080277581255849</v>
      </c>
      <c r="F48" s="70">
        <f>IF(F37="","",(F37-$H$4)/$H$3*((Protocol!$B$8*1.2)/Protocol!$D$7))</f>
        <v>1.1754389934241232</v>
      </c>
      <c r="G48" s="70">
        <f>IF(G37="","",(G37-$H$4)/$H$3*((Protocol!$B$8*1.2)/Protocol!$D$7))</f>
        <v>0.12159393276737218</v>
      </c>
      <c r="H48" s="70">
        <f>IF(H37="","",(H37-$H$4)/$H$3*((Protocol!$B$8*1.2)/Protocol!$D$7))</f>
        <v>9.2360133890441912E-2</v>
      </c>
      <c r="I48" s="70">
        <f>IF(I37="","",(I37-$H$4)/$H$3*((Protocol!$B$8*1.2)/Protocol!$D$7))</f>
        <v>1.4913346754508505</v>
      </c>
      <c r="J48" s="70">
        <f>IF(J37="","",(J37-$H$4)/$H$3*((Protocol!$B$8*1.2)/Protocol!$D$7))</f>
        <v>0.21063088366157606</v>
      </c>
      <c r="K48" s="70">
        <f>IF(K37="","",(K37-$H$4)/$H$3*((Protocol!$B$8*1.2)/Protocol!$D$7))</f>
        <v>9.9371793773360459E-2</v>
      </c>
      <c r="L48" s="70">
        <f>IF(L37="","",(L37-$H$4)/$H$3*((Protocol!$B$8*1.2)/Protocol!$D$7))</f>
        <v>0.33183243306631105</v>
      </c>
      <c r="M48" s="70">
        <f>IF(M37="","",(M37-$H$4)/$H$3*((Protocol!$B$8*1.2)/Protocol!$D$7))</f>
        <v>3.9568641756086861E-2</v>
      </c>
    </row>
    <row r="49" spans="1:13" x14ac:dyDescent="0.2">
      <c r="A49" s="14" t="s">
        <v>7</v>
      </c>
      <c r="B49" s="70">
        <f>IF(B38="","",(B38-$H$4)/$H$3*((Protocol!$B$8*1.2)/Protocol!$D$7))</f>
        <v>2.0303792156561764</v>
      </c>
      <c r="C49" s="70">
        <f>IF(C38="","",(C38-$H$4)/$H$3*((Protocol!$B$8*1.2)/Protocol!$D$7))</f>
        <v>0.77792610641104221</v>
      </c>
      <c r="D49" s="70">
        <f>IF(D38="","",(D38-$H$4)/$H$3*((Protocol!$B$8*1.2)/Protocol!$D$7))</f>
        <v>1.6995883937194396</v>
      </c>
      <c r="E49" s="70">
        <f>IF(E38="","",(E38-$H$4)/$H$3*((Protocol!$B$8*1.2)/Protocol!$D$7))</f>
        <v>1.0751982262090654</v>
      </c>
      <c r="F49" s="70">
        <f>IF(F38="","",(F38-$H$4)/$H$3*((Protocol!$B$8*1.2)/Protocol!$D$7))</f>
        <v>1.7913150025052393</v>
      </c>
      <c r="G49" s="70">
        <f>IF(G38="","",(G38-$H$4)/$H$3*((Protocol!$B$8*1.2)/Protocol!$D$7))</f>
        <v>0.50812559583683481</v>
      </c>
      <c r="H49" s="70">
        <f>IF(H38="","",(H38-$H$4)/$H$3*((Protocol!$B$8*1.2)/Protocol!$D$7))</f>
        <v>0.63107078552991458</v>
      </c>
      <c r="I49" s="70">
        <f>IF(I38="","",(I38-$H$4)/$H$3*((Protocol!$B$8*1.2)/Protocol!$D$7))</f>
        <v>0.11055706072944482</v>
      </c>
      <c r="J49" s="70">
        <f>IF(J38="","",(J38-$H$4)/$H$3*((Protocol!$B$8*1.2)/Protocol!$D$7))</f>
        <v>0.21415526296780499</v>
      </c>
      <c r="K49" s="70">
        <f>IF(K38="","",(K38-$H$4)/$H$3*((Protocol!$B$8*1.2)/Protocol!$D$7))</f>
        <v>0.10797869902646684</v>
      </c>
      <c r="L49" s="70">
        <f>IF(L38="","",(L38-$H$4)/$H$3*((Protocol!$B$8*1.2)/Protocol!$D$7))</f>
        <v>0.15119871893969497</v>
      </c>
      <c r="M49" s="70">
        <f>IF(M38="","",(M38-$H$4)/$H$3*((Protocol!$B$8*1.2)/Protocol!$D$7))</f>
        <v>2.0914251751130153</v>
      </c>
    </row>
  </sheetData>
  <mergeCells count="2">
    <mergeCell ref="B1:E1"/>
    <mergeCell ref="I1:L1"/>
  </mergeCells>
  <phoneticPr fontId="21"/>
  <conditionalFormatting sqref="B42:M49">
    <cfRule type="cellIs" dxfId="60" priority="1" stopIfTrue="1" operator="lessThan">
      <formula>0.15</formula>
    </cfRule>
  </conditionalFormatting>
  <pageMargins left="0.45" right="0.45" top="0.75" bottom="0.75" header="0.3" footer="0.3"/>
  <pageSetup scale="65" orientation="landscape" r:id="rId1"/>
  <headerFooter>
    <oddHeader>&amp;L&amp;"-,Bold"&amp;16Example results&amp;R&amp;"-,Bold"&amp;12 100-6260-B2</oddHeader>
    <oddFooter>&amp;RResult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1"/>
  <sheetViews>
    <sheetView tabSelected="1" view="pageLayout" zoomScale="80" zoomScaleNormal="100" zoomScalePageLayoutView="80" workbookViewId="0">
      <selection activeCell="A52" sqref="A52:XFD61"/>
    </sheetView>
  </sheetViews>
  <sheetFormatPr defaultColWidth="9.109375" defaultRowHeight="13.2" x14ac:dyDescent="0.2"/>
  <cols>
    <col min="1" max="15" width="9.109375" style="60"/>
    <col min="16" max="16" width="16" style="60" customWidth="1"/>
    <col min="17" max="16384" width="9.109375" style="60"/>
  </cols>
  <sheetData>
    <row r="1" spans="2:18" x14ac:dyDescent="0.2">
      <c r="B1" s="11" t="s">
        <v>145</v>
      </c>
    </row>
    <row r="2" spans="2:18" ht="15" customHeight="1" x14ac:dyDescent="0.2">
      <c r="C2" s="66"/>
    </row>
    <row r="3" spans="2:18" ht="45" customHeight="1" x14ac:dyDescent="0.2">
      <c r="C3" s="61"/>
      <c r="D3" s="60" t="s">
        <v>206</v>
      </c>
      <c r="G3" s="67"/>
      <c r="H3" s="60" t="s">
        <v>205</v>
      </c>
      <c r="P3" s="62" t="s">
        <v>207</v>
      </c>
    </row>
    <row r="4" spans="2:18" ht="15" customHeight="1" x14ac:dyDescent="0.2">
      <c r="C4" s="75"/>
      <c r="D4" s="75"/>
      <c r="F4" s="11" t="s">
        <v>135</v>
      </c>
    </row>
    <row r="5" spans="2:18" x14ac:dyDescent="0.2">
      <c r="B5" s="22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3">
        <v>7</v>
      </c>
      <c r="J5" s="63">
        <v>8</v>
      </c>
      <c r="K5" s="63">
        <v>9</v>
      </c>
      <c r="L5" s="63">
        <v>10</v>
      </c>
      <c r="M5" s="63">
        <v>11</v>
      </c>
      <c r="N5" s="63">
        <v>12</v>
      </c>
      <c r="P5" s="62"/>
      <c r="R5" s="11"/>
    </row>
    <row r="6" spans="2:18" x14ac:dyDescent="0.2">
      <c r="B6" s="63" t="s">
        <v>1</v>
      </c>
      <c r="C6" s="23">
        <f>'Example Results'!B42/2</f>
        <v>0.39105913142448878</v>
      </c>
      <c r="D6" s="23">
        <f>'Example Results'!C42/2</f>
        <v>0.58466812620745812</v>
      </c>
      <c r="E6" s="23">
        <f>'Example Results'!D42/2</f>
        <v>0.79443361770477161</v>
      </c>
      <c r="F6" s="23">
        <f>'Example Results'!E42/2</f>
        <v>0.3382398152429793</v>
      </c>
      <c r="G6" s="23">
        <f>'Example Results'!F42/2</f>
        <v>2.2167914250940349E-2</v>
      </c>
      <c r="H6" s="23">
        <f>'Example Results'!G42/2</f>
        <v>3.0617149903504899E-2</v>
      </c>
      <c r="I6" s="23">
        <f>'Example Results'!H42/2</f>
        <v>0.35406242339147009</v>
      </c>
      <c r="J6" s="23">
        <f>'Example Results'!I42/2</f>
        <v>0.58268334417710821</v>
      </c>
      <c r="K6" s="23">
        <f>'Example Results'!J42/2</f>
        <v>0.41535879927269859</v>
      </c>
      <c r="L6" s="23">
        <f>'Example Results'!K42/2</f>
        <v>0.47464256907642266</v>
      </c>
      <c r="M6" s="23">
        <f>'Example Results'!L42/2</f>
        <v>0.33219272232808128</v>
      </c>
      <c r="N6" s="23">
        <f>'Example Results'!M42/2</f>
        <v>0.55362576426548937</v>
      </c>
      <c r="P6" s="64">
        <f>COUNTIF(C6:N13,"&lt;0.3")-COUNTIF(C6:N13,"&lt;0.1")</f>
        <v>13</v>
      </c>
    </row>
    <row r="7" spans="2:18" x14ac:dyDescent="0.2">
      <c r="B7" s="63" t="s">
        <v>2</v>
      </c>
      <c r="C7" s="23">
        <f>'Example Results'!B43/2</f>
        <v>0.75155676103978153</v>
      </c>
      <c r="D7" s="23">
        <f>'Example Results'!C43/2</f>
        <v>0.49035388103629574</v>
      </c>
      <c r="E7" s="23">
        <f>'Example Results'!D43/2</f>
        <v>0.69425777326640747</v>
      </c>
      <c r="F7" s="23">
        <f>'Example Results'!E43/2</f>
        <v>0.36898538734863412</v>
      </c>
      <c r="G7" s="23">
        <f>'Example Results'!F43/2</f>
        <v>0.49636387522165448</v>
      </c>
      <c r="H7" s="23">
        <f>'Example Results'!G43/2</f>
        <v>0.31522005356387367</v>
      </c>
      <c r="I7" s="23">
        <f>'Example Results'!H43/2</f>
        <v>0.68305395694555349</v>
      </c>
      <c r="J7" s="23">
        <f>'Example Results'!I43/2</f>
        <v>4.2943202792921249E-2</v>
      </c>
      <c r="K7" s="23">
        <f>'Example Results'!J43/2</f>
        <v>0.72202617232653732</v>
      </c>
      <c r="L7" s="23">
        <f>'Example Results'!K43/2</f>
        <v>4.6541779558228663E-2</v>
      </c>
      <c r="M7" s="23">
        <f>'Example Results'!L43/2</f>
        <v>0.5694669217787498</v>
      </c>
      <c r="N7" s="23">
        <f>'Example Results'!M43/2</f>
        <v>0.49044662786014387</v>
      </c>
      <c r="P7" s="64"/>
      <c r="R7" s="65"/>
    </row>
    <row r="8" spans="2:18" x14ac:dyDescent="0.2">
      <c r="B8" s="63" t="s">
        <v>0</v>
      </c>
      <c r="C8" s="23">
        <f>'Example Results'!B44/2</f>
        <v>0.7681769918733663</v>
      </c>
      <c r="D8" s="23">
        <f>'Example Results'!C44/2</f>
        <v>0.56781602831425304</v>
      </c>
      <c r="E8" s="23">
        <f>'Example Results'!D44/2</f>
        <v>0.63057780401228203</v>
      </c>
      <c r="F8" s="23">
        <f>'Example Results'!E44/2</f>
        <v>0.21678784941385432</v>
      </c>
      <c r="G8" s="23">
        <f>'Example Results'!F44/2</f>
        <v>0.30259721083814328</v>
      </c>
      <c r="H8" s="23">
        <f>'Example Results'!G44/2</f>
        <v>9.1496165077416799E-2</v>
      </c>
      <c r="I8" s="23">
        <f>'Example Results'!H44/2</f>
        <v>0.33931567839961763</v>
      </c>
      <c r="J8" s="23">
        <f>'Example Results'!I44/2</f>
        <v>3.4401220316508566E-2</v>
      </c>
      <c r="K8" s="23">
        <f>'Example Results'!J44/2</f>
        <v>0.31990376816820421</v>
      </c>
      <c r="L8" s="23">
        <f>'Example Results'!K44/2</f>
        <v>0.27043261232761218</v>
      </c>
      <c r="M8" s="23">
        <f>'Example Results'!L44/2</f>
        <v>0.43406583364286622</v>
      </c>
      <c r="N8" s="23">
        <f>'Example Results'!M44/2</f>
        <v>0.57077465199500843</v>
      </c>
      <c r="P8" s="64"/>
    </row>
    <row r="9" spans="2:18" x14ac:dyDescent="0.2">
      <c r="B9" s="63" t="s">
        <v>3</v>
      </c>
      <c r="C9" s="23">
        <f>'Example Results'!B45/2</f>
        <v>0.53533609060263831</v>
      </c>
      <c r="D9" s="23">
        <f>'Example Results'!C45/2</f>
        <v>0.57854683583348165</v>
      </c>
      <c r="E9" s="23">
        <f>'Example Results'!D45/2</f>
        <v>0.86524581771281817</v>
      </c>
      <c r="F9" s="23">
        <f>'Example Results'!E45/2</f>
        <v>0.59418395033427618</v>
      </c>
      <c r="G9" s="23">
        <f>'Example Results'!F45/2</f>
        <v>0.24385137261273834</v>
      </c>
      <c r="H9" s="23">
        <f>'Example Results'!G45/2</f>
        <v>0.1155732405483911</v>
      </c>
      <c r="I9" s="23">
        <f>'Example Results'!H45/2</f>
        <v>0.36680583698820307</v>
      </c>
      <c r="J9" s="23">
        <f>'Example Results'!I45/2</f>
        <v>0.45182685040978293</v>
      </c>
      <c r="K9" s="23">
        <f>'Example Results'!J45/2</f>
        <v>0.45376525902820886</v>
      </c>
      <c r="L9" s="23">
        <f>'Example Results'!K45/2</f>
        <v>0.33783172921804749</v>
      </c>
      <c r="M9" s="23">
        <f>'Example Results'!L45/2</f>
        <v>0.42837117865859109</v>
      </c>
      <c r="N9" s="23">
        <f>'Example Results'!M45/2</f>
        <v>0.57446597558416401</v>
      </c>
      <c r="P9" s="64"/>
    </row>
    <row r="10" spans="2:18" x14ac:dyDescent="0.2">
      <c r="B10" s="63" t="s">
        <v>4</v>
      </c>
      <c r="C10" s="23">
        <f>'Example Results'!B46/2</f>
        <v>0.8513152447708292</v>
      </c>
      <c r="D10" s="23">
        <f>'Example Results'!C46/2</f>
        <v>0.66080399390438727</v>
      </c>
      <c r="E10" s="23">
        <f>'Example Results'!D46/2</f>
        <v>0.65220636333366566</v>
      </c>
      <c r="F10" s="23">
        <f>'Example Results'!E46/2</f>
        <v>0.10513922286547658</v>
      </c>
      <c r="G10" s="23">
        <f>'Example Results'!F46/2</f>
        <v>0.16557305328491748</v>
      </c>
      <c r="H10" s="23">
        <f>'Example Results'!G46/2</f>
        <v>8.1349662548431484E-2</v>
      </c>
      <c r="I10" s="23">
        <f>'Example Results'!H46/2</f>
        <v>0.50596317148993586</v>
      </c>
      <c r="J10" s="23">
        <f>'Example Results'!I46/2</f>
        <v>0.70990416244958687</v>
      </c>
      <c r="K10" s="23">
        <f>'Example Results'!J46/2</f>
        <v>0.46083256700543629</v>
      </c>
      <c r="L10" s="23">
        <f>'Example Results'!K46/2</f>
        <v>5.1652129552260569E-2</v>
      </c>
      <c r="M10" s="23">
        <f>'Example Results'!L46/2</f>
        <v>0.60845768652450327</v>
      </c>
      <c r="N10" s="23">
        <f>'Example Results'!M46/2</f>
        <v>0.3504360225790083</v>
      </c>
      <c r="P10" s="64"/>
    </row>
    <row r="11" spans="2:18" x14ac:dyDescent="0.2">
      <c r="B11" s="63" t="s">
        <v>5</v>
      </c>
      <c r="C11" s="23">
        <f>'Example Results'!B47/2</f>
        <v>0.37697088888195796</v>
      </c>
      <c r="D11" s="23">
        <f>'Example Results'!C47/2</f>
        <v>0.54731898024381653</v>
      </c>
      <c r="E11" s="23">
        <f>'Example Results'!D47/2</f>
        <v>0.79239318758011279</v>
      </c>
      <c r="F11" s="23">
        <f>'Example Results'!E47/2</f>
        <v>0.17059065645510124</v>
      </c>
      <c r="G11" s="23">
        <f>'Example Results'!F47/2</f>
        <v>0.83974971583696745</v>
      </c>
      <c r="H11" s="23">
        <f>'Example Results'!G47/2</f>
        <v>0.1553152545673144</v>
      </c>
      <c r="I11" s="23">
        <f>'Example Results'!H47/2</f>
        <v>0.44294170468513216</v>
      </c>
      <c r="J11" s="23">
        <f>'Example Results'!I47/2</f>
        <v>0.61136993679333451</v>
      </c>
      <c r="K11" s="23">
        <f>'Example Results'!J47/2</f>
        <v>5.6113251779355569E-2</v>
      </c>
      <c r="L11" s="23">
        <f>'Example Results'!K47/2</f>
        <v>1.3083994167415636</v>
      </c>
      <c r="M11" s="23">
        <f>'Example Results'!L47/2</f>
        <v>0.75149183826308785</v>
      </c>
      <c r="N11" s="23">
        <f>'Example Results'!M47/2</f>
        <v>0.17911408956674432</v>
      </c>
      <c r="P11" s="64"/>
    </row>
    <row r="12" spans="2:18" x14ac:dyDescent="0.2">
      <c r="B12" s="63" t="s">
        <v>6</v>
      </c>
      <c r="C12" s="23">
        <f>'Example Results'!B48/2</f>
        <v>0.54909971926170065</v>
      </c>
      <c r="D12" s="23">
        <f>'Example Results'!C48/2</f>
        <v>0.45917239885855471</v>
      </c>
      <c r="E12" s="23">
        <f>'Example Results'!D48/2</f>
        <v>0.6044417490518792</v>
      </c>
      <c r="F12" s="23">
        <f>'Example Results'!E48/2</f>
        <v>0.43540138790627925</v>
      </c>
      <c r="G12" s="23">
        <f>'Example Results'!F48/2</f>
        <v>0.58771949671206158</v>
      </c>
      <c r="H12" s="23">
        <f>'Example Results'!G48/2</f>
        <v>6.0796966383686091E-2</v>
      </c>
      <c r="I12" s="23">
        <f>'Example Results'!H48/2</f>
        <v>4.6180066945220956E-2</v>
      </c>
      <c r="J12" s="23">
        <f>'Example Results'!I48/2</f>
        <v>0.74566733772542526</v>
      </c>
      <c r="K12" s="23">
        <f>'Example Results'!J48/2</f>
        <v>0.10531544183078803</v>
      </c>
      <c r="L12" s="23">
        <f>'Example Results'!K48/2</f>
        <v>4.9685896886680229E-2</v>
      </c>
      <c r="M12" s="23">
        <f>'Example Results'!L48/2</f>
        <v>0.16591621653315552</v>
      </c>
      <c r="N12" s="23">
        <f>'Example Results'!M48/2</f>
        <v>1.9784320878043431E-2</v>
      </c>
      <c r="P12" s="64"/>
    </row>
    <row r="13" spans="2:18" x14ac:dyDescent="0.2">
      <c r="B13" s="63" t="s">
        <v>7</v>
      </c>
      <c r="C13" s="23">
        <f>'Example Results'!B49/2</f>
        <v>1.0151896078280882</v>
      </c>
      <c r="D13" s="23">
        <f>'Example Results'!C49/2</f>
        <v>0.3889630532055211</v>
      </c>
      <c r="E13" s="23">
        <f>'Example Results'!D49/2</f>
        <v>0.8497941968597198</v>
      </c>
      <c r="F13" s="23">
        <f>'Example Results'!E49/2</f>
        <v>0.53759911310453268</v>
      </c>
      <c r="G13" s="23">
        <f>'Example Results'!F49/2</f>
        <v>0.89565750125261967</v>
      </c>
      <c r="H13" s="23">
        <f>'Example Results'!G49/2</f>
        <v>0.2540627979184174</v>
      </c>
      <c r="I13" s="23">
        <f>'Example Results'!H49/2</f>
        <v>0.31553539276495729</v>
      </c>
      <c r="J13" s="23">
        <f>'Example Results'!I49/2</f>
        <v>5.5278530364722411E-2</v>
      </c>
      <c r="K13" s="23">
        <f>'Example Results'!J49/2</f>
        <v>0.10707763148390249</v>
      </c>
      <c r="L13" s="23">
        <f>'Example Results'!K49/2</f>
        <v>5.398934951323342E-2</v>
      </c>
      <c r="M13" s="23">
        <f>'Example Results'!L49/2</f>
        <v>7.5599359469847485E-2</v>
      </c>
      <c r="N13" s="23">
        <f>'Example Results'!M49/2</f>
        <v>1.0457125875565076</v>
      </c>
      <c r="P13" s="64"/>
    </row>
    <row r="14" spans="2:18" x14ac:dyDescent="0.2">
      <c r="P14" s="64"/>
    </row>
    <row r="15" spans="2:18" x14ac:dyDescent="0.2">
      <c r="P15" s="64"/>
    </row>
    <row r="16" spans="2:18" x14ac:dyDescent="0.2">
      <c r="F16" s="11" t="s">
        <v>136</v>
      </c>
      <c r="P16" s="64"/>
    </row>
    <row r="17" spans="2:16" x14ac:dyDescent="0.2">
      <c r="B17" s="22"/>
      <c r="C17" s="63">
        <v>1</v>
      </c>
      <c r="D17" s="63">
        <v>2</v>
      </c>
      <c r="E17" s="63">
        <v>3</v>
      </c>
      <c r="F17" s="63">
        <v>4</v>
      </c>
      <c r="G17" s="63">
        <v>5</v>
      </c>
      <c r="H17" s="63">
        <v>6</v>
      </c>
      <c r="I17" s="63">
        <v>7</v>
      </c>
      <c r="J17" s="63">
        <v>8</v>
      </c>
      <c r="K17" s="63">
        <v>9</v>
      </c>
      <c r="L17" s="63">
        <v>10</v>
      </c>
      <c r="M17" s="63">
        <v>11</v>
      </c>
      <c r="N17" s="63">
        <v>12</v>
      </c>
      <c r="P17" s="64"/>
    </row>
    <row r="18" spans="2:16" x14ac:dyDescent="0.2">
      <c r="B18" s="63" t="s">
        <v>1</v>
      </c>
      <c r="C18" s="23">
        <f>'Example Results'!B42/3</f>
        <v>0.26070608761632585</v>
      </c>
      <c r="D18" s="23">
        <f>'Example Results'!C42/3</f>
        <v>0.3897787508049721</v>
      </c>
      <c r="E18" s="23">
        <f>'Example Results'!D42/3</f>
        <v>0.52962241180318104</v>
      </c>
      <c r="F18" s="23">
        <f>'Example Results'!E42/3</f>
        <v>0.2254932101619862</v>
      </c>
      <c r="G18" s="23">
        <f>'Example Results'!F42/3</f>
        <v>1.4778609500626899E-2</v>
      </c>
      <c r="H18" s="23">
        <f>'Example Results'!G42/3</f>
        <v>2.0411433269003267E-2</v>
      </c>
      <c r="I18" s="23">
        <f>'Example Results'!H42/3</f>
        <v>0.23604161559431339</v>
      </c>
      <c r="J18" s="23">
        <f>'Example Results'!I42/3</f>
        <v>0.38845556278473881</v>
      </c>
      <c r="K18" s="23">
        <f>'Example Results'!J42/3</f>
        <v>0.27690586618179908</v>
      </c>
      <c r="L18" s="23">
        <f>'Example Results'!K42/3</f>
        <v>0.31642837938428175</v>
      </c>
      <c r="M18" s="23">
        <f>'Example Results'!L42/3</f>
        <v>0.22146181488538752</v>
      </c>
      <c r="N18" s="23">
        <f>'Example Results'!M42/3</f>
        <v>0.36908384284365958</v>
      </c>
      <c r="P18" s="64">
        <f>COUNTIF(C18:N25,"&lt;0.3")-COUNTIF(C18:N25,"&lt;0.1")</f>
        <v>29</v>
      </c>
    </row>
    <row r="19" spans="2:16" x14ac:dyDescent="0.2">
      <c r="B19" s="63" t="s">
        <v>2</v>
      </c>
      <c r="C19" s="23">
        <f>'Example Results'!B43/3</f>
        <v>0.50103784069318769</v>
      </c>
      <c r="D19" s="23">
        <f>'Example Results'!C43/3</f>
        <v>0.32690258735753047</v>
      </c>
      <c r="E19" s="23">
        <f>'Example Results'!D43/3</f>
        <v>0.4628385155109383</v>
      </c>
      <c r="F19" s="23">
        <f>'Example Results'!E43/3</f>
        <v>0.24599025823242274</v>
      </c>
      <c r="G19" s="23">
        <f>'Example Results'!F43/3</f>
        <v>0.33090925014776967</v>
      </c>
      <c r="H19" s="23">
        <f>'Example Results'!G43/3</f>
        <v>0.21014670237591579</v>
      </c>
      <c r="I19" s="23">
        <f>'Example Results'!H43/3</f>
        <v>0.45536930463036901</v>
      </c>
      <c r="J19" s="23">
        <f>'Example Results'!I43/3</f>
        <v>2.8628801861947498E-2</v>
      </c>
      <c r="K19" s="23">
        <f>'Example Results'!J43/3</f>
        <v>0.4813507815510249</v>
      </c>
      <c r="L19" s="23">
        <f>'Example Results'!K43/3</f>
        <v>3.1027853038819109E-2</v>
      </c>
      <c r="M19" s="23">
        <f>'Example Results'!L43/3</f>
        <v>0.37964461451916653</v>
      </c>
      <c r="N19" s="23">
        <f>'Example Results'!M43/3</f>
        <v>0.32696441857342923</v>
      </c>
      <c r="P19" s="64"/>
    </row>
    <row r="20" spans="2:16" x14ac:dyDescent="0.2">
      <c r="B20" s="63" t="s">
        <v>0</v>
      </c>
      <c r="C20" s="23">
        <f>'Example Results'!B44/3</f>
        <v>0.51211799458224416</v>
      </c>
      <c r="D20" s="23">
        <f>'Example Results'!C44/3</f>
        <v>0.37854401887616868</v>
      </c>
      <c r="E20" s="23">
        <f>'Example Results'!D44/3</f>
        <v>0.42038520267485469</v>
      </c>
      <c r="F20" s="23">
        <f>'Example Results'!E44/3</f>
        <v>0.14452523294256955</v>
      </c>
      <c r="G20" s="23">
        <f>'Example Results'!F44/3</f>
        <v>0.20173147389209553</v>
      </c>
      <c r="H20" s="23">
        <f>'Example Results'!G44/3</f>
        <v>6.0997443384944533E-2</v>
      </c>
      <c r="I20" s="23">
        <f>'Example Results'!H44/3</f>
        <v>0.22621045226641176</v>
      </c>
      <c r="J20" s="23">
        <f>'Example Results'!I44/3</f>
        <v>2.2934146877672378E-2</v>
      </c>
      <c r="K20" s="23">
        <f>'Example Results'!J44/3</f>
        <v>0.2132691787788028</v>
      </c>
      <c r="L20" s="23">
        <f>'Example Results'!K44/3</f>
        <v>0.18028840821840811</v>
      </c>
      <c r="M20" s="23">
        <f>'Example Results'!L44/3</f>
        <v>0.2893772224285775</v>
      </c>
      <c r="N20" s="23">
        <f>'Example Results'!M44/3</f>
        <v>0.38051643466333895</v>
      </c>
      <c r="P20" s="64"/>
    </row>
    <row r="21" spans="2:16" x14ac:dyDescent="0.2">
      <c r="B21" s="63" t="s">
        <v>3</v>
      </c>
      <c r="C21" s="23">
        <f>'Example Results'!B45/3</f>
        <v>0.35689072706842556</v>
      </c>
      <c r="D21" s="23">
        <f>'Example Results'!C45/3</f>
        <v>0.38569789055565445</v>
      </c>
      <c r="E21" s="23">
        <f>'Example Results'!D45/3</f>
        <v>0.57683054514187881</v>
      </c>
      <c r="F21" s="23">
        <f>'Example Results'!E45/3</f>
        <v>0.3961226335561841</v>
      </c>
      <c r="G21" s="23">
        <f>'Example Results'!F45/3</f>
        <v>0.16256758174182556</v>
      </c>
      <c r="H21" s="23">
        <f>'Example Results'!G45/3</f>
        <v>7.7048827032260736E-2</v>
      </c>
      <c r="I21" s="23">
        <f>'Example Results'!H45/3</f>
        <v>0.24453722465880204</v>
      </c>
      <c r="J21" s="23">
        <f>'Example Results'!I45/3</f>
        <v>0.30121790027318862</v>
      </c>
      <c r="K21" s="23">
        <f>'Example Results'!J45/3</f>
        <v>0.30251017268547259</v>
      </c>
      <c r="L21" s="23">
        <f>'Example Results'!K45/3</f>
        <v>0.22522115281203167</v>
      </c>
      <c r="M21" s="23">
        <f>'Example Results'!L45/3</f>
        <v>0.28558078577239404</v>
      </c>
      <c r="N21" s="23">
        <f>'Example Results'!M45/3</f>
        <v>0.38297731705610932</v>
      </c>
      <c r="P21" s="64"/>
    </row>
    <row r="22" spans="2:16" x14ac:dyDescent="0.2">
      <c r="B22" s="63" t="s">
        <v>4</v>
      </c>
      <c r="C22" s="23">
        <f>'Example Results'!B46/3</f>
        <v>0.56754349651388614</v>
      </c>
      <c r="D22" s="23">
        <f>'Example Results'!C46/3</f>
        <v>0.4405359959362582</v>
      </c>
      <c r="E22" s="23">
        <f>'Example Results'!D46/3</f>
        <v>0.43480424222244379</v>
      </c>
      <c r="F22" s="23">
        <f>'Example Results'!E46/3</f>
        <v>7.009281524365106E-2</v>
      </c>
      <c r="G22" s="23">
        <f>'Example Results'!F46/3</f>
        <v>0.11038203552327831</v>
      </c>
      <c r="H22" s="23">
        <f>'Example Results'!G46/3</f>
        <v>5.4233108365620987E-2</v>
      </c>
      <c r="I22" s="23">
        <f>'Example Results'!H46/3</f>
        <v>0.33730878099329059</v>
      </c>
      <c r="J22" s="23">
        <f>'Example Results'!I46/3</f>
        <v>0.4732694416330579</v>
      </c>
      <c r="K22" s="23">
        <f>'Example Results'!J46/3</f>
        <v>0.30722171133695753</v>
      </c>
      <c r="L22" s="23">
        <f>'Example Results'!K46/3</f>
        <v>3.4434753034840379E-2</v>
      </c>
      <c r="M22" s="23">
        <f>'Example Results'!L46/3</f>
        <v>0.40563845768300216</v>
      </c>
      <c r="N22" s="23">
        <f>'Example Results'!M46/3</f>
        <v>0.23362401505267219</v>
      </c>
      <c r="P22" s="64"/>
    </row>
    <row r="23" spans="2:16" x14ac:dyDescent="0.2">
      <c r="B23" s="63" t="s">
        <v>5</v>
      </c>
      <c r="C23" s="23">
        <f>'Example Results'!B47/3</f>
        <v>0.2513139259213053</v>
      </c>
      <c r="D23" s="23">
        <f>'Example Results'!C47/3</f>
        <v>0.36487932016254437</v>
      </c>
      <c r="E23" s="23">
        <f>'Example Results'!D47/3</f>
        <v>0.52826212505340853</v>
      </c>
      <c r="F23" s="23">
        <f>'Example Results'!E47/3</f>
        <v>0.11372710430340083</v>
      </c>
      <c r="G23" s="23">
        <f>'Example Results'!F47/3</f>
        <v>0.55983314389131167</v>
      </c>
      <c r="H23" s="23">
        <f>'Example Results'!G47/3</f>
        <v>0.10354350304487626</v>
      </c>
      <c r="I23" s="23">
        <f>'Example Results'!H47/3</f>
        <v>0.29529446979008811</v>
      </c>
      <c r="J23" s="23">
        <f>'Example Results'!I47/3</f>
        <v>0.40757995786222301</v>
      </c>
      <c r="K23" s="23">
        <f>'Example Results'!J47/3</f>
        <v>3.7408834519570382E-2</v>
      </c>
      <c r="L23" s="23">
        <f>'Example Results'!K47/3</f>
        <v>0.87226627782770905</v>
      </c>
      <c r="M23" s="23">
        <f>'Example Results'!L47/3</f>
        <v>0.50099455884205857</v>
      </c>
      <c r="N23" s="23">
        <f>'Example Results'!M47/3</f>
        <v>0.11940939304449621</v>
      </c>
      <c r="P23" s="64"/>
    </row>
    <row r="24" spans="2:16" x14ac:dyDescent="0.2">
      <c r="B24" s="63" t="s">
        <v>6</v>
      </c>
      <c r="C24" s="23">
        <f>'Example Results'!B48/3</f>
        <v>0.36606647950780041</v>
      </c>
      <c r="D24" s="23">
        <f>'Example Results'!C48/3</f>
        <v>0.30611493257236982</v>
      </c>
      <c r="E24" s="23">
        <f>'Example Results'!D48/3</f>
        <v>0.40296116603458615</v>
      </c>
      <c r="F24" s="23">
        <f>'Example Results'!E48/3</f>
        <v>0.2902675919375195</v>
      </c>
      <c r="G24" s="23">
        <f>'Example Results'!F48/3</f>
        <v>0.39181299780804107</v>
      </c>
      <c r="H24" s="23">
        <f>'Example Results'!G48/3</f>
        <v>4.0531310922457396E-2</v>
      </c>
      <c r="I24" s="23">
        <f>'Example Results'!H48/3</f>
        <v>3.0786711296813971E-2</v>
      </c>
      <c r="J24" s="23">
        <f>'Example Results'!I48/3</f>
        <v>0.49711155848361682</v>
      </c>
      <c r="K24" s="23">
        <f>'Example Results'!J48/3</f>
        <v>7.0210294553858688E-2</v>
      </c>
      <c r="L24" s="23">
        <f>'Example Results'!K48/3</f>
        <v>3.3123931257786822E-2</v>
      </c>
      <c r="M24" s="23">
        <f>'Example Results'!L48/3</f>
        <v>0.11061081102210368</v>
      </c>
      <c r="N24" s="23">
        <f>'Example Results'!M48/3</f>
        <v>1.3189547252028954E-2</v>
      </c>
      <c r="P24" s="64"/>
    </row>
    <row r="25" spans="2:16" x14ac:dyDescent="0.2">
      <c r="B25" s="63" t="s">
        <v>7</v>
      </c>
      <c r="C25" s="23">
        <f>'Example Results'!B49/3</f>
        <v>0.67679307188539217</v>
      </c>
      <c r="D25" s="23">
        <f>'Example Results'!C49/3</f>
        <v>0.25930870213701407</v>
      </c>
      <c r="E25" s="23">
        <f>'Example Results'!D49/3</f>
        <v>0.56652946457314657</v>
      </c>
      <c r="F25" s="23">
        <f>'Example Results'!E49/3</f>
        <v>0.35839940873635512</v>
      </c>
      <c r="G25" s="23">
        <f>'Example Results'!F49/3</f>
        <v>0.59710500083507978</v>
      </c>
      <c r="H25" s="23">
        <f>'Example Results'!G49/3</f>
        <v>0.16937519861227826</v>
      </c>
      <c r="I25" s="23">
        <f>'Example Results'!H49/3</f>
        <v>0.21035692850997154</v>
      </c>
      <c r="J25" s="23">
        <f>'Example Results'!I49/3</f>
        <v>3.685235357648161E-2</v>
      </c>
      <c r="K25" s="23">
        <f>'Example Results'!J49/3</f>
        <v>7.1385087655935001E-2</v>
      </c>
      <c r="L25" s="23">
        <f>'Example Results'!K49/3</f>
        <v>3.5992899675488944E-2</v>
      </c>
      <c r="M25" s="23">
        <f>'Example Results'!L49/3</f>
        <v>5.0399572979898326E-2</v>
      </c>
      <c r="N25" s="23">
        <f>'Example Results'!M49/3</f>
        <v>0.6971417250376718</v>
      </c>
      <c r="P25" s="64"/>
    </row>
    <row r="26" spans="2:16" x14ac:dyDescent="0.2">
      <c r="P26" s="64"/>
    </row>
    <row r="27" spans="2:16" x14ac:dyDescent="0.2">
      <c r="P27" s="64"/>
    </row>
    <row r="28" spans="2:16" x14ac:dyDescent="0.2">
      <c r="F28" s="11" t="s">
        <v>137</v>
      </c>
      <c r="P28" s="64"/>
    </row>
    <row r="29" spans="2:16" x14ac:dyDescent="0.2">
      <c r="B29" s="22"/>
      <c r="C29" s="63">
        <v>1</v>
      </c>
      <c r="D29" s="63">
        <v>2</v>
      </c>
      <c r="E29" s="63">
        <v>3</v>
      </c>
      <c r="F29" s="63">
        <v>4</v>
      </c>
      <c r="G29" s="63">
        <v>5</v>
      </c>
      <c r="H29" s="63">
        <v>6</v>
      </c>
      <c r="I29" s="63">
        <v>7</v>
      </c>
      <c r="J29" s="63">
        <v>8</v>
      </c>
      <c r="K29" s="63">
        <v>9</v>
      </c>
      <c r="L29" s="63">
        <v>10</v>
      </c>
      <c r="M29" s="63">
        <v>11</v>
      </c>
      <c r="N29" s="63">
        <v>12</v>
      </c>
      <c r="P29" s="64"/>
    </row>
    <row r="30" spans="2:16" x14ac:dyDescent="0.2">
      <c r="B30" s="63" t="s">
        <v>1</v>
      </c>
      <c r="C30" s="23">
        <f>'Example Results'!B42/4</f>
        <v>0.19552956571224439</v>
      </c>
      <c r="D30" s="23">
        <f>'Example Results'!C42/4</f>
        <v>0.29233406310372906</v>
      </c>
      <c r="E30" s="23">
        <f>'Example Results'!D42/4</f>
        <v>0.39721680885238581</v>
      </c>
      <c r="F30" s="23">
        <f>'Example Results'!E42/4</f>
        <v>0.16911990762148965</v>
      </c>
      <c r="G30" s="23">
        <f>'Example Results'!F42/4</f>
        <v>1.1083957125470174E-2</v>
      </c>
      <c r="H30" s="23">
        <f>'Example Results'!G42/4</f>
        <v>1.530857495175245E-2</v>
      </c>
      <c r="I30" s="23">
        <f>'Example Results'!H42/4</f>
        <v>0.17703121169573505</v>
      </c>
      <c r="J30" s="23">
        <f>'Example Results'!I42/4</f>
        <v>0.2913416720885541</v>
      </c>
      <c r="K30" s="23">
        <f>'Example Results'!J42/4</f>
        <v>0.20767939963634929</v>
      </c>
      <c r="L30" s="23">
        <f>'Example Results'!K42/4</f>
        <v>0.23732128453821133</v>
      </c>
      <c r="M30" s="23">
        <f>'Example Results'!L42/4</f>
        <v>0.16609636116404064</v>
      </c>
      <c r="N30" s="23">
        <f>'Example Results'!M42/4</f>
        <v>0.27681288213274469</v>
      </c>
      <c r="P30" s="64">
        <f>COUNTIF(C30:N37,"&lt;0.3")-COUNTIF(C30:N37,"&lt;0.1")</f>
        <v>47</v>
      </c>
    </row>
    <row r="31" spans="2:16" x14ac:dyDescent="0.2">
      <c r="B31" s="63" t="s">
        <v>2</v>
      </c>
      <c r="C31" s="23">
        <f>'Example Results'!B43/4</f>
        <v>0.37577838051989076</v>
      </c>
      <c r="D31" s="23">
        <f>'Example Results'!C43/4</f>
        <v>0.24517694051814787</v>
      </c>
      <c r="E31" s="23">
        <f>'Example Results'!D43/4</f>
        <v>0.34712888663320374</v>
      </c>
      <c r="F31" s="23">
        <f>'Example Results'!E43/4</f>
        <v>0.18449269367431706</v>
      </c>
      <c r="G31" s="23">
        <f>'Example Results'!F43/4</f>
        <v>0.24818193761082724</v>
      </c>
      <c r="H31" s="23">
        <f>'Example Results'!G43/4</f>
        <v>0.15761002678193684</v>
      </c>
      <c r="I31" s="23">
        <f>'Example Results'!H43/4</f>
        <v>0.34152697847277674</v>
      </c>
      <c r="J31" s="23">
        <f>'Example Results'!I43/4</f>
        <v>2.1471601396460625E-2</v>
      </c>
      <c r="K31" s="23">
        <f>'Example Results'!J43/4</f>
        <v>0.36101308616326866</v>
      </c>
      <c r="L31" s="23">
        <f>'Example Results'!K43/4</f>
        <v>2.3270889779114332E-2</v>
      </c>
      <c r="M31" s="23">
        <f>'Example Results'!L43/4</f>
        <v>0.2847334608893749</v>
      </c>
      <c r="N31" s="23">
        <f>'Example Results'!M43/4</f>
        <v>0.24522331393007193</v>
      </c>
      <c r="P31" s="64"/>
    </row>
    <row r="32" spans="2:16" x14ac:dyDescent="0.2">
      <c r="B32" s="63" t="s">
        <v>0</v>
      </c>
      <c r="C32" s="23">
        <f>'Example Results'!B44/4</f>
        <v>0.38408849593668315</v>
      </c>
      <c r="D32" s="23">
        <f>'Example Results'!C44/4</f>
        <v>0.28390801415712652</v>
      </c>
      <c r="E32" s="23">
        <f>'Example Results'!D44/4</f>
        <v>0.31528890200614101</v>
      </c>
      <c r="F32" s="23">
        <f>'Example Results'!E44/4</f>
        <v>0.10839392470692716</v>
      </c>
      <c r="G32" s="23">
        <f>'Example Results'!F44/4</f>
        <v>0.15129860541907164</v>
      </c>
      <c r="H32" s="23">
        <f>'Example Results'!G44/4</f>
        <v>4.57480825387084E-2</v>
      </c>
      <c r="I32" s="23">
        <f>'Example Results'!H44/4</f>
        <v>0.16965783919980881</v>
      </c>
      <c r="J32" s="23">
        <f>'Example Results'!I44/4</f>
        <v>1.7200610158254283E-2</v>
      </c>
      <c r="K32" s="23">
        <f>'Example Results'!J44/4</f>
        <v>0.1599518840841021</v>
      </c>
      <c r="L32" s="23">
        <f>'Example Results'!K44/4</f>
        <v>0.13521630616380609</v>
      </c>
      <c r="M32" s="23">
        <f>'Example Results'!L44/4</f>
        <v>0.21703291682143311</v>
      </c>
      <c r="N32" s="23">
        <f>'Example Results'!M44/4</f>
        <v>0.28538732599750422</v>
      </c>
      <c r="P32" s="64"/>
    </row>
    <row r="33" spans="2:16" x14ac:dyDescent="0.2">
      <c r="B33" s="63" t="s">
        <v>3</v>
      </c>
      <c r="C33" s="23">
        <f>'Example Results'!B45/4</f>
        <v>0.26766804530131916</v>
      </c>
      <c r="D33" s="23">
        <f>'Example Results'!C45/4</f>
        <v>0.28927341791674083</v>
      </c>
      <c r="E33" s="23">
        <f>'Example Results'!D45/4</f>
        <v>0.43262290885640908</v>
      </c>
      <c r="F33" s="23">
        <f>'Example Results'!E45/4</f>
        <v>0.29709197516713809</v>
      </c>
      <c r="G33" s="23">
        <f>'Example Results'!F45/4</f>
        <v>0.12192568630636917</v>
      </c>
      <c r="H33" s="23">
        <f>'Example Results'!G45/4</f>
        <v>5.7786620274195552E-2</v>
      </c>
      <c r="I33" s="23">
        <f>'Example Results'!H45/4</f>
        <v>0.18340291849410154</v>
      </c>
      <c r="J33" s="23">
        <f>'Example Results'!I45/4</f>
        <v>0.22591342520489147</v>
      </c>
      <c r="K33" s="23">
        <f>'Example Results'!J45/4</f>
        <v>0.22688262951410443</v>
      </c>
      <c r="L33" s="23">
        <f>'Example Results'!K45/4</f>
        <v>0.16891586460902375</v>
      </c>
      <c r="M33" s="23">
        <f>'Example Results'!L45/4</f>
        <v>0.21418558932929554</v>
      </c>
      <c r="N33" s="23">
        <f>'Example Results'!M45/4</f>
        <v>0.28723298779208201</v>
      </c>
      <c r="P33" s="64"/>
    </row>
    <row r="34" spans="2:16" x14ac:dyDescent="0.2">
      <c r="B34" s="63" t="s">
        <v>4</v>
      </c>
      <c r="C34" s="23">
        <f>'Example Results'!B46/4</f>
        <v>0.4256576223854146</v>
      </c>
      <c r="D34" s="23">
        <f>'Example Results'!C46/4</f>
        <v>0.33040199695219363</v>
      </c>
      <c r="E34" s="23">
        <f>'Example Results'!D46/4</f>
        <v>0.32610318166683283</v>
      </c>
      <c r="F34" s="23">
        <f>'Example Results'!E46/4</f>
        <v>5.2569611432738292E-2</v>
      </c>
      <c r="G34" s="23">
        <f>'Example Results'!F46/4</f>
        <v>8.2786526642458738E-2</v>
      </c>
      <c r="H34" s="23">
        <f>'Example Results'!G46/4</f>
        <v>4.0674831274215742E-2</v>
      </c>
      <c r="I34" s="23">
        <f>'Example Results'!H46/4</f>
        <v>0.25298158574496793</v>
      </c>
      <c r="J34" s="23">
        <f>'Example Results'!I46/4</f>
        <v>0.35495208122479344</v>
      </c>
      <c r="K34" s="23">
        <f>'Example Results'!J46/4</f>
        <v>0.23041628350271814</v>
      </c>
      <c r="L34" s="23">
        <f>'Example Results'!K46/4</f>
        <v>2.5826064776130284E-2</v>
      </c>
      <c r="M34" s="23">
        <f>'Example Results'!L46/4</f>
        <v>0.30422884326225164</v>
      </c>
      <c r="N34" s="23">
        <f>'Example Results'!M46/4</f>
        <v>0.17521801128950415</v>
      </c>
      <c r="P34" s="64"/>
    </row>
    <row r="35" spans="2:16" x14ac:dyDescent="0.2">
      <c r="B35" s="63" t="s">
        <v>5</v>
      </c>
      <c r="C35" s="23">
        <f>'Example Results'!B47/4</f>
        <v>0.18848544444097898</v>
      </c>
      <c r="D35" s="23">
        <f>'Example Results'!C47/4</f>
        <v>0.27365949012190827</v>
      </c>
      <c r="E35" s="23">
        <f>'Example Results'!D47/4</f>
        <v>0.39619659379005639</v>
      </c>
      <c r="F35" s="23">
        <f>'Example Results'!E47/4</f>
        <v>8.5295328227550621E-2</v>
      </c>
      <c r="G35" s="23">
        <f>'Example Results'!F47/4</f>
        <v>0.41987485791848372</v>
      </c>
      <c r="H35" s="23">
        <f>'Example Results'!G47/4</f>
        <v>7.7657627283657202E-2</v>
      </c>
      <c r="I35" s="23">
        <f>'Example Results'!H47/4</f>
        <v>0.22147085234256608</v>
      </c>
      <c r="J35" s="23">
        <f>'Example Results'!I47/4</f>
        <v>0.30568496839666726</v>
      </c>
      <c r="K35" s="23">
        <f>'Example Results'!J47/4</f>
        <v>2.8056625889677785E-2</v>
      </c>
      <c r="L35" s="23">
        <f>'Example Results'!K47/4</f>
        <v>0.65419970837078179</v>
      </c>
      <c r="M35" s="23">
        <f>'Example Results'!L47/4</f>
        <v>0.37574591913154393</v>
      </c>
      <c r="N35" s="23">
        <f>'Example Results'!M47/4</f>
        <v>8.9557044783372161E-2</v>
      </c>
      <c r="P35" s="64"/>
    </row>
    <row r="36" spans="2:16" x14ac:dyDescent="0.2">
      <c r="B36" s="63" t="s">
        <v>6</v>
      </c>
      <c r="C36" s="23">
        <f>'Example Results'!B48/4</f>
        <v>0.27454985963085032</v>
      </c>
      <c r="D36" s="23">
        <f>'Example Results'!C48/4</f>
        <v>0.22958619942927735</v>
      </c>
      <c r="E36" s="23">
        <f>'Example Results'!D48/4</f>
        <v>0.3022208745259396</v>
      </c>
      <c r="F36" s="23">
        <f>'Example Results'!E48/4</f>
        <v>0.21770069395313962</v>
      </c>
      <c r="G36" s="23">
        <f>'Example Results'!F48/4</f>
        <v>0.29385974835603079</v>
      </c>
      <c r="H36" s="23">
        <f>'Example Results'!G48/4</f>
        <v>3.0398483191843045E-2</v>
      </c>
      <c r="I36" s="23">
        <f>'Example Results'!H48/4</f>
        <v>2.3090033472610478E-2</v>
      </c>
      <c r="J36" s="23">
        <f>'Example Results'!I48/4</f>
        <v>0.37283366886271263</v>
      </c>
      <c r="K36" s="23">
        <f>'Example Results'!J48/4</f>
        <v>5.2657720915394016E-2</v>
      </c>
      <c r="L36" s="23">
        <f>'Example Results'!K48/4</f>
        <v>2.4842948443340115E-2</v>
      </c>
      <c r="M36" s="23">
        <f>'Example Results'!L48/4</f>
        <v>8.2958108266577762E-2</v>
      </c>
      <c r="N36" s="23">
        <f>'Example Results'!M48/4</f>
        <v>9.8921604390217154E-3</v>
      </c>
      <c r="P36" s="64"/>
    </row>
    <row r="37" spans="2:16" x14ac:dyDescent="0.2">
      <c r="B37" s="63" t="s">
        <v>7</v>
      </c>
      <c r="C37" s="23">
        <f>'Example Results'!B49/4</f>
        <v>0.5075948039140441</v>
      </c>
      <c r="D37" s="23">
        <f>'Example Results'!C49/4</f>
        <v>0.19448152660276055</v>
      </c>
      <c r="E37" s="23">
        <f>'Example Results'!D49/4</f>
        <v>0.4248970984298599</v>
      </c>
      <c r="F37" s="23">
        <f>'Example Results'!E49/4</f>
        <v>0.26879955655226634</v>
      </c>
      <c r="G37" s="23">
        <f>'Example Results'!F49/4</f>
        <v>0.44782875062630983</v>
      </c>
      <c r="H37" s="23">
        <f>'Example Results'!G49/4</f>
        <v>0.1270313989592087</v>
      </c>
      <c r="I37" s="23">
        <f>'Example Results'!H49/4</f>
        <v>0.15776769638247864</v>
      </c>
      <c r="J37" s="23">
        <f>'Example Results'!I49/4</f>
        <v>2.7639265182361206E-2</v>
      </c>
      <c r="K37" s="23">
        <f>'Example Results'!J49/4</f>
        <v>5.3538815741951247E-2</v>
      </c>
      <c r="L37" s="23">
        <f>'Example Results'!K49/4</f>
        <v>2.699467475661671E-2</v>
      </c>
      <c r="M37" s="23">
        <f>'Example Results'!L49/4</f>
        <v>3.7799679734923743E-2</v>
      </c>
      <c r="N37" s="23">
        <f>'Example Results'!M49/4</f>
        <v>0.52285629377825382</v>
      </c>
      <c r="P37" s="64"/>
    </row>
    <row r="38" spans="2:16" x14ac:dyDescent="0.2">
      <c r="P38" s="64"/>
    </row>
    <row r="39" spans="2:16" x14ac:dyDescent="0.2">
      <c r="P39" s="64"/>
    </row>
    <row r="40" spans="2:16" x14ac:dyDescent="0.2">
      <c r="F40" s="11" t="s">
        <v>138</v>
      </c>
      <c r="P40" s="64"/>
    </row>
    <row r="41" spans="2:16" x14ac:dyDescent="0.2">
      <c r="B41" s="22"/>
      <c r="C41" s="63">
        <v>1</v>
      </c>
      <c r="D41" s="63">
        <v>2</v>
      </c>
      <c r="E41" s="63">
        <v>3</v>
      </c>
      <c r="F41" s="63">
        <v>4</v>
      </c>
      <c r="G41" s="63">
        <v>5</v>
      </c>
      <c r="H41" s="63">
        <v>6</v>
      </c>
      <c r="I41" s="63">
        <v>7</v>
      </c>
      <c r="J41" s="63">
        <v>8</v>
      </c>
      <c r="K41" s="63">
        <v>9</v>
      </c>
      <c r="L41" s="63">
        <v>10</v>
      </c>
      <c r="M41" s="63">
        <v>11</v>
      </c>
      <c r="N41" s="63">
        <v>12</v>
      </c>
      <c r="P41" s="64"/>
    </row>
    <row r="42" spans="2:16" x14ac:dyDescent="0.2">
      <c r="B42" s="63" t="s">
        <v>1</v>
      </c>
      <c r="C42" s="23">
        <f>'Example Results'!B42/5</f>
        <v>0.15642365256979551</v>
      </c>
      <c r="D42" s="23">
        <f>'Example Results'!C42/5</f>
        <v>0.23386725048298324</v>
      </c>
      <c r="E42" s="23">
        <f>'Example Results'!D42/5</f>
        <v>0.31777344708190863</v>
      </c>
      <c r="F42" s="23">
        <f>'Example Results'!E42/5</f>
        <v>0.13529592609719171</v>
      </c>
      <c r="G42" s="23">
        <f>'Example Results'!F42/5</f>
        <v>8.8671657003761388E-3</v>
      </c>
      <c r="H42" s="23">
        <f>'Example Results'!G42/5</f>
        <v>1.224685996140196E-2</v>
      </c>
      <c r="I42" s="23">
        <f>'Example Results'!H42/5</f>
        <v>0.14162496935658803</v>
      </c>
      <c r="J42" s="23">
        <f>'Example Results'!I42/5</f>
        <v>0.23307333767084329</v>
      </c>
      <c r="K42" s="23">
        <f>'Example Results'!J42/5</f>
        <v>0.16614351970907942</v>
      </c>
      <c r="L42" s="23">
        <f>'Example Results'!K42/5</f>
        <v>0.18985702763056905</v>
      </c>
      <c r="M42" s="23">
        <f>'Example Results'!L42/5</f>
        <v>0.13287708893123251</v>
      </c>
      <c r="N42" s="23">
        <f>'Example Results'!M42/5</f>
        <v>0.22145030570619575</v>
      </c>
      <c r="P42" s="64">
        <f>COUNTIF(C42:N49,"&lt;0.3")-COUNTIF(C42:N49,"&lt;0.1")</f>
        <v>56</v>
      </c>
    </row>
    <row r="43" spans="2:16" x14ac:dyDescent="0.2">
      <c r="B43" s="63" t="s">
        <v>2</v>
      </c>
      <c r="C43" s="23">
        <f>'Example Results'!B43/5</f>
        <v>0.3006227044159126</v>
      </c>
      <c r="D43" s="23">
        <f>'Example Results'!C43/5</f>
        <v>0.19614155241451831</v>
      </c>
      <c r="E43" s="23">
        <f>'Example Results'!D43/5</f>
        <v>0.277703109306563</v>
      </c>
      <c r="F43" s="23">
        <f>'Example Results'!E43/5</f>
        <v>0.14759415493945366</v>
      </c>
      <c r="G43" s="23">
        <f>'Example Results'!F43/5</f>
        <v>0.19854555008866179</v>
      </c>
      <c r="H43" s="23">
        <f>'Example Results'!G43/5</f>
        <v>0.12608802142554948</v>
      </c>
      <c r="I43" s="23">
        <f>'Example Results'!H43/5</f>
        <v>0.27322158277822139</v>
      </c>
      <c r="J43" s="23">
        <f>'Example Results'!I43/5</f>
        <v>1.71772811171685E-2</v>
      </c>
      <c r="K43" s="23">
        <f>'Example Results'!J43/5</f>
        <v>0.28881046893061491</v>
      </c>
      <c r="L43" s="23">
        <f>'Example Results'!K43/5</f>
        <v>1.8616711823291464E-2</v>
      </c>
      <c r="M43" s="23">
        <f>'Example Results'!L43/5</f>
        <v>0.22778676871149992</v>
      </c>
      <c r="N43" s="23">
        <f>'Example Results'!M43/5</f>
        <v>0.19617865114405755</v>
      </c>
      <c r="P43" s="64"/>
    </row>
    <row r="44" spans="2:16" x14ac:dyDescent="0.2">
      <c r="B44" s="63" t="s">
        <v>0</v>
      </c>
      <c r="C44" s="23">
        <f>'Example Results'!B44/5</f>
        <v>0.30727079674934654</v>
      </c>
      <c r="D44" s="23">
        <f>'Example Results'!C44/5</f>
        <v>0.22712641132570122</v>
      </c>
      <c r="E44" s="23">
        <f>'Example Results'!D44/5</f>
        <v>0.25223112160491279</v>
      </c>
      <c r="F44" s="23">
        <f>'Example Results'!E44/5</f>
        <v>8.6715139765541724E-2</v>
      </c>
      <c r="G44" s="23">
        <f>'Example Results'!F44/5</f>
        <v>0.12103888433525731</v>
      </c>
      <c r="H44" s="23">
        <f>'Example Results'!G44/5</f>
        <v>3.6598466030966718E-2</v>
      </c>
      <c r="I44" s="23">
        <f>'Example Results'!H44/5</f>
        <v>0.13572627135984705</v>
      </c>
      <c r="J44" s="23">
        <f>'Example Results'!I44/5</f>
        <v>1.3760488126603427E-2</v>
      </c>
      <c r="K44" s="23">
        <f>'Example Results'!J44/5</f>
        <v>0.12796150726728167</v>
      </c>
      <c r="L44" s="23">
        <f>'Example Results'!K44/5</f>
        <v>0.10817304493104488</v>
      </c>
      <c r="M44" s="23">
        <f>'Example Results'!L44/5</f>
        <v>0.17362633345714648</v>
      </c>
      <c r="N44" s="23">
        <f>'Example Results'!M44/5</f>
        <v>0.22830986079800336</v>
      </c>
      <c r="P44" s="64"/>
    </row>
    <row r="45" spans="2:16" x14ac:dyDescent="0.2">
      <c r="B45" s="63" t="s">
        <v>3</v>
      </c>
      <c r="C45" s="23">
        <f>'Example Results'!B45/5</f>
        <v>0.21413443624105533</v>
      </c>
      <c r="D45" s="23">
        <f>'Example Results'!C45/5</f>
        <v>0.23141873433339266</v>
      </c>
      <c r="E45" s="23">
        <f>'Example Results'!D45/5</f>
        <v>0.34609832708512728</v>
      </c>
      <c r="F45" s="23">
        <f>'Example Results'!E45/5</f>
        <v>0.23767358013371048</v>
      </c>
      <c r="G45" s="23">
        <f>'Example Results'!F45/5</f>
        <v>9.7540549045095334E-2</v>
      </c>
      <c r="H45" s="23">
        <f>'Example Results'!G45/5</f>
        <v>4.6229296219356439E-2</v>
      </c>
      <c r="I45" s="23">
        <f>'Example Results'!H45/5</f>
        <v>0.14672233479528124</v>
      </c>
      <c r="J45" s="23">
        <f>'Example Results'!I45/5</f>
        <v>0.18073074016391316</v>
      </c>
      <c r="K45" s="23">
        <f>'Example Results'!J45/5</f>
        <v>0.18150610361128355</v>
      </c>
      <c r="L45" s="23">
        <f>'Example Results'!K45/5</f>
        <v>0.135132691687219</v>
      </c>
      <c r="M45" s="23">
        <f>'Example Results'!L45/5</f>
        <v>0.17134847146343643</v>
      </c>
      <c r="N45" s="23">
        <f>'Example Results'!M45/5</f>
        <v>0.22978639023366559</v>
      </c>
      <c r="P45" s="64"/>
    </row>
    <row r="46" spans="2:16" x14ac:dyDescent="0.2">
      <c r="B46" s="63" t="s">
        <v>4</v>
      </c>
      <c r="C46" s="23">
        <f>'Example Results'!B46/5</f>
        <v>0.34052609790833166</v>
      </c>
      <c r="D46" s="23">
        <f>'Example Results'!C46/5</f>
        <v>0.26432159756175488</v>
      </c>
      <c r="E46" s="23">
        <f>'Example Results'!D46/5</f>
        <v>0.26088254533346628</v>
      </c>
      <c r="F46" s="23">
        <f>'Example Results'!E46/5</f>
        <v>4.2055689146190636E-2</v>
      </c>
      <c r="G46" s="23">
        <f>'Example Results'!F46/5</f>
        <v>6.6229221313966996E-2</v>
      </c>
      <c r="H46" s="23">
        <f>'Example Results'!G46/5</f>
        <v>3.2539865019372595E-2</v>
      </c>
      <c r="I46" s="23">
        <f>'Example Results'!H46/5</f>
        <v>0.20238526859597433</v>
      </c>
      <c r="J46" s="23">
        <f>'Example Results'!I46/5</f>
        <v>0.28396166497983477</v>
      </c>
      <c r="K46" s="23">
        <f>'Example Results'!J46/5</f>
        <v>0.1843330268021745</v>
      </c>
      <c r="L46" s="23">
        <f>'Example Results'!K46/5</f>
        <v>2.0660851820904227E-2</v>
      </c>
      <c r="M46" s="23">
        <f>'Example Results'!L46/5</f>
        <v>0.2433830746098013</v>
      </c>
      <c r="N46" s="23">
        <f>'Example Results'!M46/5</f>
        <v>0.14017440903160333</v>
      </c>
      <c r="P46" s="64"/>
    </row>
    <row r="47" spans="2:16" x14ac:dyDescent="0.2">
      <c r="B47" s="63" t="s">
        <v>5</v>
      </c>
      <c r="C47" s="23">
        <f>'Example Results'!B47/5</f>
        <v>0.15078835555278319</v>
      </c>
      <c r="D47" s="23">
        <f>'Example Results'!C47/5</f>
        <v>0.2189275920975266</v>
      </c>
      <c r="E47" s="23">
        <f>'Example Results'!D47/5</f>
        <v>0.31695727503204513</v>
      </c>
      <c r="F47" s="23">
        <f>'Example Results'!E47/5</f>
        <v>6.8236262582040491E-2</v>
      </c>
      <c r="G47" s="23">
        <f>'Example Results'!F47/5</f>
        <v>0.33589988633478696</v>
      </c>
      <c r="H47" s="23">
        <f>'Example Results'!G47/5</f>
        <v>6.212610182692576E-2</v>
      </c>
      <c r="I47" s="23">
        <f>'Example Results'!H47/5</f>
        <v>0.17717668187405286</v>
      </c>
      <c r="J47" s="23">
        <f>'Example Results'!I47/5</f>
        <v>0.2445479747173338</v>
      </c>
      <c r="K47" s="23">
        <f>'Example Results'!J47/5</f>
        <v>2.2445300711742229E-2</v>
      </c>
      <c r="L47" s="23">
        <f>'Example Results'!K47/5</f>
        <v>0.52335976669662543</v>
      </c>
      <c r="M47" s="23">
        <f>'Example Results'!L47/5</f>
        <v>0.30059673530523512</v>
      </c>
      <c r="N47" s="23">
        <f>'Example Results'!M47/5</f>
        <v>7.1645635826697723E-2</v>
      </c>
      <c r="P47" s="64"/>
    </row>
    <row r="48" spans="2:16" x14ac:dyDescent="0.2">
      <c r="B48" s="63" t="s">
        <v>6</v>
      </c>
      <c r="C48" s="23">
        <f>'Example Results'!B48/5</f>
        <v>0.21963988770468026</v>
      </c>
      <c r="D48" s="23">
        <f>'Example Results'!C48/5</f>
        <v>0.18366895954342188</v>
      </c>
      <c r="E48" s="23">
        <f>'Example Results'!D48/5</f>
        <v>0.24177669962075168</v>
      </c>
      <c r="F48" s="23">
        <f>'Example Results'!E48/5</f>
        <v>0.17416055516251169</v>
      </c>
      <c r="G48" s="23">
        <f>'Example Results'!F48/5</f>
        <v>0.23508779868482463</v>
      </c>
      <c r="H48" s="23">
        <f>'Example Results'!G48/5</f>
        <v>2.4318786553474435E-2</v>
      </c>
      <c r="I48" s="23">
        <f>'Example Results'!H48/5</f>
        <v>1.8472026778088381E-2</v>
      </c>
      <c r="J48" s="23">
        <f>'Example Results'!I48/5</f>
        <v>0.2982669350901701</v>
      </c>
      <c r="K48" s="23">
        <f>'Example Results'!J48/5</f>
        <v>4.212617673231521E-2</v>
      </c>
      <c r="L48" s="23">
        <f>'Example Results'!K48/5</f>
        <v>1.987435875467209E-2</v>
      </c>
      <c r="M48" s="23">
        <f>'Example Results'!L48/5</f>
        <v>6.6366486613262207E-2</v>
      </c>
      <c r="N48" s="23">
        <f>'Example Results'!M48/5</f>
        <v>7.913728351217373E-3</v>
      </c>
      <c r="P48" s="64"/>
    </row>
    <row r="49" spans="2:16" x14ac:dyDescent="0.2">
      <c r="B49" s="63" t="s">
        <v>7</v>
      </c>
      <c r="C49" s="23">
        <f>'Example Results'!B49/5</f>
        <v>0.40607584313123529</v>
      </c>
      <c r="D49" s="23">
        <f>'Example Results'!C49/5</f>
        <v>0.15558522128220845</v>
      </c>
      <c r="E49" s="23">
        <f>'Example Results'!D49/5</f>
        <v>0.3399176787438879</v>
      </c>
      <c r="F49" s="23">
        <f>'Example Results'!E49/5</f>
        <v>0.21503964524181307</v>
      </c>
      <c r="G49" s="23">
        <f>'Example Results'!F49/5</f>
        <v>0.35826300050104787</v>
      </c>
      <c r="H49" s="23">
        <f>'Example Results'!G49/5</f>
        <v>0.10162511916736697</v>
      </c>
      <c r="I49" s="23">
        <f>'Example Results'!H49/5</f>
        <v>0.12621415710598291</v>
      </c>
      <c r="J49" s="23">
        <f>'Example Results'!I49/5</f>
        <v>2.2111412145888965E-2</v>
      </c>
      <c r="K49" s="23">
        <f>'Example Results'!J49/5</f>
        <v>4.2831052593561E-2</v>
      </c>
      <c r="L49" s="23">
        <f>'Example Results'!K49/5</f>
        <v>2.1595739805293369E-2</v>
      </c>
      <c r="M49" s="23">
        <f>'Example Results'!L49/5</f>
        <v>3.0239743787938995E-2</v>
      </c>
      <c r="N49" s="23">
        <f>'Example Results'!M49/5</f>
        <v>0.41828503502260306</v>
      </c>
      <c r="P49" s="64"/>
    </row>
    <row r="50" spans="2:16" x14ac:dyDescent="0.2">
      <c r="P50" s="64"/>
    </row>
    <row r="51" spans="2:16" x14ac:dyDescent="0.2">
      <c r="P51" s="64"/>
    </row>
    <row r="52" spans="2:16" x14ac:dyDescent="0.2">
      <c r="P52" s="64"/>
    </row>
    <row r="53" spans="2:16" customFormat="1" x14ac:dyDescent="0.2"/>
    <row r="54" spans="2:16" customFormat="1" x14ac:dyDescent="0.2"/>
    <row r="55" spans="2:16" x14ac:dyDescent="0.2">
      <c r="P55" s="64"/>
    </row>
    <row r="56" spans="2:16" x14ac:dyDescent="0.2">
      <c r="P56" s="64"/>
    </row>
    <row r="57" spans="2:16" x14ac:dyDescent="0.2">
      <c r="P57" s="64"/>
    </row>
    <row r="58" spans="2:16" x14ac:dyDescent="0.2">
      <c r="P58" s="64"/>
    </row>
    <row r="59" spans="2:16" x14ac:dyDescent="0.2">
      <c r="P59" s="64"/>
    </row>
    <row r="60" spans="2:16" x14ac:dyDescent="0.2">
      <c r="P60" s="64"/>
    </row>
    <row r="61" spans="2:16" x14ac:dyDescent="0.2">
      <c r="P61" s="64"/>
    </row>
    <row r="62" spans="2:16" x14ac:dyDescent="0.2">
      <c r="P62" s="64"/>
    </row>
    <row r="63" spans="2:16" x14ac:dyDescent="0.2">
      <c r="P63" s="64"/>
    </row>
    <row r="64" spans="2:16" x14ac:dyDescent="0.2">
      <c r="F64" s="11" t="s">
        <v>139</v>
      </c>
      <c r="P64" s="64"/>
    </row>
    <row r="65" spans="2:16" x14ac:dyDescent="0.2">
      <c r="B65" s="22"/>
      <c r="C65" s="63">
        <v>1</v>
      </c>
      <c r="D65" s="63">
        <v>2</v>
      </c>
      <c r="E65" s="63">
        <v>3</v>
      </c>
      <c r="F65" s="63">
        <v>4</v>
      </c>
      <c r="G65" s="63">
        <v>5</v>
      </c>
      <c r="H65" s="63">
        <v>6</v>
      </c>
      <c r="I65" s="63">
        <v>7</v>
      </c>
      <c r="J65" s="63">
        <v>8</v>
      </c>
      <c r="K65" s="63">
        <v>9</v>
      </c>
      <c r="L65" s="63">
        <v>10</v>
      </c>
      <c r="M65" s="63">
        <v>11</v>
      </c>
      <c r="N65" s="63">
        <v>12</v>
      </c>
      <c r="P65" s="64"/>
    </row>
    <row r="66" spans="2:16" x14ac:dyDescent="0.2">
      <c r="B66" s="63" t="s">
        <v>1</v>
      </c>
      <c r="C66" s="23">
        <f>'Example Results'!B42/6</f>
        <v>0.13035304380816293</v>
      </c>
      <c r="D66" s="23">
        <f>'Example Results'!C42/6</f>
        <v>0.19488937540248605</v>
      </c>
      <c r="E66" s="23">
        <f>'Example Results'!D42/6</f>
        <v>0.26481120590159052</v>
      </c>
      <c r="F66" s="23">
        <f>'Example Results'!E42/6</f>
        <v>0.1127466050809931</v>
      </c>
      <c r="G66" s="23">
        <f>'Example Results'!F42/6</f>
        <v>7.3893047503134496E-3</v>
      </c>
      <c r="H66" s="23">
        <f>'Example Results'!G42/6</f>
        <v>1.0205716634501634E-2</v>
      </c>
      <c r="I66" s="23">
        <f>'Example Results'!H42/6</f>
        <v>0.11802080779715669</v>
      </c>
      <c r="J66" s="23">
        <f>'Example Results'!I42/6</f>
        <v>0.1942277813923694</v>
      </c>
      <c r="K66" s="23">
        <f>'Example Results'!J42/6</f>
        <v>0.13845293309089954</v>
      </c>
      <c r="L66" s="23">
        <f>'Example Results'!K42/6</f>
        <v>0.15821418969214088</v>
      </c>
      <c r="M66" s="23">
        <f>'Example Results'!L42/6</f>
        <v>0.11073090744269376</v>
      </c>
      <c r="N66" s="23">
        <f>'Example Results'!M42/6</f>
        <v>0.18454192142182979</v>
      </c>
      <c r="P66" s="64">
        <f>COUNTIF(C66:N73,"&lt;0.3")-COUNTIF(C66:N73,"&lt;0.1")</f>
        <v>64</v>
      </c>
    </row>
    <row r="67" spans="2:16" x14ac:dyDescent="0.2">
      <c r="B67" s="63" t="s">
        <v>2</v>
      </c>
      <c r="C67" s="23">
        <f>'Example Results'!B43/6</f>
        <v>0.25051892034659384</v>
      </c>
      <c r="D67" s="23">
        <f>'Example Results'!C43/6</f>
        <v>0.16345129367876524</v>
      </c>
      <c r="E67" s="23">
        <f>'Example Results'!D43/6</f>
        <v>0.23141925775546915</v>
      </c>
      <c r="F67" s="23">
        <f>'Example Results'!E43/6</f>
        <v>0.12299512911621137</v>
      </c>
      <c r="G67" s="23">
        <f>'Example Results'!F43/6</f>
        <v>0.16545462507388484</v>
      </c>
      <c r="H67" s="23">
        <f>'Example Results'!G43/6</f>
        <v>0.10507335118795789</v>
      </c>
      <c r="I67" s="23">
        <f>'Example Results'!H43/6</f>
        <v>0.2276846523151845</v>
      </c>
      <c r="J67" s="23">
        <f>'Example Results'!I43/6</f>
        <v>1.4314400930973749E-2</v>
      </c>
      <c r="K67" s="23">
        <f>'Example Results'!J43/6</f>
        <v>0.24067539077551245</v>
      </c>
      <c r="L67" s="23">
        <f>'Example Results'!K43/6</f>
        <v>1.5513926519409554E-2</v>
      </c>
      <c r="M67" s="23">
        <f>'Example Results'!L43/6</f>
        <v>0.18982230725958327</v>
      </c>
      <c r="N67" s="23">
        <f>'Example Results'!M43/6</f>
        <v>0.16348220928671461</v>
      </c>
      <c r="P67" s="64"/>
    </row>
    <row r="68" spans="2:16" x14ac:dyDescent="0.2">
      <c r="B68" s="63" t="s">
        <v>0</v>
      </c>
      <c r="C68" s="23">
        <f>'Example Results'!B44/6</f>
        <v>0.25605899729112208</v>
      </c>
      <c r="D68" s="23">
        <f>'Example Results'!C44/6</f>
        <v>0.18927200943808434</v>
      </c>
      <c r="E68" s="23">
        <f>'Example Results'!D44/6</f>
        <v>0.21019260133742734</v>
      </c>
      <c r="F68" s="23">
        <f>'Example Results'!E44/6</f>
        <v>7.2262616471284777E-2</v>
      </c>
      <c r="G68" s="23">
        <f>'Example Results'!F44/6</f>
        <v>0.10086573694604777</v>
      </c>
      <c r="H68" s="23">
        <f>'Example Results'!G44/6</f>
        <v>3.0498721692472266E-2</v>
      </c>
      <c r="I68" s="23">
        <f>'Example Results'!H44/6</f>
        <v>0.11310522613320588</v>
      </c>
      <c r="J68" s="23">
        <f>'Example Results'!I44/6</f>
        <v>1.1467073438836189E-2</v>
      </c>
      <c r="K68" s="23">
        <f>'Example Results'!J44/6</f>
        <v>0.1066345893894014</v>
      </c>
      <c r="L68" s="23">
        <f>'Example Results'!K44/6</f>
        <v>9.0144204109204054E-2</v>
      </c>
      <c r="M68" s="23">
        <f>'Example Results'!L44/6</f>
        <v>0.14468861121428875</v>
      </c>
      <c r="N68" s="23">
        <f>'Example Results'!M44/6</f>
        <v>0.19025821733166948</v>
      </c>
      <c r="P68" s="64"/>
    </row>
    <row r="69" spans="2:16" x14ac:dyDescent="0.2">
      <c r="B69" s="63" t="s">
        <v>3</v>
      </c>
      <c r="C69" s="23">
        <f>'Example Results'!B45/6</f>
        <v>0.17844536353421278</v>
      </c>
      <c r="D69" s="23">
        <f>'Example Results'!C45/6</f>
        <v>0.19284894527782723</v>
      </c>
      <c r="E69" s="23">
        <f>'Example Results'!D45/6</f>
        <v>0.28841527257093941</v>
      </c>
      <c r="F69" s="23">
        <f>'Example Results'!E45/6</f>
        <v>0.19806131677809205</v>
      </c>
      <c r="G69" s="23">
        <f>'Example Results'!F45/6</f>
        <v>8.1283790870912781E-2</v>
      </c>
      <c r="H69" s="23">
        <f>'Example Results'!G45/6</f>
        <v>3.8524413516130368E-2</v>
      </c>
      <c r="I69" s="23">
        <f>'Example Results'!H45/6</f>
        <v>0.12226861232940102</v>
      </c>
      <c r="J69" s="23">
        <f>'Example Results'!I45/6</f>
        <v>0.15060895013659431</v>
      </c>
      <c r="K69" s="23">
        <f>'Example Results'!J45/6</f>
        <v>0.15125508634273629</v>
      </c>
      <c r="L69" s="23">
        <f>'Example Results'!K45/6</f>
        <v>0.11261057640601584</v>
      </c>
      <c r="M69" s="23">
        <f>'Example Results'!L45/6</f>
        <v>0.14279039288619702</v>
      </c>
      <c r="N69" s="23">
        <f>'Example Results'!M45/6</f>
        <v>0.19148865852805466</v>
      </c>
      <c r="P69" s="64"/>
    </row>
    <row r="70" spans="2:16" x14ac:dyDescent="0.2">
      <c r="B70" s="63" t="s">
        <v>4</v>
      </c>
      <c r="C70" s="23">
        <f>'Example Results'!B46/6</f>
        <v>0.28377174825694307</v>
      </c>
      <c r="D70" s="23">
        <f>'Example Results'!C46/6</f>
        <v>0.2202679979681291</v>
      </c>
      <c r="E70" s="23">
        <f>'Example Results'!D46/6</f>
        <v>0.2174021211112219</v>
      </c>
      <c r="F70" s="23">
        <f>'Example Results'!E46/6</f>
        <v>3.504640762182553E-2</v>
      </c>
      <c r="G70" s="23">
        <f>'Example Results'!F46/6</f>
        <v>5.5191017761639156E-2</v>
      </c>
      <c r="H70" s="23">
        <f>'Example Results'!G46/6</f>
        <v>2.7116554182810493E-2</v>
      </c>
      <c r="I70" s="23">
        <f>'Example Results'!H46/6</f>
        <v>0.1686543904966453</v>
      </c>
      <c r="J70" s="23">
        <f>'Example Results'!I46/6</f>
        <v>0.23663472081652895</v>
      </c>
      <c r="K70" s="23">
        <f>'Example Results'!J46/6</f>
        <v>0.15361085566847876</v>
      </c>
      <c r="L70" s="23">
        <f>'Example Results'!K46/6</f>
        <v>1.721737651742019E-2</v>
      </c>
      <c r="M70" s="23">
        <f>'Example Results'!L46/6</f>
        <v>0.20281922884150108</v>
      </c>
      <c r="N70" s="23">
        <f>'Example Results'!M46/6</f>
        <v>0.1168120075263361</v>
      </c>
      <c r="P70" s="64"/>
    </row>
    <row r="71" spans="2:16" x14ac:dyDescent="0.2">
      <c r="B71" s="63" t="s">
        <v>5</v>
      </c>
      <c r="C71" s="23">
        <f>'Example Results'!B47/6</f>
        <v>0.12565696296065265</v>
      </c>
      <c r="D71" s="23">
        <f>'Example Results'!C47/6</f>
        <v>0.18243966008127219</v>
      </c>
      <c r="E71" s="23">
        <f>'Example Results'!D47/6</f>
        <v>0.26413106252670426</v>
      </c>
      <c r="F71" s="23">
        <f>'Example Results'!E47/6</f>
        <v>5.6863552151700414E-2</v>
      </c>
      <c r="G71" s="23">
        <f>'Example Results'!F47/6</f>
        <v>0.27991657194565583</v>
      </c>
      <c r="H71" s="23">
        <f>'Example Results'!G47/6</f>
        <v>5.1771751522438132E-2</v>
      </c>
      <c r="I71" s="23">
        <f>'Example Results'!H47/6</f>
        <v>0.14764723489504405</v>
      </c>
      <c r="J71" s="23">
        <f>'Example Results'!I47/6</f>
        <v>0.2037899789311115</v>
      </c>
      <c r="K71" s="23">
        <f>'Example Results'!J47/6</f>
        <v>1.8704417259785191E-2</v>
      </c>
      <c r="L71" s="23">
        <f>'Example Results'!K47/6</f>
        <v>0.43613313891385452</v>
      </c>
      <c r="M71" s="23">
        <f>'Example Results'!L47/6</f>
        <v>0.25049727942102928</v>
      </c>
      <c r="N71" s="23">
        <f>'Example Results'!M47/6</f>
        <v>5.9704696522248107E-2</v>
      </c>
      <c r="P71" s="64"/>
    </row>
    <row r="72" spans="2:16" x14ac:dyDescent="0.2">
      <c r="B72" s="63" t="s">
        <v>6</v>
      </c>
      <c r="C72" s="23">
        <f>'Example Results'!B48/6</f>
        <v>0.18303323975390021</v>
      </c>
      <c r="D72" s="23">
        <f>'Example Results'!C48/6</f>
        <v>0.15305746628618491</v>
      </c>
      <c r="E72" s="23">
        <f>'Example Results'!D48/6</f>
        <v>0.20148058301729307</v>
      </c>
      <c r="F72" s="23">
        <f>'Example Results'!E48/6</f>
        <v>0.14513379596875975</v>
      </c>
      <c r="G72" s="23">
        <f>'Example Results'!F48/6</f>
        <v>0.19590649890402054</v>
      </c>
      <c r="H72" s="23">
        <f>'Example Results'!G48/6</f>
        <v>2.0265655461228698E-2</v>
      </c>
      <c r="I72" s="23">
        <f>'Example Results'!H48/6</f>
        <v>1.5393355648406985E-2</v>
      </c>
      <c r="J72" s="23">
        <f>'Example Results'!I48/6</f>
        <v>0.24855577924180841</v>
      </c>
      <c r="K72" s="23">
        <f>'Example Results'!J48/6</f>
        <v>3.5105147276929344E-2</v>
      </c>
      <c r="L72" s="23">
        <f>'Example Results'!K48/6</f>
        <v>1.6561965628893411E-2</v>
      </c>
      <c r="M72" s="23">
        <f>'Example Results'!L48/6</f>
        <v>5.5305405511051842E-2</v>
      </c>
      <c r="N72" s="23">
        <f>'Example Results'!M48/6</f>
        <v>6.5947736260144772E-3</v>
      </c>
      <c r="P72" s="64"/>
    </row>
    <row r="73" spans="2:16" x14ac:dyDescent="0.2">
      <c r="B73" s="63" t="s">
        <v>7</v>
      </c>
      <c r="C73" s="23">
        <f>'Example Results'!B49/6</f>
        <v>0.33839653594269609</v>
      </c>
      <c r="D73" s="23">
        <f>'Example Results'!C49/6</f>
        <v>0.12965435106850703</v>
      </c>
      <c r="E73" s="23">
        <f>'Example Results'!D49/6</f>
        <v>0.28326473228657328</v>
      </c>
      <c r="F73" s="23">
        <f>'Example Results'!E49/6</f>
        <v>0.17919970436817756</v>
      </c>
      <c r="G73" s="23">
        <f>'Example Results'!F49/6</f>
        <v>0.29855250041753989</v>
      </c>
      <c r="H73" s="23">
        <f>'Example Results'!G49/6</f>
        <v>8.468759930613913E-2</v>
      </c>
      <c r="I73" s="23">
        <f>'Example Results'!H49/6</f>
        <v>0.10517846425498577</v>
      </c>
      <c r="J73" s="23">
        <f>'Example Results'!I49/6</f>
        <v>1.8426176788240805E-2</v>
      </c>
      <c r="K73" s="23">
        <f>'Example Results'!J49/6</f>
        <v>3.56925438279675E-2</v>
      </c>
      <c r="L73" s="23">
        <f>'Example Results'!K49/6</f>
        <v>1.7996449837744472E-2</v>
      </c>
      <c r="M73" s="23">
        <f>'Example Results'!L49/6</f>
        <v>2.5199786489949163E-2</v>
      </c>
      <c r="N73" s="23">
        <f>'Example Results'!M49/6</f>
        <v>0.3485708625188359</v>
      </c>
      <c r="P73" s="64"/>
    </row>
    <row r="74" spans="2:16" x14ac:dyDescent="0.2">
      <c r="P74" s="64"/>
    </row>
    <row r="75" spans="2:16" x14ac:dyDescent="0.2">
      <c r="P75" s="64"/>
    </row>
    <row r="76" spans="2:16" x14ac:dyDescent="0.2">
      <c r="F76" s="11" t="s">
        <v>140</v>
      </c>
      <c r="P76" s="64"/>
    </row>
    <row r="77" spans="2:16" x14ac:dyDescent="0.2">
      <c r="B77" s="22"/>
      <c r="C77" s="63">
        <v>1</v>
      </c>
      <c r="D77" s="63">
        <v>2</v>
      </c>
      <c r="E77" s="63">
        <v>3</v>
      </c>
      <c r="F77" s="63">
        <v>4</v>
      </c>
      <c r="G77" s="63">
        <v>5</v>
      </c>
      <c r="H77" s="63">
        <v>6</v>
      </c>
      <c r="I77" s="63">
        <v>7</v>
      </c>
      <c r="J77" s="63">
        <v>8</v>
      </c>
      <c r="K77" s="63">
        <v>9</v>
      </c>
      <c r="L77" s="63">
        <v>10</v>
      </c>
      <c r="M77" s="63">
        <v>11</v>
      </c>
      <c r="N77" s="63">
        <v>12</v>
      </c>
      <c r="P77" s="64"/>
    </row>
    <row r="78" spans="2:16" x14ac:dyDescent="0.2">
      <c r="B78" s="63" t="s">
        <v>1</v>
      </c>
      <c r="C78" s="23">
        <f>'Example Results'!B42/8</f>
        <v>9.7764782856122195E-2</v>
      </c>
      <c r="D78" s="23">
        <f>'Example Results'!C42/8</f>
        <v>0.14616703155186453</v>
      </c>
      <c r="E78" s="23">
        <f>'Example Results'!D42/8</f>
        <v>0.1986084044261929</v>
      </c>
      <c r="F78" s="23">
        <f>'Example Results'!E42/8</f>
        <v>8.4559953810744826E-2</v>
      </c>
      <c r="G78" s="23">
        <f>'Example Results'!F42/8</f>
        <v>5.5419785627350872E-3</v>
      </c>
      <c r="H78" s="23">
        <f>'Example Results'!G42/8</f>
        <v>7.6542874758762248E-3</v>
      </c>
      <c r="I78" s="23">
        <f>'Example Results'!H42/8</f>
        <v>8.8515605847867523E-2</v>
      </c>
      <c r="J78" s="23">
        <f>'Example Results'!I42/8</f>
        <v>0.14567083604427705</v>
      </c>
      <c r="K78" s="23">
        <f>'Example Results'!J42/8</f>
        <v>0.10383969981817465</v>
      </c>
      <c r="L78" s="23">
        <f>'Example Results'!K42/8</f>
        <v>0.11866064226910567</v>
      </c>
      <c r="M78" s="23">
        <f>'Example Results'!L42/8</f>
        <v>8.304818058202032E-2</v>
      </c>
      <c r="N78" s="23">
        <f>'Example Results'!M42/8</f>
        <v>0.13840644106637234</v>
      </c>
      <c r="P78" s="64">
        <f>COUNTIF(C78:N85,"&lt;0.3")-COUNTIF(C78:N85,"&lt;0.1")</f>
        <v>51</v>
      </c>
    </row>
    <row r="79" spans="2:16" x14ac:dyDescent="0.2">
      <c r="B79" s="63" t="s">
        <v>2</v>
      </c>
      <c r="C79" s="23">
        <f>'Example Results'!B43/8</f>
        <v>0.18788919025994538</v>
      </c>
      <c r="D79" s="23">
        <f>'Example Results'!C43/8</f>
        <v>0.12258847025907393</v>
      </c>
      <c r="E79" s="23">
        <f>'Example Results'!D43/8</f>
        <v>0.17356444331660187</v>
      </c>
      <c r="F79" s="23">
        <f>'Example Results'!E43/8</f>
        <v>9.224634683715853E-2</v>
      </c>
      <c r="G79" s="23">
        <f>'Example Results'!F43/8</f>
        <v>0.12409096880541362</v>
      </c>
      <c r="H79" s="23">
        <f>'Example Results'!G43/8</f>
        <v>7.8805013390968418E-2</v>
      </c>
      <c r="I79" s="23">
        <f>'Example Results'!H43/8</f>
        <v>0.17076348923638837</v>
      </c>
      <c r="J79" s="23">
        <f>'Example Results'!I43/8</f>
        <v>1.0735800698230312E-2</v>
      </c>
      <c r="K79" s="23">
        <f>'Example Results'!J43/8</f>
        <v>0.18050654308163433</v>
      </c>
      <c r="L79" s="23">
        <f>'Example Results'!K43/8</f>
        <v>1.1635444889557166E-2</v>
      </c>
      <c r="M79" s="23">
        <f>'Example Results'!L43/8</f>
        <v>0.14236673044468745</v>
      </c>
      <c r="N79" s="23">
        <f>'Example Results'!M43/8</f>
        <v>0.12261165696503597</v>
      </c>
      <c r="P79" s="64"/>
    </row>
    <row r="80" spans="2:16" x14ac:dyDescent="0.2">
      <c r="B80" s="63" t="s">
        <v>0</v>
      </c>
      <c r="C80" s="23">
        <f>'Example Results'!B44/8</f>
        <v>0.19204424796834157</v>
      </c>
      <c r="D80" s="23">
        <f>'Example Results'!C44/8</f>
        <v>0.14195400707856326</v>
      </c>
      <c r="E80" s="23">
        <f>'Example Results'!D44/8</f>
        <v>0.15764445100307051</v>
      </c>
      <c r="F80" s="23">
        <f>'Example Results'!E44/8</f>
        <v>5.4196962353463579E-2</v>
      </c>
      <c r="G80" s="23">
        <f>'Example Results'!F44/8</f>
        <v>7.5649302709535821E-2</v>
      </c>
      <c r="H80" s="23">
        <f>'Example Results'!G44/8</f>
        <v>2.28740412693542E-2</v>
      </c>
      <c r="I80" s="23">
        <f>'Example Results'!H44/8</f>
        <v>8.4828919599904407E-2</v>
      </c>
      <c r="J80" s="23">
        <f>'Example Results'!I44/8</f>
        <v>8.6003050791271414E-3</v>
      </c>
      <c r="K80" s="23">
        <f>'Example Results'!J44/8</f>
        <v>7.9975942042051051E-2</v>
      </c>
      <c r="L80" s="23">
        <f>'Example Results'!K44/8</f>
        <v>6.7608153081903044E-2</v>
      </c>
      <c r="M80" s="23">
        <f>'Example Results'!L44/8</f>
        <v>0.10851645841071655</v>
      </c>
      <c r="N80" s="23">
        <f>'Example Results'!M44/8</f>
        <v>0.14269366299875211</v>
      </c>
      <c r="P80" s="64"/>
    </row>
    <row r="81" spans="2:16" x14ac:dyDescent="0.2">
      <c r="B81" s="63" t="s">
        <v>3</v>
      </c>
      <c r="C81" s="23">
        <f>'Example Results'!B45/8</f>
        <v>0.13383402265065958</v>
      </c>
      <c r="D81" s="23">
        <f>'Example Results'!C45/8</f>
        <v>0.14463670895837041</v>
      </c>
      <c r="E81" s="23">
        <f>'Example Results'!D45/8</f>
        <v>0.21631145442820454</v>
      </c>
      <c r="F81" s="23">
        <f>'Example Results'!E45/8</f>
        <v>0.14854598758356904</v>
      </c>
      <c r="G81" s="23">
        <f>'Example Results'!F45/8</f>
        <v>6.0962843153184586E-2</v>
      </c>
      <c r="H81" s="23">
        <f>'Example Results'!G45/8</f>
        <v>2.8893310137097776E-2</v>
      </c>
      <c r="I81" s="23">
        <f>'Example Results'!H45/8</f>
        <v>9.1701459247050768E-2</v>
      </c>
      <c r="J81" s="23">
        <f>'Example Results'!I45/8</f>
        <v>0.11295671260244573</v>
      </c>
      <c r="K81" s="23">
        <f>'Example Results'!J45/8</f>
        <v>0.11344131475705221</v>
      </c>
      <c r="L81" s="23">
        <f>'Example Results'!K45/8</f>
        <v>8.4457932304511874E-2</v>
      </c>
      <c r="M81" s="23">
        <f>'Example Results'!L45/8</f>
        <v>0.10709279466464777</v>
      </c>
      <c r="N81" s="23">
        <f>'Example Results'!M45/8</f>
        <v>0.143616493896041</v>
      </c>
      <c r="P81" s="64"/>
    </row>
    <row r="82" spans="2:16" x14ac:dyDescent="0.2">
      <c r="B82" s="63" t="s">
        <v>4</v>
      </c>
      <c r="C82" s="23">
        <f>'Example Results'!B46/8</f>
        <v>0.2128288111927073</v>
      </c>
      <c r="D82" s="23">
        <f>'Example Results'!C46/8</f>
        <v>0.16520099847609682</v>
      </c>
      <c r="E82" s="23">
        <f>'Example Results'!D46/8</f>
        <v>0.16305159083341642</v>
      </c>
      <c r="F82" s="23">
        <f>'Example Results'!E46/8</f>
        <v>2.6284805716369146E-2</v>
      </c>
      <c r="G82" s="23">
        <f>'Example Results'!F46/8</f>
        <v>4.1393263321229369E-2</v>
      </c>
      <c r="H82" s="23">
        <f>'Example Results'!G46/8</f>
        <v>2.0337415637107871E-2</v>
      </c>
      <c r="I82" s="23">
        <f>'Example Results'!H46/8</f>
        <v>0.12649079287248396</v>
      </c>
      <c r="J82" s="23">
        <f>'Example Results'!I46/8</f>
        <v>0.17747604061239672</v>
      </c>
      <c r="K82" s="23">
        <f>'Example Results'!J46/8</f>
        <v>0.11520814175135907</v>
      </c>
      <c r="L82" s="23">
        <f>'Example Results'!K46/8</f>
        <v>1.2913032388065142E-2</v>
      </c>
      <c r="M82" s="23">
        <f>'Example Results'!L46/8</f>
        <v>0.15211442163112582</v>
      </c>
      <c r="N82" s="23">
        <f>'Example Results'!M46/8</f>
        <v>8.7609005644752075E-2</v>
      </c>
      <c r="P82" s="64"/>
    </row>
    <row r="83" spans="2:16" x14ac:dyDescent="0.2">
      <c r="B83" s="63" t="s">
        <v>5</v>
      </c>
      <c r="C83" s="23">
        <f>'Example Results'!B47/8</f>
        <v>9.4242722220489489E-2</v>
      </c>
      <c r="D83" s="23">
        <f>'Example Results'!C47/8</f>
        <v>0.13682974506095413</v>
      </c>
      <c r="E83" s="23">
        <f>'Example Results'!D47/8</f>
        <v>0.1980982968950282</v>
      </c>
      <c r="F83" s="23">
        <f>'Example Results'!E47/8</f>
        <v>4.264766411377531E-2</v>
      </c>
      <c r="G83" s="23">
        <f>'Example Results'!F47/8</f>
        <v>0.20993742895924186</v>
      </c>
      <c r="H83" s="23">
        <f>'Example Results'!G47/8</f>
        <v>3.8828813641828601E-2</v>
      </c>
      <c r="I83" s="23">
        <f>'Example Results'!H47/8</f>
        <v>0.11073542617128304</v>
      </c>
      <c r="J83" s="23">
        <f>'Example Results'!I47/8</f>
        <v>0.15284248419833363</v>
      </c>
      <c r="K83" s="23">
        <f>'Example Results'!J47/8</f>
        <v>1.4028312944838892E-2</v>
      </c>
      <c r="L83" s="23">
        <f>'Example Results'!K47/8</f>
        <v>0.32709985418539089</v>
      </c>
      <c r="M83" s="23">
        <f>'Example Results'!L47/8</f>
        <v>0.18787295956577196</v>
      </c>
      <c r="N83" s="23">
        <f>'Example Results'!M47/8</f>
        <v>4.4778522391686081E-2</v>
      </c>
      <c r="P83" s="64"/>
    </row>
    <row r="84" spans="2:16" x14ac:dyDescent="0.2">
      <c r="B84" s="63" t="s">
        <v>6</v>
      </c>
      <c r="C84" s="23">
        <f>'Example Results'!B48/8</f>
        <v>0.13727492981542516</v>
      </c>
      <c r="D84" s="23">
        <f>'Example Results'!C48/8</f>
        <v>0.11479309971463868</v>
      </c>
      <c r="E84" s="23">
        <f>'Example Results'!D48/8</f>
        <v>0.1511104372629698</v>
      </c>
      <c r="F84" s="23">
        <f>'Example Results'!E48/8</f>
        <v>0.10885034697656981</v>
      </c>
      <c r="G84" s="23">
        <f>'Example Results'!F48/8</f>
        <v>0.1469298741780154</v>
      </c>
      <c r="H84" s="23">
        <f>'Example Results'!G48/8</f>
        <v>1.5199241595921523E-2</v>
      </c>
      <c r="I84" s="23">
        <f>'Example Results'!H48/8</f>
        <v>1.1545016736305239E-2</v>
      </c>
      <c r="J84" s="23">
        <f>'Example Results'!I48/8</f>
        <v>0.18641683443135632</v>
      </c>
      <c r="K84" s="23">
        <f>'Example Results'!J48/8</f>
        <v>2.6328860457697008E-2</v>
      </c>
      <c r="L84" s="23">
        <f>'Example Results'!K48/8</f>
        <v>1.2421474221670057E-2</v>
      </c>
      <c r="M84" s="23">
        <f>'Example Results'!L48/8</f>
        <v>4.1479054133288881E-2</v>
      </c>
      <c r="N84" s="23">
        <f>'Example Results'!M48/8</f>
        <v>4.9460802195108577E-3</v>
      </c>
      <c r="P84" s="64"/>
    </row>
    <row r="85" spans="2:16" x14ac:dyDescent="0.2">
      <c r="B85" s="63" t="s">
        <v>7</v>
      </c>
      <c r="C85" s="23">
        <f>'Example Results'!B49/8</f>
        <v>0.25379740195702205</v>
      </c>
      <c r="D85" s="23">
        <f>'Example Results'!C49/8</f>
        <v>9.7240763301380276E-2</v>
      </c>
      <c r="E85" s="23">
        <f>'Example Results'!D49/8</f>
        <v>0.21244854921492995</v>
      </c>
      <c r="F85" s="23">
        <f>'Example Results'!E49/8</f>
        <v>0.13439977827613317</v>
      </c>
      <c r="G85" s="23">
        <f>'Example Results'!F49/8</f>
        <v>0.22391437531315492</v>
      </c>
      <c r="H85" s="23">
        <f>'Example Results'!G49/8</f>
        <v>6.3515699479604351E-2</v>
      </c>
      <c r="I85" s="23">
        <f>'Example Results'!H49/8</f>
        <v>7.8883848191239322E-2</v>
      </c>
      <c r="J85" s="23">
        <f>'Example Results'!I49/8</f>
        <v>1.3819632591180603E-2</v>
      </c>
      <c r="K85" s="23">
        <f>'Example Results'!J49/8</f>
        <v>2.6769407870975623E-2</v>
      </c>
      <c r="L85" s="23">
        <f>'Example Results'!K49/8</f>
        <v>1.3497337378308355E-2</v>
      </c>
      <c r="M85" s="23">
        <f>'Example Results'!L49/8</f>
        <v>1.8899839867461871E-2</v>
      </c>
      <c r="N85" s="23">
        <f>'Example Results'!M49/8</f>
        <v>0.26142814688912691</v>
      </c>
      <c r="P85" s="64"/>
    </row>
    <row r="88" spans="2:16" x14ac:dyDescent="0.2">
      <c r="F88" s="11" t="s">
        <v>141</v>
      </c>
    </row>
    <row r="89" spans="2:16" x14ac:dyDescent="0.2">
      <c r="B89" s="22"/>
      <c r="C89" s="63">
        <v>1</v>
      </c>
      <c r="D89" s="63">
        <v>2</v>
      </c>
      <c r="E89" s="63">
        <v>3</v>
      </c>
      <c r="F89" s="63">
        <v>4</v>
      </c>
      <c r="G89" s="63">
        <v>5</v>
      </c>
      <c r="H89" s="63">
        <v>6</v>
      </c>
      <c r="I89" s="63">
        <v>7</v>
      </c>
      <c r="J89" s="63">
        <v>8</v>
      </c>
      <c r="K89" s="63">
        <v>9</v>
      </c>
      <c r="L89" s="63">
        <v>10</v>
      </c>
      <c r="M89" s="63">
        <v>11</v>
      </c>
      <c r="N89" s="63">
        <v>12</v>
      </c>
    </row>
    <row r="90" spans="2:16" x14ac:dyDescent="0.2">
      <c r="B90" s="63" t="s">
        <v>1</v>
      </c>
      <c r="C90" s="23">
        <f>'Example Results'!B42/10</f>
        <v>7.8211826284897756E-2</v>
      </c>
      <c r="D90" s="23">
        <f>'Example Results'!C42/10</f>
        <v>0.11693362524149162</v>
      </c>
      <c r="E90" s="23">
        <f>'Example Results'!D42/10</f>
        <v>0.15888672354095432</v>
      </c>
      <c r="F90" s="23">
        <f>'Example Results'!E42/10</f>
        <v>6.7647963048595855E-2</v>
      </c>
      <c r="G90" s="23">
        <f>'Example Results'!F42/10</f>
        <v>4.4335828501880694E-3</v>
      </c>
      <c r="H90" s="23">
        <f>'Example Results'!G42/10</f>
        <v>6.1234299807009802E-3</v>
      </c>
      <c r="I90" s="23">
        <f>'Example Results'!H42/10</f>
        <v>7.0812484678294013E-2</v>
      </c>
      <c r="J90" s="23">
        <f>'Example Results'!I42/10</f>
        <v>0.11653666883542164</v>
      </c>
      <c r="K90" s="23">
        <f>'Example Results'!J42/10</f>
        <v>8.3071759854539712E-2</v>
      </c>
      <c r="L90" s="23">
        <f>'Example Results'!K42/10</f>
        <v>9.4928513815284526E-2</v>
      </c>
      <c r="M90" s="23">
        <f>'Example Results'!L42/10</f>
        <v>6.6438544465616256E-2</v>
      </c>
      <c r="N90" s="23">
        <f>'Example Results'!M42/10</f>
        <v>0.11072515285309788</v>
      </c>
      <c r="P90" s="64">
        <f>COUNTIF(C90:N97,"&lt;0.3")-COUNTIF(C90:N97,"&lt;0.1")</f>
        <v>39</v>
      </c>
    </row>
    <row r="91" spans="2:16" x14ac:dyDescent="0.2">
      <c r="B91" s="63" t="s">
        <v>2</v>
      </c>
      <c r="C91" s="23">
        <f>'Example Results'!B43/10</f>
        <v>0.1503113522079563</v>
      </c>
      <c r="D91" s="23">
        <f>'Example Results'!C43/10</f>
        <v>9.8070776207259153E-2</v>
      </c>
      <c r="E91" s="23">
        <f>'Example Results'!D43/10</f>
        <v>0.1388515546532815</v>
      </c>
      <c r="F91" s="23">
        <f>'Example Results'!E43/10</f>
        <v>7.3797077469726829E-2</v>
      </c>
      <c r="G91" s="23">
        <f>'Example Results'!F43/10</f>
        <v>9.9272775044330894E-2</v>
      </c>
      <c r="H91" s="23">
        <f>'Example Results'!G43/10</f>
        <v>6.304401071277474E-2</v>
      </c>
      <c r="I91" s="23">
        <f>'Example Results'!H43/10</f>
        <v>0.1366107913891107</v>
      </c>
      <c r="J91" s="23">
        <f>'Example Results'!I43/10</f>
        <v>8.5886405585842499E-3</v>
      </c>
      <c r="K91" s="23">
        <f>'Example Results'!J43/10</f>
        <v>0.14440523446530745</v>
      </c>
      <c r="L91" s="23">
        <f>'Example Results'!K43/10</f>
        <v>9.3083559116457319E-3</v>
      </c>
      <c r="M91" s="23">
        <f>'Example Results'!L43/10</f>
        <v>0.11389338435574996</v>
      </c>
      <c r="N91" s="23">
        <f>'Example Results'!M43/10</f>
        <v>9.8089325572028777E-2</v>
      </c>
    </row>
    <row r="92" spans="2:16" x14ac:dyDescent="0.2">
      <c r="B92" s="63" t="s">
        <v>0</v>
      </c>
      <c r="C92" s="23">
        <f>'Example Results'!B44/10</f>
        <v>0.15363539837467327</v>
      </c>
      <c r="D92" s="23">
        <f>'Example Results'!C44/10</f>
        <v>0.11356320566285061</v>
      </c>
      <c r="E92" s="23">
        <f>'Example Results'!D44/10</f>
        <v>0.12611556080245639</v>
      </c>
      <c r="F92" s="23">
        <f>'Example Results'!E44/10</f>
        <v>4.3357569882770862E-2</v>
      </c>
      <c r="G92" s="23">
        <f>'Example Results'!F44/10</f>
        <v>6.0519442167628654E-2</v>
      </c>
      <c r="H92" s="23">
        <f>'Example Results'!G44/10</f>
        <v>1.8299233015483359E-2</v>
      </c>
      <c r="I92" s="23">
        <f>'Example Results'!H44/10</f>
        <v>6.7863135679923525E-2</v>
      </c>
      <c r="J92" s="23">
        <f>'Example Results'!I44/10</f>
        <v>6.8802440633017135E-3</v>
      </c>
      <c r="K92" s="23">
        <f>'Example Results'!J44/10</f>
        <v>6.3980753633640836E-2</v>
      </c>
      <c r="L92" s="23">
        <f>'Example Results'!K44/10</f>
        <v>5.4086522465522438E-2</v>
      </c>
      <c r="M92" s="23">
        <f>'Example Results'!L44/10</f>
        <v>8.6813166728573241E-2</v>
      </c>
      <c r="N92" s="23">
        <f>'Example Results'!M44/10</f>
        <v>0.11415493039900168</v>
      </c>
    </row>
    <row r="93" spans="2:16" x14ac:dyDescent="0.2">
      <c r="B93" s="63" t="s">
        <v>3</v>
      </c>
      <c r="C93" s="23">
        <f>'Example Results'!B45/10</f>
        <v>0.10706721812052766</v>
      </c>
      <c r="D93" s="23">
        <f>'Example Results'!C45/10</f>
        <v>0.11570936716669633</v>
      </c>
      <c r="E93" s="23">
        <f>'Example Results'!D45/10</f>
        <v>0.17304916354256364</v>
      </c>
      <c r="F93" s="23">
        <f>'Example Results'!E45/10</f>
        <v>0.11883679006685524</v>
      </c>
      <c r="G93" s="23">
        <f>'Example Results'!F45/10</f>
        <v>4.8770274522547667E-2</v>
      </c>
      <c r="H93" s="23">
        <f>'Example Results'!G45/10</f>
        <v>2.3114648109678219E-2</v>
      </c>
      <c r="I93" s="23">
        <f>'Example Results'!H45/10</f>
        <v>7.336116739764062E-2</v>
      </c>
      <c r="J93" s="23">
        <f>'Example Results'!I45/10</f>
        <v>9.0365370081956581E-2</v>
      </c>
      <c r="K93" s="23">
        <f>'Example Results'!J45/10</f>
        <v>9.0753051805641777E-2</v>
      </c>
      <c r="L93" s="23">
        <f>'Example Results'!K45/10</f>
        <v>6.7566345843609502E-2</v>
      </c>
      <c r="M93" s="23">
        <f>'Example Results'!L45/10</f>
        <v>8.5674235731718215E-2</v>
      </c>
      <c r="N93" s="23">
        <f>'Example Results'!M45/10</f>
        <v>0.1148931951168328</v>
      </c>
    </row>
    <row r="94" spans="2:16" x14ac:dyDescent="0.2">
      <c r="B94" s="63" t="s">
        <v>4</v>
      </c>
      <c r="C94" s="23">
        <f>'Example Results'!B46/10</f>
        <v>0.17026304895416583</v>
      </c>
      <c r="D94" s="23">
        <f>'Example Results'!C46/10</f>
        <v>0.13216079878087744</v>
      </c>
      <c r="E94" s="23">
        <f>'Example Results'!D46/10</f>
        <v>0.13044127266673314</v>
      </c>
      <c r="F94" s="23">
        <f>'Example Results'!E46/10</f>
        <v>2.1027844573095318E-2</v>
      </c>
      <c r="G94" s="23">
        <f>'Example Results'!F46/10</f>
        <v>3.3114610656983498E-2</v>
      </c>
      <c r="H94" s="23">
        <f>'Example Results'!G46/10</f>
        <v>1.6269932509686297E-2</v>
      </c>
      <c r="I94" s="23">
        <f>'Example Results'!H46/10</f>
        <v>0.10119263429798717</v>
      </c>
      <c r="J94" s="23">
        <f>'Example Results'!I46/10</f>
        <v>0.14198083248991739</v>
      </c>
      <c r="K94" s="23">
        <f>'Example Results'!J46/10</f>
        <v>9.2166513401087252E-2</v>
      </c>
      <c r="L94" s="23">
        <f>'Example Results'!K46/10</f>
        <v>1.0330425910452114E-2</v>
      </c>
      <c r="M94" s="23">
        <f>'Example Results'!L46/10</f>
        <v>0.12169153730490065</v>
      </c>
      <c r="N94" s="23">
        <f>'Example Results'!M46/10</f>
        <v>7.0087204515801665E-2</v>
      </c>
    </row>
    <row r="95" spans="2:16" x14ac:dyDescent="0.2">
      <c r="B95" s="63" t="s">
        <v>5</v>
      </c>
      <c r="C95" s="23">
        <f>'Example Results'!B47/10</f>
        <v>7.5394177776391597E-2</v>
      </c>
      <c r="D95" s="23">
        <f>'Example Results'!C47/10</f>
        <v>0.1094637960487633</v>
      </c>
      <c r="E95" s="23">
        <f>'Example Results'!D47/10</f>
        <v>0.15847863751602256</v>
      </c>
      <c r="F95" s="23">
        <f>'Example Results'!E47/10</f>
        <v>3.4118131291020246E-2</v>
      </c>
      <c r="G95" s="23">
        <f>'Example Results'!F47/10</f>
        <v>0.16794994316739348</v>
      </c>
      <c r="H95" s="23">
        <f>'Example Results'!G47/10</f>
        <v>3.106305091346288E-2</v>
      </c>
      <c r="I95" s="23">
        <f>'Example Results'!H47/10</f>
        <v>8.858834093702643E-2</v>
      </c>
      <c r="J95" s="23">
        <f>'Example Results'!I47/10</f>
        <v>0.1222739873586669</v>
      </c>
      <c r="K95" s="23">
        <f>'Example Results'!J47/10</f>
        <v>1.1222650355871115E-2</v>
      </c>
      <c r="L95" s="23">
        <f>'Example Results'!K47/10</f>
        <v>0.26167988334831271</v>
      </c>
      <c r="M95" s="23">
        <f>'Example Results'!L47/10</f>
        <v>0.15029836765261756</v>
      </c>
      <c r="N95" s="23">
        <f>'Example Results'!M47/10</f>
        <v>3.5822817913348862E-2</v>
      </c>
    </row>
    <row r="96" spans="2:16" x14ac:dyDescent="0.2">
      <c r="B96" s="63" t="s">
        <v>6</v>
      </c>
      <c r="C96" s="23">
        <f>'Example Results'!B48/10</f>
        <v>0.10981994385234013</v>
      </c>
      <c r="D96" s="23">
        <f>'Example Results'!C48/10</f>
        <v>9.1834479771710942E-2</v>
      </c>
      <c r="E96" s="23">
        <f>'Example Results'!D48/10</f>
        <v>0.12088834981037584</v>
      </c>
      <c r="F96" s="23">
        <f>'Example Results'!E48/10</f>
        <v>8.7080277581255847E-2</v>
      </c>
      <c r="G96" s="23">
        <f>'Example Results'!F48/10</f>
        <v>0.11754389934241231</v>
      </c>
      <c r="H96" s="23">
        <f>'Example Results'!G48/10</f>
        <v>1.2159393276737217E-2</v>
      </c>
      <c r="I96" s="23">
        <f>'Example Results'!H48/10</f>
        <v>9.2360133890441905E-3</v>
      </c>
      <c r="J96" s="23">
        <f>'Example Results'!I48/10</f>
        <v>0.14913346754508505</v>
      </c>
      <c r="K96" s="23">
        <f>'Example Results'!J48/10</f>
        <v>2.1063088366157605E-2</v>
      </c>
      <c r="L96" s="23">
        <f>'Example Results'!K48/10</f>
        <v>9.9371793773360452E-3</v>
      </c>
      <c r="M96" s="23">
        <f>'Example Results'!L48/10</f>
        <v>3.3183243306631104E-2</v>
      </c>
      <c r="N96" s="23">
        <f>'Example Results'!M48/10</f>
        <v>3.9568641756086865E-3</v>
      </c>
    </row>
    <row r="97" spans="2:16" x14ac:dyDescent="0.2">
      <c r="B97" s="63" t="s">
        <v>7</v>
      </c>
      <c r="C97" s="23">
        <f>'Example Results'!B49/10</f>
        <v>0.20303792156561765</v>
      </c>
      <c r="D97" s="23">
        <f>'Example Results'!C49/10</f>
        <v>7.7792610641104223E-2</v>
      </c>
      <c r="E97" s="23">
        <f>'Example Results'!D49/10</f>
        <v>0.16995883937194395</v>
      </c>
      <c r="F97" s="23">
        <f>'Example Results'!E49/10</f>
        <v>0.10751982262090654</v>
      </c>
      <c r="G97" s="23">
        <f>'Example Results'!F49/10</f>
        <v>0.17913150025052393</v>
      </c>
      <c r="H97" s="23">
        <f>'Example Results'!G49/10</f>
        <v>5.0812559583683484E-2</v>
      </c>
      <c r="I97" s="23">
        <f>'Example Results'!H49/10</f>
        <v>6.3107078552991455E-2</v>
      </c>
      <c r="J97" s="23">
        <f>'Example Results'!I49/10</f>
        <v>1.1055706072944482E-2</v>
      </c>
      <c r="K97" s="23">
        <f>'Example Results'!J49/10</f>
        <v>2.14155262967805E-2</v>
      </c>
      <c r="L97" s="23">
        <f>'Example Results'!K49/10</f>
        <v>1.0797869902646685E-2</v>
      </c>
      <c r="M97" s="23">
        <f>'Example Results'!L49/10</f>
        <v>1.5119871893969497E-2</v>
      </c>
      <c r="N97" s="23">
        <f>'Example Results'!M49/10</f>
        <v>0.20914251751130153</v>
      </c>
    </row>
    <row r="100" spans="2:16" x14ac:dyDescent="0.2">
      <c r="F100" s="11" t="s">
        <v>142</v>
      </c>
    </row>
    <row r="101" spans="2:16" x14ac:dyDescent="0.2">
      <c r="B101" s="22"/>
      <c r="C101" s="63">
        <v>1</v>
      </c>
      <c r="D101" s="63">
        <v>2</v>
      </c>
      <c r="E101" s="63">
        <v>3</v>
      </c>
      <c r="F101" s="63">
        <v>4</v>
      </c>
      <c r="G101" s="63">
        <v>5</v>
      </c>
      <c r="H101" s="63">
        <v>6</v>
      </c>
      <c r="I101" s="63">
        <v>7</v>
      </c>
      <c r="J101" s="63">
        <v>8</v>
      </c>
      <c r="K101" s="63">
        <v>9</v>
      </c>
      <c r="L101" s="63">
        <v>10</v>
      </c>
      <c r="M101" s="63">
        <v>11</v>
      </c>
      <c r="N101" s="63">
        <v>12</v>
      </c>
    </row>
    <row r="102" spans="2:16" x14ac:dyDescent="0.2">
      <c r="B102" s="63" t="s">
        <v>1</v>
      </c>
      <c r="C102" s="23">
        <f>'Example Results'!B42/12</f>
        <v>6.5176521904081464E-2</v>
      </c>
      <c r="D102" s="23">
        <f>'Example Results'!C42/12</f>
        <v>9.7444687701243024E-2</v>
      </c>
      <c r="E102" s="23">
        <f>'Example Results'!D42/12</f>
        <v>0.13240560295079526</v>
      </c>
      <c r="F102" s="23">
        <f>'Example Results'!E42/12</f>
        <v>5.637330254049655E-2</v>
      </c>
      <c r="G102" s="23">
        <f>'Example Results'!F42/12</f>
        <v>3.6946523751567248E-3</v>
      </c>
      <c r="H102" s="23">
        <f>'Example Results'!G42/12</f>
        <v>5.1028583172508168E-3</v>
      </c>
      <c r="I102" s="23">
        <f>'Example Results'!H42/12</f>
        <v>5.9010403898578347E-2</v>
      </c>
      <c r="J102" s="23">
        <f>'Example Results'!I42/12</f>
        <v>9.7113890696184701E-2</v>
      </c>
      <c r="K102" s="23">
        <f>'Example Results'!J42/12</f>
        <v>6.9226466545449769E-2</v>
      </c>
      <c r="L102" s="23">
        <f>'Example Results'!K42/12</f>
        <v>7.9107094846070439E-2</v>
      </c>
      <c r="M102" s="23">
        <f>'Example Results'!L42/12</f>
        <v>5.536545372134688E-2</v>
      </c>
      <c r="N102" s="23">
        <f>'Example Results'!M42/12</f>
        <v>9.2270960710914895E-2</v>
      </c>
      <c r="P102" s="64">
        <f>COUNTIF(C102:N109,"&lt;0.3")-COUNTIF(C102:N109,"&lt;0.1")</f>
        <v>24</v>
      </c>
    </row>
    <row r="103" spans="2:16" x14ac:dyDescent="0.2">
      <c r="B103" s="63" t="s">
        <v>2</v>
      </c>
      <c r="C103" s="23">
        <f>'Example Results'!B43/12</f>
        <v>0.12525946017329692</v>
      </c>
      <c r="D103" s="23">
        <f>'Example Results'!C43/12</f>
        <v>8.1725646839382618E-2</v>
      </c>
      <c r="E103" s="23">
        <f>'Example Results'!D43/12</f>
        <v>0.11570962887773457</v>
      </c>
      <c r="F103" s="23">
        <f>'Example Results'!E43/12</f>
        <v>6.1497564558105684E-2</v>
      </c>
      <c r="G103" s="23">
        <f>'Example Results'!F43/12</f>
        <v>8.2727312536942418E-2</v>
      </c>
      <c r="H103" s="23">
        <f>'Example Results'!G43/12</f>
        <v>5.2536675593978947E-2</v>
      </c>
      <c r="I103" s="23">
        <f>'Example Results'!H43/12</f>
        <v>0.11384232615759225</v>
      </c>
      <c r="J103" s="23">
        <f>'Example Results'!I43/12</f>
        <v>7.1572004654868746E-3</v>
      </c>
      <c r="K103" s="23">
        <f>'Example Results'!J43/12</f>
        <v>0.12033769538775622</v>
      </c>
      <c r="L103" s="23">
        <f>'Example Results'!K43/12</f>
        <v>7.7569632597047772E-3</v>
      </c>
      <c r="M103" s="23">
        <f>'Example Results'!L43/12</f>
        <v>9.4911153629791634E-2</v>
      </c>
      <c r="N103" s="23">
        <f>'Example Results'!M43/12</f>
        <v>8.1741104643357307E-2</v>
      </c>
    </row>
    <row r="104" spans="2:16" x14ac:dyDescent="0.2">
      <c r="B104" s="63" t="s">
        <v>0</v>
      </c>
      <c r="C104" s="23">
        <f>'Example Results'!B44/12</f>
        <v>0.12802949864556104</v>
      </c>
      <c r="D104" s="23">
        <f>'Example Results'!C44/12</f>
        <v>9.4636004719042169E-2</v>
      </c>
      <c r="E104" s="23">
        <f>'Example Results'!D44/12</f>
        <v>0.10509630066871367</v>
      </c>
      <c r="F104" s="23">
        <f>'Example Results'!E44/12</f>
        <v>3.6131308235642388E-2</v>
      </c>
      <c r="G104" s="23">
        <f>'Example Results'!F44/12</f>
        <v>5.0432868473023883E-2</v>
      </c>
      <c r="H104" s="23">
        <f>'Example Results'!G44/12</f>
        <v>1.5249360846236133E-2</v>
      </c>
      <c r="I104" s="23">
        <f>'Example Results'!H44/12</f>
        <v>5.655261306660294E-2</v>
      </c>
      <c r="J104" s="23">
        <f>'Example Results'!I44/12</f>
        <v>5.7335367194180946E-3</v>
      </c>
      <c r="K104" s="23">
        <f>'Example Results'!J44/12</f>
        <v>5.3317294694700701E-2</v>
      </c>
      <c r="L104" s="23">
        <f>'Example Results'!K44/12</f>
        <v>4.5072102054602027E-2</v>
      </c>
      <c r="M104" s="23">
        <f>'Example Results'!L44/12</f>
        <v>7.2344305607144374E-2</v>
      </c>
      <c r="N104" s="23">
        <f>'Example Results'!M44/12</f>
        <v>9.5129108665834738E-2</v>
      </c>
    </row>
    <row r="105" spans="2:16" x14ac:dyDescent="0.2">
      <c r="B105" s="63" t="s">
        <v>3</v>
      </c>
      <c r="C105" s="23">
        <f>'Example Results'!B45/12</f>
        <v>8.922268176710639E-2</v>
      </c>
      <c r="D105" s="23">
        <f>'Example Results'!C45/12</f>
        <v>9.6424472638913614E-2</v>
      </c>
      <c r="E105" s="23">
        <f>'Example Results'!D45/12</f>
        <v>0.1442076362854697</v>
      </c>
      <c r="F105" s="23">
        <f>'Example Results'!E45/12</f>
        <v>9.9030658389046025E-2</v>
      </c>
      <c r="G105" s="23">
        <f>'Example Results'!F45/12</f>
        <v>4.064189543545639E-2</v>
      </c>
      <c r="H105" s="23">
        <f>'Example Results'!G45/12</f>
        <v>1.9262206758065184E-2</v>
      </c>
      <c r="I105" s="23">
        <f>'Example Results'!H45/12</f>
        <v>6.113430616470051E-2</v>
      </c>
      <c r="J105" s="23">
        <f>'Example Results'!I45/12</f>
        <v>7.5304475068297155E-2</v>
      </c>
      <c r="K105" s="23">
        <f>'Example Results'!J45/12</f>
        <v>7.5627543171368147E-2</v>
      </c>
      <c r="L105" s="23">
        <f>'Example Results'!K45/12</f>
        <v>5.6305288203007918E-2</v>
      </c>
      <c r="M105" s="23">
        <f>'Example Results'!L45/12</f>
        <v>7.139519644309851E-2</v>
      </c>
      <c r="N105" s="23">
        <f>'Example Results'!M45/12</f>
        <v>9.5744329264027331E-2</v>
      </c>
    </row>
    <row r="106" spans="2:16" x14ac:dyDescent="0.2">
      <c r="B106" s="63" t="s">
        <v>4</v>
      </c>
      <c r="C106" s="23">
        <f>'Example Results'!B46/12</f>
        <v>0.14188587412847153</v>
      </c>
      <c r="D106" s="23">
        <f>'Example Results'!C46/12</f>
        <v>0.11013399898406455</v>
      </c>
      <c r="E106" s="23">
        <f>'Example Results'!D46/12</f>
        <v>0.10870106055561095</v>
      </c>
      <c r="F106" s="23">
        <f>'Example Results'!E46/12</f>
        <v>1.7523203810912765E-2</v>
      </c>
      <c r="G106" s="23">
        <f>'Example Results'!F46/12</f>
        <v>2.7595508880819578E-2</v>
      </c>
      <c r="H106" s="23">
        <f>'Example Results'!G46/12</f>
        <v>1.3558277091405247E-2</v>
      </c>
      <c r="I106" s="23">
        <f>'Example Results'!H46/12</f>
        <v>8.4327195248322648E-2</v>
      </c>
      <c r="J106" s="23">
        <f>'Example Results'!I46/12</f>
        <v>0.11831736040826447</v>
      </c>
      <c r="K106" s="23">
        <f>'Example Results'!J46/12</f>
        <v>7.6805427834239381E-2</v>
      </c>
      <c r="L106" s="23">
        <f>'Example Results'!K46/12</f>
        <v>8.6086882587100948E-3</v>
      </c>
      <c r="M106" s="23">
        <f>'Example Results'!L46/12</f>
        <v>0.10140961442075054</v>
      </c>
      <c r="N106" s="23">
        <f>'Example Results'!M46/12</f>
        <v>5.8406003763168048E-2</v>
      </c>
    </row>
    <row r="107" spans="2:16" x14ac:dyDescent="0.2">
      <c r="B107" s="63" t="s">
        <v>5</v>
      </c>
      <c r="C107" s="23">
        <f>'Example Results'!B47/12</f>
        <v>6.2828481480326326E-2</v>
      </c>
      <c r="D107" s="23">
        <f>'Example Results'!C47/12</f>
        <v>9.1219830040636093E-2</v>
      </c>
      <c r="E107" s="23">
        <f>'Example Results'!D47/12</f>
        <v>0.13206553126335213</v>
      </c>
      <c r="F107" s="23">
        <f>'Example Results'!E47/12</f>
        <v>2.8431776075850207E-2</v>
      </c>
      <c r="G107" s="23">
        <f>'Example Results'!F47/12</f>
        <v>0.13995828597282792</v>
      </c>
      <c r="H107" s="23">
        <f>'Example Results'!G47/12</f>
        <v>2.5885875761219066E-2</v>
      </c>
      <c r="I107" s="23">
        <f>'Example Results'!H47/12</f>
        <v>7.3823617447522027E-2</v>
      </c>
      <c r="J107" s="23">
        <f>'Example Results'!I47/12</f>
        <v>0.10189498946555575</v>
      </c>
      <c r="K107" s="23">
        <f>'Example Results'!J47/12</f>
        <v>9.3522086298925954E-3</v>
      </c>
      <c r="L107" s="23">
        <f>'Example Results'!K47/12</f>
        <v>0.21806656945692726</v>
      </c>
      <c r="M107" s="23">
        <f>'Example Results'!L47/12</f>
        <v>0.12524863971051464</v>
      </c>
      <c r="N107" s="23">
        <f>'Example Results'!M47/12</f>
        <v>2.9852348261124054E-2</v>
      </c>
    </row>
    <row r="108" spans="2:16" x14ac:dyDescent="0.2">
      <c r="B108" s="63" t="s">
        <v>6</v>
      </c>
      <c r="C108" s="23">
        <f>'Example Results'!B48/12</f>
        <v>9.1516619876950103E-2</v>
      </c>
      <c r="D108" s="23">
        <f>'Example Results'!C48/12</f>
        <v>7.6528733143092456E-2</v>
      </c>
      <c r="E108" s="23">
        <f>'Example Results'!D48/12</f>
        <v>0.10074029150864654</v>
      </c>
      <c r="F108" s="23">
        <f>'Example Results'!E48/12</f>
        <v>7.2566897984379874E-2</v>
      </c>
      <c r="G108" s="23">
        <f>'Example Results'!F48/12</f>
        <v>9.7953249452010269E-2</v>
      </c>
      <c r="H108" s="23">
        <f>'Example Results'!G48/12</f>
        <v>1.0132827730614349E-2</v>
      </c>
      <c r="I108" s="23">
        <f>'Example Results'!H48/12</f>
        <v>7.6966778242034926E-3</v>
      </c>
      <c r="J108" s="23">
        <f>'Example Results'!I48/12</f>
        <v>0.12427788962090421</v>
      </c>
      <c r="K108" s="23">
        <f>'Example Results'!J48/12</f>
        <v>1.7552573638464672E-2</v>
      </c>
      <c r="L108" s="23">
        <f>'Example Results'!K48/12</f>
        <v>8.2809828144467055E-3</v>
      </c>
      <c r="M108" s="23">
        <f>'Example Results'!L48/12</f>
        <v>2.7652702755525921E-2</v>
      </c>
      <c r="N108" s="23">
        <f>'Example Results'!M48/12</f>
        <v>3.2973868130072386E-3</v>
      </c>
    </row>
    <row r="109" spans="2:16" x14ac:dyDescent="0.2">
      <c r="B109" s="63" t="s">
        <v>7</v>
      </c>
      <c r="C109" s="23">
        <f>'Example Results'!B49/12</f>
        <v>0.16919826797134804</v>
      </c>
      <c r="D109" s="23">
        <f>'Example Results'!C49/12</f>
        <v>6.4827175534253517E-2</v>
      </c>
      <c r="E109" s="23">
        <f>'Example Results'!D49/12</f>
        <v>0.14163236614328664</v>
      </c>
      <c r="F109" s="23">
        <f>'Example Results'!E49/12</f>
        <v>8.959985218408878E-2</v>
      </c>
      <c r="G109" s="23">
        <f>'Example Results'!F49/12</f>
        <v>0.14927625020876994</v>
      </c>
      <c r="H109" s="23">
        <f>'Example Results'!G49/12</f>
        <v>4.2343799653069565E-2</v>
      </c>
      <c r="I109" s="23">
        <f>'Example Results'!H49/12</f>
        <v>5.2589232127492884E-2</v>
      </c>
      <c r="J109" s="23">
        <f>'Example Results'!I49/12</f>
        <v>9.2130883941204025E-3</v>
      </c>
      <c r="K109" s="23">
        <f>'Example Results'!J49/12</f>
        <v>1.784627191398375E-2</v>
      </c>
      <c r="L109" s="23">
        <f>'Example Results'!K49/12</f>
        <v>8.9982249188722361E-3</v>
      </c>
      <c r="M109" s="23">
        <f>'Example Results'!L49/12</f>
        <v>1.2599893244974581E-2</v>
      </c>
      <c r="N109" s="23">
        <f>'Example Results'!M49/12</f>
        <v>0.17428543125941795</v>
      </c>
    </row>
    <row r="112" spans="2:16" x14ac:dyDescent="0.2">
      <c r="F112" s="11" t="s">
        <v>143</v>
      </c>
    </row>
    <row r="113" spans="2:16" x14ac:dyDescent="0.2">
      <c r="B113" s="22"/>
      <c r="C113" s="63">
        <v>1</v>
      </c>
      <c r="D113" s="63">
        <v>2</v>
      </c>
      <c r="E113" s="63">
        <v>3</v>
      </c>
      <c r="F113" s="63">
        <v>4</v>
      </c>
      <c r="G113" s="63">
        <v>5</v>
      </c>
      <c r="H113" s="63">
        <v>6</v>
      </c>
      <c r="I113" s="63">
        <v>7</v>
      </c>
      <c r="J113" s="63">
        <v>8</v>
      </c>
      <c r="K113" s="63">
        <v>9</v>
      </c>
      <c r="L113" s="63">
        <v>10</v>
      </c>
      <c r="M113" s="63">
        <v>11</v>
      </c>
      <c r="N113" s="63">
        <v>12</v>
      </c>
    </row>
    <row r="114" spans="2:16" x14ac:dyDescent="0.2">
      <c r="B114" s="63" t="s">
        <v>1</v>
      </c>
      <c r="C114" s="23">
        <f>'Example Results'!B42/14</f>
        <v>5.5865590203498398E-2</v>
      </c>
      <c r="D114" s="23">
        <f>'Example Results'!C42/14</f>
        <v>8.3524018029636868E-2</v>
      </c>
      <c r="E114" s="23">
        <f>'Example Results'!D42/14</f>
        <v>0.11349051681496737</v>
      </c>
      <c r="F114" s="23">
        <f>'Example Results'!E42/14</f>
        <v>4.8319973606139897E-2</v>
      </c>
      <c r="G114" s="23">
        <f>'Example Results'!F42/14</f>
        <v>3.1668448929914783E-3</v>
      </c>
      <c r="H114" s="23">
        <f>'Example Results'!G42/14</f>
        <v>4.3738785576435566E-3</v>
      </c>
      <c r="I114" s="23">
        <f>'Example Results'!H42/14</f>
        <v>5.0580346198781441E-2</v>
      </c>
      <c r="J114" s="23">
        <f>'Example Results'!I42/14</f>
        <v>8.3240477739586885E-2</v>
      </c>
      <c r="K114" s="23">
        <f>'Example Results'!J42/14</f>
        <v>5.933697132467123E-2</v>
      </c>
      <c r="L114" s="23">
        <f>'Example Results'!K42/14</f>
        <v>6.7806081296631807E-2</v>
      </c>
      <c r="M114" s="23">
        <f>'Example Results'!L42/14</f>
        <v>4.7456103189725894E-2</v>
      </c>
      <c r="N114" s="23">
        <f>'Example Results'!M42/14</f>
        <v>7.9089394895069914E-2</v>
      </c>
      <c r="P114" s="64">
        <f>COUNTIF(C114:N121,"&lt;0.3")-COUNTIF(C114:N121,"&lt;0.1")</f>
        <v>16</v>
      </c>
    </row>
    <row r="115" spans="2:16" x14ac:dyDescent="0.2">
      <c r="B115" s="63" t="s">
        <v>2</v>
      </c>
      <c r="C115" s="23">
        <f>'Example Results'!B43/14</f>
        <v>0.10736525157711165</v>
      </c>
      <c r="D115" s="23">
        <f>'Example Results'!C43/14</f>
        <v>7.0050554433756532E-2</v>
      </c>
      <c r="E115" s="23">
        <f>'Example Results'!D43/14</f>
        <v>9.9179681895201072E-2</v>
      </c>
      <c r="F115" s="23">
        <f>'Example Results'!E43/14</f>
        <v>5.271219819266202E-2</v>
      </c>
      <c r="G115" s="23">
        <f>'Example Results'!F43/14</f>
        <v>7.0909125031664924E-2</v>
      </c>
      <c r="H115" s="23">
        <f>'Example Results'!G43/14</f>
        <v>4.5031436223410527E-2</v>
      </c>
      <c r="I115" s="23">
        <f>'Example Results'!H43/14</f>
        <v>9.7579136706507641E-2</v>
      </c>
      <c r="J115" s="23">
        <f>'Example Results'!I43/14</f>
        <v>6.134743256131607E-3</v>
      </c>
      <c r="K115" s="23">
        <f>'Example Results'!J43/14</f>
        <v>0.10314659604664819</v>
      </c>
      <c r="L115" s="23">
        <f>'Example Results'!K43/14</f>
        <v>6.6488256511755229E-3</v>
      </c>
      <c r="M115" s="23">
        <f>'Example Results'!L43/14</f>
        <v>8.1352417396964263E-2</v>
      </c>
      <c r="N115" s="23">
        <f>'Example Results'!M43/14</f>
        <v>7.0063803980020559E-2</v>
      </c>
    </row>
    <row r="116" spans="2:16" x14ac:dyDescent="0.2">
      <c r="B116" s="63" t="s">
        <v>0</v>
      </c>
      <c r="C116" s="23">
        <f>'Example Results'!B44/14</f>
        <v>0.10973957026762375</v>
      </c>
      <c r="D116" s="23">
        <f>'Example Results'!C44/14</f>
        <v>8.1116575473464722E-2</v>
      </c>
      <c r="E116" s="23">
        <f>'Example Results'!D44/14</f>
        <v>9.0082543430325998E-2</v>
      </c>
      <c r="F116" s="23">
        <f>'Example Results'!E44/14</f>
        <v>3.0969692773407758E-2</v>
      </c>
      <c r="G116" s="23">
        <f>'Example Results'!F44/14</f>
        <v>4.3228172976877609E-2</v>
      </c>
      <c r="H116" s="23">
        <f>'Example Results'!G44/14</f>
        <v>1.3070880725345258E-2</v>
      </c>
      <c r="I116" s="23">
        <f>'Example Results'!H44/14</f>
        <v>4.847366834280252E-2</v>
      </c>
      <c r="J116" s="23">
        <f>'Example Results'!I44/14</f>
        <v>4.9144600452155091E-3</v>
      </c>
      <c r="K116" s="23">
        <f>'Example Results'!J44/14</f>
        <v>4.5700538309743459E-2</v>
      </c>
      <c r="L116" s="23">
        <f>'Example Results'!K44/14</f>
        <v>3.8633230332516026E-2</v>
      </c>
      <c r="M116" s="23">
        <f>'Example Results'!L44/14</f>
        <v>6.2009404806123748E-2</v>
      </c>
      <c r="N116" s="23">
        <f>'Example Results'!M44/14</f>
        <v>8.1539235999286919E-2</v>
      </c>
    </row>
    <row r="117" spans="2:16" x14ac:dyDescent="0.2">
      <c r="B117" s="63" t="s">
        <v>3</v>
      </c>
      <c r="C117" s="23">
        <f>'Example Results'!B45/14</f>
        <v>7.6476584371805476E-2</v>
      </c>
      <c r="D117" s="23">
        <f>'Example Results'!C45/14</f>
        <v>8.2649547976211671E-2</v>
      </c>
      <c r="E117" s="23">
        <f>'Example Results'!D45/14</f>
        <v>0.12360654538754545</v>
      </c>
      <c r="F117" s="23">
        <f>'Example Results'!E45/14</f>
        <v>8.4883421476325174E-2</v>
      </c>
      <c r="G117" s="23">
        <f>'Example Results'!F45/14</f>
        <v>3.4835910373248333E-2</v>
      </c>
      <c r="H117" s="23">
        <f>'Example Results'!G45/14</f>
        <v>1.6510462935484443E-2</v>
      </c>
      <c r="I117" s="23">
        <f>'Example Results'!H45/14</f>
        <v>5.2400833855457581E-2</v>
      </c>
      <c r="J117" s="23">
        <f>'Example Results'!I45/14</f>
        <v>6.4546692915683282E-2</v>
      </c>
      <c r="K117" s="23">
        <f>'Example Results'!J45/14</f>
        <v>6.4823608432601265E-2</v>
      </c>
      <c r="L117" s="23">
        <f>'Example Results'!K45/14</f>
        <v>4.8261675602578213E-2</v>
      </c>
      <c r="M117" s="23">
        <f>'Example Results'!L45/14</f>
        <v>6.1195882665513013E-2</v>
      </c>
      <c r="N117" s="23">
        <f>'Example Results'!M45/14</f>
        <v>8.2066567940594859E-2</v>
      </c>
    </row>
    <row r="118" spans="2:16" x14ac:dyDescent="0.2">
      <c r="B118" s="63" t="s">
        <v>4</v>
      </c>
      <c r="C118" s="23">
        <f>'Example Results'!B46/14</f>
        <v>0.12161646353868989</v>
      </c>
      <c r="D118" s="23">
        <f>'Example Results'!C46/14</f>
        <v>9.4400570557769611E-2</v>
      </c>
      <c r="E118" s="23">
        <f>'Example Results'!D46/14</f>
        <v>9.3172337619095089E-2</v>
      </c>
      <c r="F118" s="23">
        <f>'Example Results'!E46/14</f>
        <v>1.5019888980782369E-2</v>
      </c>
      <c r="G118" s="23">
        <f>'Example Results'!F46/14</f>
        <v>2.3653293326416781E-2</v>
      </c>
      <c r="H118" s="23">
        <f>'Example Results'!G46/14</f>
        <v>1.1621380364061641E-2</v>
      </c>
      <c r="I118" s="23">
        <f>'Example Results'!H46/14</f>
        <v>7.2280453069990841E-2</v>
      </c>
      <c r="J118" s="23">
        <f>'Example Results'!I46/14</f>
        <v>0.10141488034994098</v>
      </c>
      <c r="K118" s="23">
        <f>'Example Results'!J46/14</f>
        <v>6.5833223857919468E-2</v>
      </c>
      <c r="L118" s="23">
        <f>'Example Results'!K46/14</f>
        <v>7.3788756503229387E-3</v>
      </c>
      <c r="M118" s="23">
        <f>'Example Results'!L46/14</f>
        <v>8.6922526646357606E-2</v>
      </c>
      <c r="N118" s="23">
        <f>'Example Results'!M46/14</f>
        <v>5.0062288939858327E-2</v>
      </c>
    </row>
    <row r="119" spans="2:16" x14ac:dyDescent="0.2">
      <c r="B119" s="63" t="s">
        <v>5</v>
      </c>
      <c r="C119" s="23">
        <f>'Example Results'!B47/14</f>
        <v>5.3852984125993993E-2</v>
      </c>
      <c r="D119" s="23">
        <f>'Example Results'!C47/14</f>
        <v>7.818842574911665E-2</v>
      </c>
      <c r="E119" s="23">
        <f>'Example Results'!D47/14</f>
        <v>0.11319902679715897</v>
      </c>
      <c r="F119" s="23">
        <f>'Example Results'!E47/14</f>
        <v>2.4370093779300179E-2</v>
      </c>
      <c r="G119" s="23">
        <f>'Example Results'!F47/14</f>
        <v>0.11996424511956678</v>
      </c>
      <c r="H119" s="23">
        <f>'Example Results'!G47/14</f>
        <v>2.2187893509616342E-2</v>
      </c>
      <c r="I119" s="23">
        <f>'Example Results'!H47/14</f>
        <v>6.3277386383590303E-2</v>
      </c>
      <c r="J119" s="23">
        <f>'Example Results'!I47/14</f>
        <v>8.7338562399047789E-2</v>
      </c>
      <c r="K119" s="23">
        <f>'Example Results'!J47/14</f>
        <v>8.0161788256222239E-3</v>
      </c>
      <c r="L119" s="23">
        <f>'Example Results'!K47/14</f>
        <v>0.18691420239165193</v>
      </c>
      <c r="M119" s="23">
        <f>'Example Results'!L47/14</f>
        <v>0.10735597689472684</v>
      </c>
      <c r="N119" s="23">
        <f>'Example Results'!M47/14</f>
        <v>2.5587727080963473E-2</v>
      </c>
    </row>
    <row r="120" spans="2:16" x14ac:dyDescent="0.2">
      <c r="B120" s="63" t="s">
        <v>6</v>
      </c>
      <c r="C120" s="23">
        <f>'Example Results'!B48/14</f>
        <v>7.8442817037385801E-2</v>
      </c>
      <c r="D120" s="23">
        <f>'Example Results'!C48/14</f>
        <v>6.5596056979793524E-2</v>
      </c>
      <c r="E120" s="23">
        <f>'Example Results'!D48/14</f>
        <v>8.6348821293125599E-2</v>
      </c>
      <c r="F120" s="23">
        <f>'Example Results'!E48/14</f>
        <v>6.2200198272325605E-2</v>
      </c>
      <c r="G120" s="23">
        <f>'Example Results'!F48/14</f>
        <v>8.3959928101723078E-2</v>
      </c>
      <c r="H120" s="23">
        <f>'Example Results'!G48/14</f>
        <v>8.6852809119551556E-3</v>
      </c>
      <c r="I120" s="23">
        <f>'Example Results'!H48/14</f>
        <v>6.5971524207458507E-3</v>
      </c>
      <c r="J120" s="23">
        <f>'Example Results'!I48/14</f>
        <v>0.10652390538934646</v>
      </c>
      <c r="K120" s="23">
        <f>'Example Results'!J48/14</f>
        <v>1.5045063118684004E-2</v>
      </c>
      <c r="L120" s="23">
        <f>'Example Results'!K48/14</f>
        <v>7.0979852695257474E-3</v>
      </c>
      <c r="M120" s="23">
        <f>'Example Results'!L48/14</f>
        <v>2.3702316647593646E-2</v>
      </c>
      <c r="N120" s="23">
        <f>'Example Results'!M48/14</f>
        <v>2.8263315540062043E-3</v>
      </c>
    </row>
    <row r="121" spans="2:16" x14ac:dyDescent="0.2">
      <c r="B121" s="63" t="s">
        <v>7</v>
      </c>
      <c r="C121" s="23">
        <f>'Example Results'!B49/14</f>
        <v>0.14502708683258403</v>
      </c>
      <c r="D121" s="23">
        <f>'Example Results'!C49/14</f>
        <v>5.5566150457931583E-2</v>
      </c>
      <c r="E121" s="23">
        <f>'Example Results'!D49/14</f>
        <v>0.12139917097995997</v>
      </c>
      <c r="F121" s="23">
        <f>'Example Results'!E49/14</f>
        <v>7.6799873300647525E-2</v>
      </c>
      <c r="G121" s="23">
        <f>'Example Results'!F49/14</f>
        <v>0.12795107160751709</v>
      </c>
      <c r="H121" s="23">
        <f>'Example Results'!G49/14</f>
        <v>3.6294685416916772E-2</v>
      </c>
      <c r="I121" s="23">
        <f>'Example Results'!H49/14</f>
        <v>4.5076484680708184E-2</v>
      </c>
      <c r="J121" s="23">
        <f>'Example Results'!I49/14</f>
        <v>7.8969329092460593E-3</v>
      </c>
      <c r="K121" s="23">
        <f>'Example Results'!J49/14</f>
        <v>1.5296804497700356E-2</v>
      </c>
      <c r="L121" s="23">
        <f>'Example Results'!K49/14</f>
        <v>7.7127642161762032E-3</v>
      </c>
      <c r="M121" s="23">
        <f>'Example Results'!L49/14</f>
        <v>1.0799908495692498E-2</v>
      </c>
      <c r="N121" s="23">
        <f>'Example Results'!M49/14</f>
        <v>0.14938751250807253</v>
      </c>
    </row>
  </sheetData>
  <mergeCells count="1">
    <mergeCell ref="C4:D4"/>
  </mergeCells>
  <phoneticPr fontId="21"/>
  <conditionalFormatting sqref="C6:N13">
    <cfRule type="cellIs" dxfId="59" priority="31" operator="between">
      <formula>0.1</formula>
      <formula>0.3</formula>
    </cfRule>
    <cfRule type="cellIs" dxfId="58" priority="41" stopIfTrue="1" operator="between">
      <formula>0.1</formula>
      <formula>0.16</formula>
    </cfRule>
    <cfRule type="cellIs" dxfId="57" priority="78" stopIfTrue="1" operator="between">
      <formula>0.1</formula>
      <formula>0.15</formula>
    </cfRule>
    <cfRule type="cellIs" dxfId="56" priority="97" stopIfTrue="1" operator="between">
      <formula>0.05</formula>
      <formula>0.3</formula>
    </cfRule>
    <cfRule type="cellIs" dxfId="55" priority="98" stopIfTrue="1" operator="greaterThan">
      <formula>0.3</formula>
    </cfRule>
    <cfRule type="cellIs" dxfId="54" priority="99" stopIfTrue="1" operator="lessThan">
      <formula>0.05</formula>
    </cfRule>
    <cfRule type="cellIs" dxfId="53" priority="104" stopIfTrue="1" operator="lessThan">
      <formula>0.15</formula>
    </cfRule>
  </conditionalFormatting>
  <conditionalFormatting sqref="C18:N25">
    <cfRule type="cellIs" dxfId="52" priority="30" operator="between">
      <formula>0.1</formula>
      <formula>0.3</formula>
    </cfRule>
    <cfRule type="cellIs" dxfId="51" priority="40" stopIfTrue="1" operator="between">
      <formula>0.1</formula>
      <formula>0.16</formula>
    </cfRule>
    <cfRule type="cellIs" dxfId="50" priority="94" stopIfTrue="1" operator="greaterThan">
      <formula>0.3</formula>
    </cfRule>
    <cfRule type="cellIs" dxfId="49" priority="95" stopIfTrue="1" operator="lessThan">
      <formula>0.05</formula>
    </cfRule>
    <cfRule type="cellIs" dxfId="48" priority="96" stopIfTrue="1" operator="between">
      <formula>0.05</formula>
      <formula>0.3</formula>
    </cfRule>
    <cfRule type="cellIs" dxfId="47" priority="103" stopIfTrue="1" operator="lessThan">
      <formula>0.15</formula>
    </cfRule>
  </conditionalFormatting>
  <conditionalFormatting sqref="C30:N37 C42:N49">
    <cfRule type="cellIs" dxfId="46" priority="91" stopIfTrue="1" operator="between">
      <formula>0.05</formula>
      <formula>0.3</formula>
    </cfRule>
    <cfRule type="cellIs" dxfId="45" priority="92" stopIfTrue="1" operator="lessThan">
      <formula>0.05</formula>
    </cfRule>
    <cfRule type="cellIs" dxfId="44" priority="93" stopIfTrue="1" operator="greaterThan">
      <formula>0.3</formula>
    </cfRule>
    <cfRule type="cellIs" dxfId="43" priority="102" stopIfTrue="1" operator="lessThan">
      <formula>0.15</formula>
    </cfRule>
  </conditionalFormatting>
  <conditionalFormatting sqref="C66:N73 C78:N85 C102:N109 C114:N121 C90:N97">
    <cfRule type="cellIs" dxfId="42" priority="84" stopIfTrue="1" operator="between">
      <formula>0.05</formula>
      <formula>0.3</formula>
    </cfRule>
    <cfRule type="cellIs" dxfId="41" priority="85" stopIfTrue="1" operator="greaterThan">
      <formula>0.3</formula>
    </cfRule>
    <cfRule type="cellIs" dxfId="40" priority="86" stopIfTrue="1" operator="lessThan">
      <formula>0.05</formula>
    </cfRule>
    <cfRule type="cellIs" dxfId="39" priority="87" stopIfTrue="1" operator="greaterThan">
      <formula>0.3</formula>
    </cfRule>
    <cfRule type="cellIs" dxfId="38" priority="100" stopIfTrue="1" operator="lessThan">
      <formula>0.15</formula>
    </cfRule>
  </conditionalFormatting>
  <conditionalFormatting sqref="P6:P52 P55:P121">
    <cfRule type="expression" dxfId="37" priority="32" stopIfTrue="1">
      <formula>"max"</formula>
    </cfRule>
    <cfRule type="expression" dxfId="36" priority="47" stopIfTrue="1">
      <formula>"Max"</formula>
    </cfRule>
  </conditionalFormatting>
  <conditionalFormatting sqref="C30:N37">
    <cfRule type="cellIs" dxfId="35" priority="29" operator="between">
      <formula>0.1</formula>
      <formula>0.3</formula>
    </cfRule>
    <cfRule type="cellIs" dxfId="34" priority="39" stopIfTrue="1" operator="between">
      <formula>0.1</formula>
      <formula>0.16</formula>
    </cfRule>
  </conditionalFormatting>
  <conditionalFormatting sqref="C42:N49">
    <cfRule type="cellIs" dxfId="33" priority="28" operator="between">
      <formula>0.1</formula>
      <formula>0.3</formula>
    </cfRule>
    <cfRule type="cellIs" dxfId="32" priority="38" stopIfTrue="1" operator="between">
      <formula>0.1</formula>
      <formula>0.16</formula>
    </cfRule>
  </conditionalFormatting>
  <conditionalFormatting sqref="C66:N73">
    <cfRule type="cellIs" dxfId="31" priority="27" operator="between">
      <formula>0.1</formula>
      <formula>0.3</formula>
    </cfRule>
    <cfRule type="cellIs" dxfId="30" priority="37" stopIfTrue="1" operator="between">
      <formula>0.1</formula>
      <formula>0.16</formula>
    </cfRule>
  </conditionalFormatting>
  <conditionalFormatting sqref="C78:N85">
    <cfRule type="cellIs" dxfId="29" priority="36" stopIfTrue="1" operator="between">
      <formula>0.1</formula>
      <formula>0.16</formula>
    </cfRule>
  </conditionalFormatting>
  <conditionalFormatting sqref="C90:N97">
    <cfRule type="cellIs" dxfId="28" priority="35" stopIfTrue="1" operator="between">
      <formula>0.1</formula>
      <formula>0.16</formula>
    </cfRule>
  </conditionalFormatting>
  <conditionalFormatting sqref="C102:N109">
    <cfRule type="cellIs" dxfId="27" priority="34" stopIfTrue="1" operator="between">
      <formula>0.1</formula>
      <formula>0.16</formula>
    </cfRule>
  </conditionalFormatting>
  <conditionalFormatting sqref="C114:N121">
    <cfRule type="cellIs" dxfId="26" priority="15" operator="between">
      <formula>0.1</formula>
      <formula>0.3</formula>
    </cfRule>
    <cfRule type="cellIs" dxfId="25" priority="16" operator="lessThan">
      <formula>0.1</formula>
    </cfRule>
    <cfRule type="cellIs" dxfId="24" priority="17" operator="greaterThan">
      <formula>0.3</formula>
    </cfRule>
    <cfRule type="cellIs" dxfId="23" priority="18" operator="greaterThan">
      <formula>0.1</formula>
    </cfRule>
    <cfRule type="cellIs" dxfId="22" priority="19" operator="between">
      <formula>0.1</formula>
      <formula>0.3</formula>
    </cfRule>
    <cfRule type="cellIs" dxfId="21" priority="20" operator="between">
      <formula>0.1</formula>
      <formula>0.3</formula>
    </cfRule>
    <cfRule type="cellIs" dxfId="20" priority="33" stopIfTrue="1" operator="between">
      <formula>0.1</formula>
      <formula>0.16</formula>
    </cfRule>
  </conditionalFormatting>
  <conditionalFormatting sqref="C18:N25 C30:N37 C6:N13 C42:N49 C66:N73 C78:N85 C90:N97 C102:N109 C114:N121">
    <cfRule type="cellIs" dxfId="19" priority="24" operator="greaterThan">
      <formula>0.3</formula>
    </cfRule>
    <cfRule type="cellIs" dxfId="18" priority="25" operator="between">
      <formula>0.1</formula>
      <formula>0.3</formula>
    </cfRule>
    <cfRule type="cellIs" dxfId="17" priority="26" operator="lessThan">
      <formula>0.1</formula>
    </cfRule>
  </conditionalFormatting>
  <conditionalFormatting sqref="C6:N13 C18:N25 C30:N37 C42:N49 C66:N73 C78:N85 C90:N97 C102:N109">
    <cfRule type="cellIs" dxfId="16" priority="21" operator="lessThan">
      <formula>0.1</formula>
    </cfRule>
    <cfRule type="cellIs" dxfId="15" priority="22" operator="greaterThan">
      <formula>0.3</formula>
    </cfRule>
    <cfRule type="cellIs" dxfId="14" priority="23" operator="between">
      <formula>0.1</formula>
      <formula>0.3</formula>
    </cfRule>
  </conditionalFormatting>
  <pageMargins left="0.45" right="0.45" top="0.75" bottom="0.75" header="0.3" footer="0.3"/>
  <pageSetup scale="59" orientation="landscape" r:id="rId1"/>
  <headerFooter>
    <oddHeader>&amp;R100-6260-B2</oddHeader>
    <oddFooter>&amp;RSample Dilution Guide Page &amp;P of &amp;N</oddFooter>
  </headerFooter>
  <rowBreaks count="1" manualBreakCount="1"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Protocol</vt:lpstr>
      <vt:lpstr>Raw Data</vt:lpstr>
      <vt:lpstr>Example Results</vt:lpstr>
      <vt:lpstr>Sample Dilution Guide</vt:lpstr>
      <vt:lpstr>Protocol!Print_Area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Peilin Chen</dc:creator>
  <cp:lastModifiedBy>Ishikawa Sachiko</cp:lastModifiedBy>
  <cp:lastPrinted>2014-02-24T06:48:24Z</cp:lastPrinted>
  <dcterms:created xsi:type="dcterms:W3CDTF">2012-07-06T22:36:30Z</dcterms:created>
  <dcterms:modified xsi:type="dcterms:W3CDTF">2014-02-25T03:36:03Z</dcterms:modified>
</cp:coreProperties>
</file>