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0700" yWindow="-24" windowWidth="19212" windowHeight="8640" activeTab="3"/>
  </bookViews>
  <sheets>
    <sheet name="Protocol" sheetId="3" r:id="rId1"/>
    <sheet name="Raw Data" sheetId="1" r:id="rId2"/>
    <sheet name="Example Results" sheetId="2" r:id="rId3"/>
    <sheet name="Sample Dilution Guide" sheetId="4" r:id="rId4"/>
  </sheets>
  <definedNames>
    <definedName name="_xlnm.Print_Area" localSheetId="0">Protocol!$A$28:$Y$95</definedName>
  </definedNames>
  <calcPr calcId="145621"/>
</workbook>
</file>

<file path=xl/calcChain.xml><?xml version="1.0" encoding="utf-8"?>
<calcChain xmlns="http://schemas.openxmlformats.org/spreadsheetml/2006/main">
  <c r="C55" i="4" l="1"/>
  <c r="D55" i="4"/>
  <c r="E55" i="4"/>
  <c r="F55" i="4"/>
  <c r="G55" i="4"/>
  <c r="H55" i="4"/>
  <c r="I55" i="4"/>
  <c r="J55" i="4"/>
  <c r="K55" i="4"/>
  <c r="L55" i="4"/>
  <c r="M55" i="4"/>
  <c r="N55" i="4"/>
  <c r="C56" i="4"/>
  <c r="D56" i="4"/>
  <c r="E56" i="4"/>
  <c r="F56" i="4"/>
  <c r="G56" i="4"/>
  <c r="H56" i="4"/>
  <c r="I56" i="4"/>
  <c r="J56" i="4"/>
  <c r="K56" i="4"/>
  <c r="L56" i="4"/>
  <c r="M56" i="4"/>
  <c r="N56" i="4"/>
  <c r="C57" i="4"/>
  <c r="D57" i="4"/>
  <c r="E57" i="4"/>
  <c r="F57" i="4"/>
  <c r="G57" i="4"/>
  <c r="H57" i="4"/>
  <c r="I57" i="4"/>
  <c r="J57" i="4"/>
  <c r="K57" i="4"/>
  <c r="L57" i="4"/>
  <c r="M57" i="4"/>
  <c r="N57" i="4"/>
  <c r="C58" i="4"/>
  <c r="D58" i="4"/>
  <c r="E58" i="4"/>
  <c r="F58" i="4"/>
  <c r="G58" i="4"/>
  <c r="H58" i="4"/>
  <c r="I58" i="4"/>
  <c r="J58" i="4"/>
  <c r="K58" i="4"/>
  <c r="L58" i="4"/>
  <c r="M58" i="4"/>
  <c r="N58" i="4"/>
  <c r="C59" i="4"/>
  <c r="D59" i="4"/>
  <c r="E59" i="4"/>
  <c r="F59" i="4"/>
  <c r="G59" i="4"/>
  <c r="H59" i="4"/>
  <c r="I59" i="4"/>
  <c r="J59" i="4"/>
  <c r="K59" i="4"/>
  <c r="L59" i="4"/>
  <c r="M59" i="4"/>
  <c r="N59" i="4"/>
  <c r="C60" i="4"/>
  <c r="D60" i="4"/>
  <c r="E60" i="4"/>
  <c r="F60" i="4"/>
  <c r="G60" i="4"/>
  <c r="H60" i="4"/>
  <c r="I60" i="4"/>
  <c r="J60" i="4"/>
  <c r="K60" i="4"/>
  <c r="L60" i="4"/>
  <c r="M60" i="4"/>
  <c r="N60" i="4"/>
  <c r="C61" i="4"/>
  <c r="D61" i="4"/>
  <c r="E61" i="4"/>
  <c r="F61" i="4"/>
  <c r="G61" i="4"/>
  <c r="H61" i="4"/>
  <c r="I61" i="4"/>
  <c r="J61" i="4"/>
  <c r="K61" i="4"/>
  <c r="L61" i="4"/>
  <c r="M61" i="4"/>
  <c r="N61" i="4"/>
  <c r="N54" i="4"/>
  <c r="D54" i="4"/>
  <c r="E54" i="4"/>
  <c r="F54" i="4"/>
  <c r="G54" i="4"/>
  <c r="H54" i="4"/>
  <c r="I54" i="4"/>
  <c r="J54" i="4"/>
  <c r="K54" i="4"/>
  <c r="L54" i="4"/>
  <c r="M54" i="4"/>
  <c r="C54" i="4"/>
  <c r="C42" i="4"/>
  <c r="P54" i="4" l="1"/>
  <c r="D13" i="2"/>
  <c r="D14" i="2"/>
  <c r="D15" i="2"/>
  <c r="D16" i="2"/>
  <c r="C16" i="2"/>
  <c r="C15" i="2"/>
  <c r="C14" i="2"/>
  <c r="C13" i="2"/>
  <c r="D3" i="2"/>
  <c r="D4" i="2"/>
  <c r="D5" i="2"/>
  <c r="D6" i="2"/>
  <c r="D7" i="2"/>
  <c r="D8" i="2"/>
  <c r="D9" i="2"/>
  <c r="D10" i="2"/>
  <c r="D11" i="2"/>
  <c r="D12" i="2"/>
  <c r="C12" i="2"/>
  <c r="C11" i="2"/>
  <c r="C10" i="2"/>
  <c r="C9" i="2"/>
  <c r="C8" i="2"/>
  <c r="C7" i="2"/>
  <c r="C6" i="2"/>
  <c r="C5" i="2"/>
  <c r="C4" i="2"/>
  <c r="C3" i="2"/>
  <c r="E4" i="2" l="1"/>
  <c r="E3" i="2"/>
  <c r="E11" i="2"/>
  <c r="E5" i="2"/>
  <c r="E8" i="2"/>
  <c r="E7" i="2"/>
  <c r="E9" i="2"/>
  <c r="E12" i="2"/>
  <c r="E10" i="2"/>
  <c r="E6" i="2"/>
  <c r="H3" i="2" l="1"/>
  <c r="H4" i="2"/>
  <c r="H5" i="2"/>
  <c r="F20" i="3" l="1"/>
  <c r="E54" i="3" l="1"/>
  <c r="E55" i="3"/>
  <c r="E56" i="3"/>
  <c r="E57" i="3"/>
  <c r="E58" i="3"/>
  <c r="E59" i="3"/>
  <c r="E60" i="3"/>
  <c r="E53" i="3"/>
  <c r="D38" i="3" l="1"/>
  <c r="C38" i="3" s="1"/>
  <c r="F19" i="3"/>
  <c r="C48" i="3"/>
  <c r="C49" i="3"/>
  <c r="C50" i="3"/>
  <c r="C51" i="3"/>
  <c r="C52" i="3"/>
  <c r="C53" i="3" s="1"/>
  <c r="C47" i="3"/>
  <c r="D37" i="3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B27" i="2"/>
  <c r="B26" i="2"/>
  <c r="B25" i="2"/>
  <c r="B24" i="2"/>
  <c r="B23" i="2"/>
  <c r="B22" i="2"/>
  <c r="B21" i="2"/>
  <c r="B20" i="2"/>
  <c r="K3" i="2"/>
  <c r="K4" i="2"/>
  <c r="K5" i="2"/>
  <c r="K6" i="2"/>
  <c r="K7" i="2"/>
  <c r="K8" i="2"/>
  <c r="K9" i="2"/>
  <c r="K10" i="2"/>
  <c r="J10" i="2"/>
  <c r="J9" i="2"/>
  <c r="J8" i="2"/>
  <c r="J7" i="2"/>
  <c r="J6" i="2"/>
  <c r="J5" i="2"/>
  <c r="J4" i="2"/>
  <c r="J3" i="2"/>
  <c r="B4" i="2"/>
  <c r="B5" i="2" s="1"/>
  <c r="B6" i="2" s="1"/>
  <c r="B7" i="2" s="1"/>
  <c r="B8" i="2" s="1"/>
  <c r="B9" i="2" s="1"/>
  <c r="B10" i="2" s="1"/>
  <c r="B11" i="2" s="1"/>
  <c r="B12" i="2" s="1"/>
  <c r="H32" i="2" l="1"/>
  <c r="F32" i="2"/>
  <c r="G32" i="2"/>
  <c r="G43" i="2" s="1"/>
  <c r="J12" i="2"/>
  <c r="B31" i="2"/>
  <c r="B42" i="2" s="1"/>
  <c r="B35" i="2"/>
  <c r="B46" i="2" s="1"/>
  <c r="K37" i="2"/>
  <c r="K48" i="2" s="1"/>
  <c r="G37" i="2"/>
  <c r="G48" i="2" s="1"/>
  <c r="C37" i="2"/>
  <c r="C48" i="2" s="1"/>
  <c r="J35" i="2"/>
  <c r="J46" i="2" s="1"/>
  <c r="H35" i="2"/>
  <c r="H46" i="2" s="1"/>
  <c r="F35" i="2"/>
  <c r="F46" i="2" s="1"/>
  <c r="D35" i="2"/>
  <c r="D46" i="2" s="1"/>
  <c r="M33" i="2"/>
  <c r="M44" i="2" s="1"/>
  <c r="K33" i="2"/>
  <c r="K44" i="2" s="1"/>
  <c r="I33" i="2"/>
  <c r="I44" i="2" s="1"/>
  <c r="G33" i="2"/>
  <c r="G44" i="2" s="1"/>
  <c r="E33" i="2"/>
  <c r="E44" i="2" s="1"/>
  <c r="C33" i="2"/>
  <c r="C44" i="2" s="1"/>
  <c r="L31" i="2"/>
  <c r="L42" i="2" s="1"/>
  <c r="J31" i="2"/>
  <c r="J42" i="2" s="1"/>
  <c r="H31" i="2"/>
  <c r="H42" i="2" s="1"/>
  <c r="F31" i="2"/>
  <c r="F42" i="2" s="1"/>
  <c r="D31" i="2"/>
  <c r="D42" i="2" s="1"/>
  <c r="B32" i="2"/>
  <c r="B43" i="2" s="1"/>
  <c r="B36" i="2"/>
  <c r="B47" i="2" s="1"/>
  <c r="M38" i="2"/>
  <c r="M49" i="2" s="1"/>
  <c r="K38" i="2"/>
  <c r="K49" i="2" s="1"/>
  <c r="I38" i="2"/>
  <c r="I49" i="2" s="1"/>
  <c r="G38" i="2"/>
  <c r="G49" i="2" s="1"/>
  <c r="E38" i="2"/>
  <c r="E49" i="2" s="1"/>
  <c r="C38" i="2"/>
  <c r="C49" i="2" s="1"/>
  <c r="L36" i="2"/>
  <c r="L47" i="2" s="1"/>
  <c r="J36" i="2"/>
  <c r="J47" i="2" s="1"/>
  <c r="H36" i="2"/>
  <c r="H47" i="2" s="1"/>
  <c r="F36" i="2"/>
  <c r="F47" i="2" s="1"/>
  <c r="D36" i="2"/>
  <c r="D47" i="2" s="1"/>
  <c r="M34" i="2"/>
  <c r="M45" i="2" s="1"/>
  <c r="K34" i="2"/>
  <c r="K45" i="2" s="1"/>
  <c r="I34" i="2"/>
  <c r="I45" i="2" s="1"/>
  <c r="G34" i="2"/>
  <c r="G45" i="2" s="1"/>
  <c r="E34" i="2"/>
  <c r="E45" i="2" s="1"/>
  <c r="C34" i="2"/>
  <c r="C45" i="2" s="1"/>
  <c r="L32" i="2"/>
  <c r="L43" i="2" s="1"/>
  <c r="J32" i="2"/>
  <c r="J43" i="2" s="1"/>
  <c r="H43" i="2"/>
  <c r="F43" i="2"/>
  <c r="D32" i="2"/>
  <c r="D43" i="2" s="1"/>
  <c r="M37" i="2"/>
  <c r="M48" i="2" s="1"/>
  <c r="I37" i="2"/>
  <c r="I48" i="2" s="1"/>
  <c r="E37" i="2"/>
  <c r="E48" i="2" s="1"/>
  <c r="L35" i="2"/>
  <c r="L46" i="2" s="1"/>
  <c r="B33" i="2"/>
  <c r="B44" i="2" s="1"/>
  <c r="B37" i="2"/>
  <c r="B48" i="2" s="1"/>
  <c r="L37" i="2"/>
  <c r="L48" i="2" s="1"/>
  <c r="J37" i="2"/>
  <c r="J48" i="2" s="1"/>
  <c r="H37" i="2"/>
  <c r="H48" i="2" s="1"/>
  <c r="F37" i="2"/>
  <c r="F48" i="2" s="1"/>
  <c r="D37" i="2"/>
  <c r="D48" i="2" s="1"/>
  <c r="M35" i="2"/>
  <c r="M46" i="2" s="1"/>
  <c r="K35" i="2"/>
  <c r="K46" i="2" s="1"/>
  <c r="I35" i="2"/>
  <c r="I46" i="2" s="1"/>
  <c r="G35" i="2"/>
  <c r="G46" i="2" s="1"/>
  <c r="E35" i="2"/>
  <c r="E46" i="2" s="1"/>
  <c r="C35" i="2"/>
  <c r="C46" i="2" s="1"/>
  <c r="L33" i="2"/>
  <c r="L44" i="2" s="1"/>
  <c r="J33" i="2"/>
  <c r="J44" i="2" s="1"/>
  <c r="H33" i="2"/>
  <c r="H44" i="2" s="1"/>
  <c r="F33" i="2"/>
  <c r="F44" i="2" s="1"/>
  <c r="D33" i="2"/>
  <c r="D44" i="2" s="1"/>
  <c r="M31" i="2"/>
  <c r="M42" i="2" s="1"/>
  <c r="K31" i="2"/>
  <c r="K42" i="2" s="1"/>
  <c r="I31" i="2"/>
  <c r="I42" i="2" s="1"/>
  <c r="G31" i="2"/>
  <c r="G42" i="2" s="1"/>
  <c r="E31" i="2"/>
  <c r="E42" i="2" s="1"/>
  <c r="C31" i="2"/>
  <c r="C42" i="2" s="1"/>
  <c r="B34" i="2"/>
  <c r="B45" i="2" s="1"/>
  <c r="B38" i="2"/>
  <c r="B49" i="2" s="1"/>
  <c r="L38" i="2"/>
  <c r="L49" i="2" s="1"/>
  <c r="J38" i="2"/>
  <c r="J49" i="2" s="1"/>
  <c r="H38" i="2"/>
  <c r="H49" i="2" s="1"/>
  <c r="F38" i="2"/>
  <c r="F49" i="2" s="1"/>
  <c r="D38" i="2"/>
  <c r="D49" i="2" s="1"/>
  <c r="M36" i="2"/>
  <c r="M47" i="2" s="1"/>
  <c r="K36" i="2"/>
  <c r="K47" i="2" s="1"/>
  <c r="I36" i="2"/>
  <c r="I47" i="2" s="1"/>
  <c r="G36" i="2"/>
  <c r="G47" i="2" s="1"/>
  <c r="E36" i="2"/>
  <c r="E47" i="2" s="1"/>
  <c r="C36" i="2"/>
  <c r="C47" i="2" s="1"/>
  <c r="L34" i="2"/>
  <c r="L45" i="2" s="1"/>
  <c r="J34" i="2"/>
  <c r="J45" i="2" s="1"/>
  <c r="H34" i="2"/>
  <c r="H45" i="2" s="1"/>
  <c r="F34" i="2"/>
  <c r="F45" i="2" s="1"/>
  <c r="D34" i="2"/>
  <c r="D45" i="2" s="1"/>
  <c r="M32" i="2"/>
  <c r="M43" i="2" s="1"/>
  <c r="K32" i="2"/>
  <c r="K43" i="2" s="1"/>
  <c r="I32" i="2"/>
  <c r="I43" i="2" s="1"/>
  <c r="E32" i="2"/>
  <c r="E43" i="2" s="1"/>
  <c r="C32" i="2"/>
  <c r="C43" i="2" s="1"/>
  <c r="C55" i="3"/>
  <c r="C56" i="3"/>
  <c r="C54" i="3"/>
  <c r="C57" i="3"/>
  <c r="C60" i="3"/>
  <c r="C58" i="3"/>
  <c r="C59" i="3"/>
  <c r="F18" i="3"/>
  <c r="F14" i="3" l="1"/>
  <c r="F12" i="3" s="1"/>
  <c r="F13" i="3" s="1"/>
  <c r="D7" i="4" l="1"/>
  <c r="H102" i="4"/>
  <c r="H13" i="4"/>
  <c r="I96" i="4"/>
  <c r="N35" i="4"/>
  <c r="C19" i="4"/>
  <c r="K90" i="4"/>
  <c r="G115" i="4"/>
  <c r="C13" i="4"/>
  <c r="G25" i="4" l="1"/>
  <c r="N101" i="4"/>
  <c r="N47" i="4"/>
  <c r="I18" i="4"/>
  <c r="C73" i="4"/>
  <c r="N111" i="4"/>
  <c r="C31" i="4"/>
  <c r="N11" i="4"/>
  <c r="N89" i="4"/>
  <c r="N23" i="4"/>
  <c r="C7" i="4"/>
  <c r="C97" i="4"/>
  <c r="N113" i="4"/>
  <c r="N77" i="4"/>
  <c r="C109" i="4"/>
  <c r="C85" i="4"/>
  <c r="N45" i="4"/>
  <c r="C43" i="4"/>
  <c r="G91" i="4"/>
  <c r="N99" i="4"/>
  <c r="G103" i="4"/>
  <c r="N87" i="4"/>
  <c r="I72" i="4"/>
  <c r="G13" i="4"/>
  <c r="N33" i="4"/>
  <c r="M102" i="4"/>
  <c r="I6" i="4"/>
  <c r="N9" i="4"/>
  <c r="H114" i="4"/>
  <c r="M78" i="4"/>
  <c r="K48" i="4"/>
  <c r="H79" i="4"/>
  <c r="N21" i="4"/>
  <c r="N75" i="4"/>
  <c r="K12" i="4"/>
  <c r="M12" i="4"/>
  <c r="K78" i="4"/>
  <c r="M114" i="4"/>
  <c r="K24" i="4"/>
  <c r="K102" i="4"/>
  <c r="M48" i="4"/>
  <c r="M24" i="4"/>
  <c r="H48" i="4"/>
  <c r="K36" i="4"/>
  <c r="M36" i="4"/>
  <c r="K114" i="4"/>
  <c r="M90" i="4"/>
  <c r="H49" i="4"/>
  <c r="H103" i="4"/>
  <c r="H115" i="4"/>
  <c r="I108" i="4"/>
  <c r="I42" i="4"/>
  <c r="I84" i="4"/>
  <c r="G79" i="4"/>
  <c r="H91" i="4"/>
  <c r="H78" i="4"/>
  <c r="H24" i="4"/>
  <c r="H90" i="4"/>
  <c r="H25" i="4"/>
  <c r="H36" i="4"/>
  <c r="I30" i="4"/>
  <c r="G49" i="4"/>
  <c r="G37" i="4"/>
  <c r="H37" i="4"/>
  <c r="H12" i="4"/>
  <c r="K99" i="4"/>
  <c r="K75" i="4"/>
  <c r="K33" i="4"/>
  <c r="K111" i="4"/>
  <c r="K45" i="4"/>
  <c r="K87" i="4"/>
  <c r="K9" i="4"/>
  <c r="K21" i="4"/>
  <c r="H75" i="4"/>
  <c r="H33" i="4"/>
  <c r="H9" i="4"/>
  <c r="H99" i="4"/>
  <c r="H21" i="4"/>
  <c r="H45" i="4"/>
  <c r="H111" i="4"/>
  <c r="H87" i="4"/>
  <c r="N49" i="4"/>
  <c r="N13" i="4"/>
  <c r="N91" i="4"/>
  <c r="N79" i="4"/>
  <c r="N37" i="4"/>
  <c r="N103" i="4"/>
  <c r="N115" i="4"/>
  <c r="N25" i="4"/>
  <c r="F84" i="4"/>
  <c r="F18" i="4"/>
  <c r="F96" i="4"/>
  <c r="F30" i="4"/>
  <c r="F72" i="4"/>
  <c r="F42" i="4"/>
  <c r="F108" i="4"/>
  <c r="F6" i="4"/>
  <c r="M101" i="4"/>
  <c r="M89" i="4"/>
  <c r="M113" i="4"/>
  <c r="M35" i="4"/>
  <c r="M11" i="4"/>
  <c r="M47" i="4"/>
  <c r="M23" i="4"/>
  <c r="M77" i="4"/>
  <c r="I99" i="4"/>
  <c r="I87" i="4"/>
  <c r="I9" i="4"/>
  <c r="I21" i="4"/>
  <c r="I75" i="4"/>
  <c r="I33" i="4"/>
  <c r="I111" i="4"/>
  <c r="I45" i="4"/>
  <c r="G74" i="4"/>
  <c r="G20" i="4"/>
  <c r="G86" i="4"/>
  <c r="G98" i="4"/>
  <c r="G44" i="4"/>
  <c r="G32" i="4"/>
  <c r="G110" i="4"/>
  <c r="G8" i="4"/>
  <c r="D86" i="4"/>
  <c r="D32" i="4"/>
  <c r="D74" i="4"/>
  <c r="D110" i="4"/>
  <c r="D98" i="4"/>
  <c r="D20" i="4"/>
  <c r="D44" i="4"/>
  <c r="D8" i="4"/>
  <c r="H84" i="4"/>
  <c r="H108" i="4"/>
  <c r="H30" i="4"/>
  <c r="H72" i="4"/>
  <c r="H6" i="4"/>
  <c r="H18" i="4"/>
  <c r="H42" i="4"/>
  <c r="H96" i="4"/>
  <c r="D103" i="4"/>
  <c r="D25" i="4"/>
  <c r="D115" i="4"/>
  <c r="D37" i="4"/>
  <c r="D79" i="4"/>
  <c r="D13" i="4"/>
  <c r="D91" i="4"/>
  <c r="D49" i="4"/>
  <c r="J6" i="4"/>
  <c r="J84" i="4"/>
  <c r="J42" i="4"/>
  <c r="J18" i="4"/>
  <c r="J30" i="4"/>
  <c r="J96" i="4"/>
  <c r="J72" i="4"/>
  <c r="J108" i="4"/>
  <c r="C20" i="4"/>
  <c r="C74" i="4"/>
  <c r="C86" i="4"/>
  <c r="C32" i="4"/>
  <c r="C110" i="4"/>
  <c r="C44" i="4"/>
  <c r="C8" i="4"/>
  <c r="C98" i="4"/>
  <c r="L77" i="4"/>
  <c r="L35" i="4"/>
  <c r="L113" i="4"/>
  <c r="L47" i="4"/>
  <c r="L23" i="4"/>
  <c r="L11" i="4"/>
  <c r="L89" i="4"/>
  <c r="L101" i="4"/>
  <c r="E37" i="4"/>
  <c r="E115" i="4"/>
  <c r="E49" i="4"/>
  <c r="E13" i="4"/>
  <c r="E79" i="4"/>
  <c r="E103" i="4"/>
  <c r="E25" i="4"/>
  <c r="E91" i="4"/>
  <c r="G112" i="4"/>
  <c r="G34" i="4"/>
  <c r="G76" i="4"/>
  <c r="G100" i="4"/>
  <c r="G10" i="4"/>
  <c r="G46" i="4"/>
  <c r="G22" i="4"/>
  <c r="G88" i="4"/>
  <c r="L10" i="4"/>
  <c r="L112" i="4"/>
  <c r="L46" i="4"/>
  <c r="L22" i="4"/>
  <c r="L34" i="4"/>
  <c r="L76" i="4"/>
  <c r="L100" i="4"/>
  <c r="L88" i="4"/>
  <c r="N30" i="4"/>
  <c r="N42" i="4"/>
  <c r="N72" i="4"/>
  <c r="N84" i="4"/>
  <c r="N6" i="4"/>
  <c r="N108" i="4"/>
  <c r="N18" i="4"/>
  <c r="N96" i="4"/>
  <c r="K89" i="4"/>
  <c r="K47" i="4"/>
  <c r="K35" i="4"/>
  <c r="K101" i="4"/>
  <c r="K11" i="4"/>
  <c r="K23" i="4"/>
  <c r="K113" i="4"/>
  <c r="K77" i="4"/>
  <c r="F33" i="4"/>
  <c r="F45" i="4"/>
  <c r="F21" i="4"/>
  <c r="F75" i="4"/>
  <c r="F111" i="4"/>
  <c r="F99" i="4"/>
  <c r="F87" i="4"/>
  <c r="F9" i="4"/>
  <c r="I35" i="4"/>
  <c r="I47" i="4"/>
  <c r="I23" i="4"/>
  <c r="I11" i="4"/>
  <c r="I113" i="4"/>
  <c r="I89" i="4"/>
  <c r="I101" i="4"/>
  <c r="I77" i="4"/>
  <c r="J114" i="4"/>
  <c r="J102" i="4"/>
  <c r="J90" i="4"/>
  <c r="J48" i="4"/>
  <c r="J78" i="4"/>
  <c r="J24" i="4"/>
  <c r="J12" i="4"/>
  <c r="J36" i="4"/>
  <c r="L18" i="4"/>
  <c r="L72" i="4"/>
  <c r="L84" i="4"/>
  <c r="L96" i="4"/>
  <c r="L108" i="4"/>
  <c r="L30" i="4"/>
  <c r="L42" i="4"/>
  <c r="L6" i="4"/>
  <c r="L79" i="4"/>
  <c r="L37" i="4"/>
  <c r="L49" i="4"/>
  <c r="L115" i="4"/>
  <c r="L91" i="4"/>
  <c r="L103" i="4"/>
  <c r="L13" i="4"/>
  <c r="L25" i="4"/>
  <c r="J76" i="4"/>
  <c r="J88" i="4"/>
  <c r="J46" i="4"/>
  <c r="J100" i="4"/>
  <c r="J10" i="4"/>
  <c r="J22" i="4"/>
  <c r="J112" i="4"/>
  <c r="J34" i="4"/>
  <c r="D36" i="4"/>
  <c r="D48" i="4"/>
  <c r="D90" i="4"/>
  <c r="D12" i="4"/>
  <c r="D24" i="4"/>
  <c r="D102" i="4"/>
  <c r="D114" i="4"/>
  <c r="D78" i="4"/>
  <c r="H8" i="4"/>
  <c r="H86" i="4"/>
  <c r="H44" i="4"/>
  <c r="H110" i="4"/>
  <c r="H98" i="4"/>
  <c r="H32" i="4"/>
  <c r="H74" i="4"/>
  <c r="H20" i="4"/>
  <c r="J79" i="4"/>
  <c r="J25" i="4"/>
  <c r="J103" i="4"/>
  <c r="J91" i="4"/>
  <c r="J49" i="4"/>
  <c r="J115" i="4"/>
  <c r="J13" i="4"/>
  <c r="J37" i="4"/>
  <c r="F114" i="4"/>
  <c r="F102" i="4"/>
  <c r="F24" i="4"/>
  <c r="F90" i="4"/>
  <c r="F12" i="4"/>
  <c r="F36" i="4"/>
  <c r="F78" i="4"/>
  <c r="F48" i="4"/>
  <c r="E110" i="4"/>
  <c r="E86" i="4"/>
  <c r="E98" i="4"/>
  <c r="E20" i="4"/>
  <c r="E44" i="4"/>
  <c r="E32" i="4"/>
  <c r="E74" i="4"/>
  <c r="E8" i="4"/>
  <c r="I97" i="4"/>
  <c r="I109" i="4"/>
  <c r="I31" i="4"/>
  <c r="I85" i="4"/>
  <c r="I43" i="4"/>
  <c r="I7" i="4"/>
  <c r="I19" i="4"/>
  <c r="I73" i="4"/>
  <c r="K74" i="4"/>
  <c r="K32" i="4"/>
  <c r="K20" i="4"/>
  <c r="K8" i="4"/>
  <c r="K86" i="4"/>
  <c r="K110" i="4"/>
  <c r="K44" i="4"/>
  <c r="K98" i="4"/>
  <c r="E102" i="4"/>
  <c r="E90" i="4"/>
  <c r="E24" i="4"/>
  <c r="E36" i="4"/>
  <c r="E12" i="4"/>
  <c r="E48" i="4"/>
  <c r="E114" i="4"/>
  <c r="E78" i="4"/>
  <c r="E6" i="4"/>
  <c r="E18" i="4"/>
  <c r="E42" i="4"/>
  <c r="E108" i="4"/>
  <c r="E30" i="4"/>
  <c r="E96" i="4"/>
  <c r="E84" i="4"/>
  <c r="E72" i="4"/>
  <c r="G84" i="4"/>
  <c r="G96" i="4"/>
  <c r="G30" i="4"/>
  <c r="G18" i="4"/>
  <c r="G72" i="4"/>
  <c r="G6" i="4"/>
  <c r="G42" i="4"/>
  <c r="G108" i="4"/>
  <c r="D73" i="4"/>
  <c r="D31" i="4"/>
  <c r="D97" i="4"/>
  <c r="D109" i="4"/>
  <c r="D19" i="4"/>
  <c r="D85" i="4"/>
  <c r="D43" i="4"/>
  <c r="D112" i="4"/>
  <c r="D46" i="4"/>
  <c r="D34" i="4"/>
  <c r="D76" i="4"/>
  <c r="D22" i="4"/>
  <c r="D100" i="4"/>
  <c r="D88" i="4"/>
  <c r="D10" i="4"/>
  <c r="J109" i="4"/>
  <c r="J31" i="4"/>
  <c r="J43" i="4"/>
  <c r="J73" i="4"/>
  <c r="J97" i="4"/>
  <c r="J19" i="4"/>
  <c r="J7" i="4"/>
  <c r="J85" i="4"/>
  <c r="D113" i="4"/>
  <c r="D47" i="4"/>
  <c r="D23" i="4"/>
  <c r="D35" i="4"/>
  <c r="D101" i="4"/>
  <c r="D89" i="4"/>
  <c r="D77" i="4"/>
  <c r="D11" i="4"/>
  <c r="F47" i="4"/>
  <c r="F113" i="4"/>
  <c r="F11" i="4"/>
  <c r="F23" i="4"/>
  <c r="F77" i="4"/>
  <c r="F35" i="4"/>
  <c r="F101" i="4"/>
  <c r="F89" i="4"/>
  <c r="K6" i="4"/>
  <c r="K84" i="4"/>
  <c r="K72" i="4"/>
  <c r="K18" i="4"/>
  <c r="K96" i="4"/>
  <c r="K30" i="4"/>
  <c r="K42" i="4"/>
  <c r="K108" i="4"/>
  <c r="L21" i="4"/>
  <c r="L45" i="4"/>
  <c r="L99" i="4"/>
  <c r="L111" i="4"/>
  <c r="L75" i="4"/>
  <c r="L33" i="4"/>
  <c r="L87" i="4"/>
  <c r="L9" i="4"/>
  <c r="F44" i="4"/>
  <c r="F74" i="4"/>
  <c r="F110" i="4"/>
  <c r="F32" i="4"/>
  <c r="F98" i="4"/>
  <c r="F20" i="4"/>
  <c r="F86" i="4"/>
  <c r="F8" i="4"/>
  <c r="E89" i="4"/>
  <c r="E35" i="4"/>
  <c r="E11" i="4"/>
  <c r="E77" i="4"/>
  <c r="E47" i="4"/>
  <c r="E23" i="4"/>
  <c r="E113" i="4"/>
  <c r="E101" i="4"/>
  <c r="N46" i="4"/>
  <c r="N88" i="4"/>
  <c r="N34" i="4"/>
  <c r="N10" i="4"/>
  <c r="N22" i="4"/>
  <c r="N112" i="4"/>
  <c r="N76" i="4"/>
  <c r="N100" i="4"/>
  <c r="K88" i="4"/>
  <c r="K10" i="4"/>
  <c r="K76" i="4"/>
  <c r="K100" i="4"/>
  <c r="K22" i="4"/>
  <c r="K34" i="4"/>
  <c r="K46" i="4"/>
  <c r="K112" i="4"/>
  <c r="J98" i="4"/>
  <c r="J8" i="4"/>
  <c r="J110" i="4"/>
  <c r="J44" i="4"/>
  <c r="J32" i="4"/>
  <c r="J20" i="4"/>
  <c r="J86" i="4"/>
  <c r="J74" i="4"/>
  <c r="I100" i="4"/>
  <c r="I10" i="4"/>
  <c r="I46" i="4"/>
  <c r="I112" i="4"/>
  <c r="I76" i="4"/>
  <c r="I88" i="4"/>
  <c r="I22" i="4"/>
  <c r="I34" i="4"/>
  <c r="N98" i="4"/>
  <c r="N74" i="4"/>
  <c r="N110" i="4"/>
  <c r="N86" i="4"/>
  <c r="N32" i="4"/>
  <c r="N20" i="4"/>
  <c r="N8" i="4"/>
  <c r="N44" i="4"/>
  <c r="G87" i="4"/>
  <c r="G45" i="4"/>
  <c r="G99" i="4"/>
  <c r="G75" i="4"/>
  <c r="G9" i="4"/>
  <c r="G21" i="4"/>
  <c r="G111" i="4"/>
  <c r="G33" i="4"/>
  <c r="C90" i="4"/>
  <c r="C78" i="4"/>
  <c r="C114" i="4"/>
  <c r="C102" i="4"/>
  <c r="C36" i="4"/>
  <c r="C24" i="4"/>
  <c r="C12" i="4"/>
  <c r="C48" i="4"/>
  <c r="H101" i="4"/>
  <c r="H77" i="4"/>
  <c r="H23" i="4"/>
  <c r="H11" i="4"/>
  <c r="H113" i="4"/>
  <c r="H35" i="4"/>
  <c r="H47" i="4"/>
  <c r="H89" i="4"/>
  <c r="N31" i="4"/>
  <c r="N43" i="4"/>
  <c r="N73" i="4"/>
  <c r="N85" i="4"/>
  <c r="N97" i="4"/>
  <c r="N19" i="4"/>
  <c r="N7" i="4"/>
  <c r="N109" i="4"/>
  <c r="D9" i="4"/>
  <c r="D87" i="4"/>
  <c r="D33" i="4"/>
  <c r="D75" i="4"/>
  <c r="D111" i="4"/>
  <c r="D21" i="4"/>
  <c r="D99" i="4"/>
  <c r="D45" i="4"/>
  <c r="L24" i="4"/>
  <c r="L90" i="4"/>
  <c r="L102" i="4"/>
  <c r="L114" i="4"/>
  <c r="L12" i="4"/>
  <c r="L36" i="4"/>
  <c r="L48" i="4"/>
  <c r="L78" i="4"/>
  <c r="G97" i="4"/>
  <c r="G73" i="4"/>
  <c r="G43" i="4"/>
  <c r="G7" i="4"/>
  <c r="G109" i="4"/>
  <c r="G31" i="4"/>
  <c r="G85" i="4"/>
  <c r="G19" i="4"/>
  <c r="J113" i="4"/>
  <c r="J23" i="4"/>
  <c r="J101" i="4"/>
  <c r="J47" i="4"/>
  <c r="J77" i="4"/>
  <c r="J11" i="4"/>
  <c r="J89" i="4"/>
  <c r="J35" i="4"/>
  <c r="M7" i="4"/>
  <c r="M97" i="4"/>
  <c r="M31" i="4"/>
  <c r="M85" i="4"/>
  <c r="M43" i="4"/>
  <c r="M109" i="4"/>
  <c r="M73" i="4"/>
  <c r="M19" i="4"/>
  <c r="I25" i="4"/>
  <c r="I79" i="4"/>
  <c r="I115" i="4"/>
  <c r="I37" i="4"/>
  <c r="I103" i="4"/>
  <c r="I13" i="4"/>
  <c r="I49" i="4"/>
  <c r="I91" i="4"/>
  <c r="H7" i="4"/>
  <c r="H109" i="4"/>
  <c r="H31" i="4"/>
  <c r="H43" i="4"/>
  <c r="H73" i="4"/>
  <c r="H85" i="4"/>
  <c r="H97" i="4"/>
  <c r="H19" i="4"/>
  <c r="H34" i="4"/>
  <c r="H22" i="4"/>
  <c r="H100" i="4"/>
  <c r="H10" i="4"/>
  <c r="H88" i="4"/>
  <c r="H46" i="4"/>
  <c r="H76" i="4"/>
  <c r="H112" i="4"/>
  <c r="I98" i="4"/>
  <c r="I32" i="4"/>
  <c r="I86" i="4"/>
  <c r="I8" i="4"/>
  <c r="I20" i="4"/>
  <c r="I110" i="4"/>
  <c r="I44" i="4"/>
  <c r="I74" i="4"/>
  <c r="M45" i="4"/>
  <c r="M33" i="4"/>
  <c r="M111" i="4"/>
  <c r="M75" i="4"/>
  <c r="M87" i="4"/>
  <c r="M21" i="4"/>
  <c r="M9" i="4"/>
  <c r="M99" i="4"/>
  <c r="M25" i="4"/>
  <c r="M49" i="4"/>
  <c r="M91" i="4"/>
  <c r="M103" i="4"/>
  <c r="M79" i="4"/>
  <c r="M37" i="4"/>
  <c r="M115" i="4"/>
  <c r="M13" i="4"/>
  <c r="L86" i="4"/>
  <c r="L8" i="4"/>
  <c r="L20" i="4"/>
  <c r="L32" i="4"/>
  <c r="L110" i="4"/>
  <c r="L44" i="4"/>
  <c r="L98" i="4"/>
  <c r="L74" i="4"/>
  <c r="E46" i="4"/>
  <c r="E10" i="4"/>
  <c r="E100" i="4"/>
  <c r="E34" i="4"/>
  <c r="E112" i="4"/>
  <c r="E76" i="4"/>
  <c r="E22" i="4"/>
  <c r="E88" i="4"/>
  <c r="K31" i="4"/>
  <c r="K19" i="4"/>
  <c r="K7" i="4"/>
  <c r="K85" i="4"/>
  <c r="K109" i="4"/>
  <c r="K97" i="4"/>
  <c r="K43" i="4"/>
  <c r="K73" i="4"/>
  <c r="C37" i="4"/>
  <c r="C115" i="4"/>
  <c r="C79" i="4"/>
  <c r="C103" i="4"/>
  <c r="C49" i="4"/>
  <c r="C91" i="4"/>
  <c r="C25" i="4"/>
  <c r="F37" i="4"/>
  <c r="F103" i="4"/>
  <c r="F79" i="4"/>
  <c r="F49" i="4"/>
  <c r="F25" i="4"/>
  <c r="F115" i="4"/>
  <c r="F91" i="4"/>
  <c r="F13" i="4"/>
  <c r="F97" i="4"/>
  <c r="F109" i="4"/>
  <c r="F7" i="4"/>
  <c r="F19" i="4"/>
  <c r="F85" i="4"/>
  <c r="F73" i="4"/>
  <c r="F31" i="4"/>
  <c r="F43" i="4"/>
  <c r="J75" i="4"/>
  <c r="J21" i="4"/>
  <c r="J33" i="4"/>
  <c r="J111" i="4"/>
  <c r="J9" i="4"/>
  <c r="J87" i="4"/>
  <c r="J45" i="4"/>
  <c r="J99" i="4"/>
  <c r="L31" i="4"/>
  <c r="L85" i="4"/>
  <c r="L97" i="4"/>
  <c r="L109" i="4"/>
  <c r="L73" i="4"/>
  <c r="L7" i="4"/>
  <c r="L43" i="4"/>
  <c r="L19" i="4"/>
  <c r="M74" i="4"/>
  <c r="M110" i="4"/>
  <c r="M20" i="4"/>
  <c r="M8" i="4"/>
  <c r="M32" i="4"/>
  <c r="M44" i="4"/>
  <c r="M98" i="4"/>
  <c r="M86" i="4"/>
  <c r="I114" i="4"/>
  <c r="I90" i="4"/>
  <c r="I48" i="4"/>
  <c r="I36" i="4"/>
  <c r="I12" i="4"/>
  <c r="I102" i="4"/>
  <c r="I78" i="4"/>
  <c r="I24" i="4"/>
  <c r="C100" i="4"/>
  <c r="C112" i="4"/>
  <c r="C76" i="4"/>
  <c r="C34" i="4"/>
  <c r="C88" i="4"/>
  <c r="C46" i="4"/>
  <c r="C22" i="4"/>
  <c r="C10" i="4"/>
  <c r="C77" i="4"/>
  <c r="C113" i="4"/>
  <c r="C47" i="4"/>
  <c r="C35" i="4"/>
  <c r="C23" i="4"/>
  <c r="C101" i="4"/>
  <c r="C89" i="4"/>
  <c r="C11" i="4"/>
  <c r="C84" i="4"/>
  <c r="C18" i="4"/>
  <c r="C96" i="4"/>
  <c r="C108" i="4"/>
  <c r="C6" i="4"/>
  <c r="C30" i="4"/>
  <c r="C72" i="4"/>
  <c r="K25" i="4"/>
  <c r="K79" i="4"/>
  <c r="K115" i="4"/>
  <c r="K91" i="4"/>
  <c r="K49" i="4"/>
  <c r="K103" i="4"/>
  <c r="K13" i="4"/>
  <c r="K37" i="4"/>
  <c r="D6" i="4"/>
  <c r="D108" i="4"/>
  <c r="D72" i="4"/>
  <c r="D30" i="4"/>
  <c r="D96" i="4"/>
  <c r="D18" i="4"/>
  <c r="D84" i="4"/>
  <c r="D42" i="4"/>
  <c r="C9" i="4"/>
  <c r="C33" i="4"/>
  <c r="C75" i="4"/>
  <c r="C21" i="4"/>
  <c r="C45" i="4"/>
  <c r="C99" i="4"/>
  <c r="C111" i="4"/>
  <c r="C87" i="4"/>
  <c r="E75" i="4"/>
  <c r="E111" i="4"/>
  <c r="E99" i="4"/>
  <c r="E45" i="4"/>
  <c r="E33" i="4"/>
  <c r="E9" i="4"/>
  <c r="E87" i="4"/>
  <c r="E21" i="4"/>
  <c r="E73" i="4"/>
  <c r="E109" i="4"/>
  <c r="E43" i="4"/>
  <c r="E7" i="4"/>
  <c r="E31" i="4"/>
  <c r="E19" i="4"/>
  <c r="E97" i="4"/>
  <c r="E85" i="4"/>
  <c r="M76" i="4"/>
  <c r="M22" i="4"/>
  <c r="M46" i="4"/>
  <c r="M88" i="4"/>
  <c r="M34" i="4"/>
  <c r="M112" i="4"/>
  <c r="M100" i="4"/>
  <c r="M10" i="4"/>
  <c r="N36" i="4"/>
  <c r="N78" i="4"/>
  <c r="N90" i="4"/>
  <c r="N102" i="4"/>
  <c r="N114" i="4"/>
  <c r="N24" i="4"/>
  <c r="N48" i="4"/>
  <c r="N12" i="4"/>
  <c r="F112" i="4"/>
  <c r="F22" i="4"/>
  <c r="F100" i="4"/>
  <c r="F10" i="4"/>
  <c r="F46" i="4"/>
  <c r="F76" i="4"/>
  <c r="F34" i="4"/>
  <c r="F88" i="4"/>
  <c r="G113" i="4"/>
  <c r="G23" i="4"/>
  <c r="G11" i="4"/>
  <c r="G47" i="4"/>
  <c r="G101" i="4"/>
  <c r="G77" i="4"/>
  <c r="G89" i="4"/>
  <c r="G35" i="4"/>
  <c r="M18" i="4"/>
  <c r="M84" i="4"/>
  <c r="M6" i="4"/>
  <c r="M30" i="4"/>
  <c r="M96" i="4"/>
  <c r="M42" i="4"/>
  <c r="M72" i="4"/>
  <c r="M108" i="4"/>
  <c r="G90" i="4"/>
  <c r="G48" i="4"/>
  <c r="G24" i="4"/>
  <c r="G102" i="4"/>
  <c r="G12" i="4"/>
  <c r="G78" i="4"/>
  <c r="G114" i="4"/>
  <c r="G36" i="4"/>
  <c r="P42" i="4" l="1"/>
  <c r="P96" i="4"/>
  <c r="P72" i="4"/>
  <c r="P108" i="4"/>
  <c r="P84" i="4"/>
  <c r="P6" i="4"/>
  <c r="P30" i="4"/>
  <c r="P18" i="4"/>
</calcChain>
</file>

<file path=xl/sharedStrings.xml><?xml version="1.0" encoding="utf-8"?>
<sst xmlns="http://schemas.openxmlformats.org/spreadsheetml/2006/main" count="539" uniqueCount="231">
  <si>
    <t>C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</si>
  <si>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</si>
  <si>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</si>
  <si>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</si>
  <si>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</si>
  <si>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</si>
  <si>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</si>
  <si>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</si>
  <si>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</si>
  <si>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</si>
  <si>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</si>
  <si>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</si>
  <si>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</si>
  <si>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</si>
  <si>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</si>
  <si>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</si>
  <si>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Std (ng/ul</t>
  </si>
  <si>
    <t>A1</t>
  </si>
  <si>
    <t>A2</t>
  </si>
  <si>
    <t>Abg-Bkg</t>
  </si>
  <si>
    <t>Slope</t>
  </si>
  <si>
    <t>Intercept</t>
  </si>
  <si>
    <t>Rsq</t>
  </si>
  <si>
    <t xml:space="preserve">Calibration Curve  </t>
  </si>
  <si>
    <t>Avgerage</t>
  </si>
  <si>
    <t>Sample Read Intensity</t>
  </si>
  <si>
    <t>Average Sample Read Intensity-Background</t>
  </si>
  <si>
    <t>Concentration Estimate (ng/ul)</t>
  </si>
  <si>
    <t>Component</t>
  </si>
  <si>
    <t>Vendor</t>
  </si>
  <si>
    <t>Part Number</t>
  </si>
  <si>
    <t>Lot Number</t>
  </si>
  <si>
    <t>PicoGreen Stock</t>
  </si>
  <si>
    <t>Invitrogen</t>
  </si>
  <si>
    <t>Lambda Stock DNA</t>
  </si>
  <si>
    <t>Harvest Reagent Background</t>
  </si>
  <si>
    <t>20X TE Buffer</t>
  </si>
  <si>
    <t>Ultra Pure Water</t>
  </si>
  <si>
    <t>10977-023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</si>
  <si>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</si>
  <si>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</si>
  <si>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</si>
  <si>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</si>
  <si>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</si>
  <si>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</si>
  <si>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</si>
  <si>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</si>
  <si>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</si>
  <si>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</si>
  <si>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</si>
  <si>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</si>
  <si>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</si>
  <si>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</si>
  <si>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</si>
  <si>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</si>
  <si>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</si>
  <si>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S25</t>
  </si>
  <si>
    <t>S33</t>
  </si>
  <si>
    <t>S41</t>
  </si>
  <si>
    <t>S49</t>
  </si>
  <si>
    <t>S57</t>
  </si>
  <si>
    <t>S65</t>
  </si>
  <si>
    <t>S73</t>
  </si>
  <si>
    <t>S81</t>
  </si>
  <si>
    <t>S89</t>
  </si>
  <si>
    <t>S18</t>
  </si>
  <si>
    <t>S26</t>
  </si>
  <si>
    <t>S34</t>
  </si>
  <si>
    <t>S42</t>
  </si>
  <si>
    <t>S50</t>
  </si>
  <si>
    <t>S58</t>
  </si>
  <si>
    <t>S66</t>
  </si>
  <si>
    <t>S74</t>
  </si>
  <si>
    <t>S82</t>
  </si>
  <si>
    <t>S90</t>
  </si>
  <si>
    <t>S19</t>
  </si>
  <si>
    <t>S27</t>
  </si>
  <si>
    <t>S35</t>
  </si>
  <si>
    <t>S43</t>
  </si>
  <si>
    <t>S51</t>
  </si>
  <si>
    <t>S59</t>
  </si>
  <si>
    <t>S67</t>
  </si>
  <si>
    <t>S75</t>
  </si>
  <si>
    <t>S83</t>
  </si>
  <si>
    <t>S91</t>
  </si>
  <si>
    <t>S20</t>
  </si>
  <si>
    <t>S28</t>
  </si>
  <si>
    <t>S36</t>
  </si>
  <si>
    <t>S44</t>
  </si>
  <si>
    <t>S52</t>
  </si>
  <si>
    <t>S60</t>
  </si>
  <si>
    <t>S68</t>
  </si>
  <si>
    <t>S76</t>
  </si>
  <si>
    <t>S84</t>
  </si>
  <si>
    <t>S92</t>
  </si>
  <si>
    <t>S21</t>
  </si>
  <si>
    <t>S29</t>
  </si>
  <si>
    <t>S37</t>
  </si>
  <si>
    <t>S45</t>
  </si>
  <si>
    <t>S53</t>
  </si>
  <si>
    <t>S61</t>
  </si>
  <si>
    <t>S69</t>
  </si>
  <si>
    <t>S77</t>
  </si>
  <si>
    <t>S85</t>
  </si>
  <si>
    <t>S93</t>
  </si>
  <si>
    <t>S22</t>
  </si>
  <si>
    <t>S30</t>
  </si>
  <si>
    <t>S38</t>
  </si>
  <si>
    <t>S46</t>
  </si>
  <si>
    <t>S54</t>
  </si>
  <si>
    <t>S62</t>
  </si>
  <si>
    <t>S70</t>
  </si>
  <si>
    <t>S78</t>
  </si>
  <si>
    <t>S86</t>
  </si>
  <si>
    <t>S94</t>
  </si>
  <si>
    <t>S23</t>
  </si>
  <si>
    <t>S31</t>
  </si>
  <si>
    <t>S39</t>
  </si>
  <si>
    <t>S47</t>
  </si>
  <si>
    <t>S55</t>
  </si>
  <si>
    <t>S63</t>
  </si>
  <si>
    <t>S71</t>
  </si>
  <si>
    <t>S79</t>
  </si>
  <si>
    <t>S87</t>
  </si>
  <si>
    <t>S95</t>
  </si>
  <si>
    <t>S24</t>
  </si>
  <si>
    <t>S32</t>
  </si>
  <si>
    <t>S40</t>
  </si>
  <si>
    <t>S48</t>
  </si>
  <si>
    <t>S56</t>
  </si>
  <si>
    <t>S64</t>
  </si>
  <si>
    <t>S72</t>
  </si>
  <si>
    <t>S80</t>
  </si>
  <si>
    <t>S88</t>
  </si>
  <si>
    <t>S96</t>
  </si>
  <si>
    <t>1:2 Dilution</t>
  </si>
  <si>
    <t>1:3 Dilution</t>
  </si>
  <si>
    <t>1:4 Dilution</t>
  </si>
  <si>
    <t>1:5 dilution</t>
  </si>
  <si>
    <t>1:8 Dilution</t>
  </si>
  <si>
    <t>1:10 Dilution</t>
  </si>
  <si>
    <t>1:12 Dilution</t>
  </si>
  <si>
    <t>1:14 Dilution</t>
  </si>
  <si>
    <t>Table 1. Preparation of Standards and Background</t>
  </si>
  <si>
    <t>Sample Dilution Guide</t>
  </si>
  <si>
    <t>Single-Cell mRNA Seq PicoGreen Template</t>
  </si>
  <si>
    <t>Standard 1</t>
  </si>
  <si>
    <t>Standard 2</t>
  </si>
  <si>
    <t>Standard 3</t>
  </si>
  <si>
    <t>Standard 4</t>
  </si>
  <si>
    <t>Standard 5</t>
  </si>
  <si>
    <t>Standard 6</t>
  </si>
  <si>
    <t>Standard 7</t>
  </si>
  <si>
    <t>Standard 8</t>
  </si>
  <si>
    <t>Standard 9</t>
  </si>
  <si>
    <t>Standard 10</t>
  </si>
  <si>
    <t>Harvest Reagent</t>
  </si>
  <si>
    <t>384-well Fluorometer Plate</t>
  </si>
  <si>
    <t>ng/µL</t>
  </si>
  <si>
    <t>10) Centrifuge the plate  at 1,500 rpm for 1 minute.</t>
  </si>
  <si>
    <t>11) Measure Fluorescence intensity on a 384-well Fluorometer.</t>
  </si>
  <si>
    <t>12) Paste the raw data into the raw data sheet.</t>
  </si>
  <si>
    <t>13) Check the results and sample dilution guide to determine the appropriate dilution factor for library preparation.</t>
  </si>
  <si>
    <t>Paste your data starting in cell A-1.</t>
  </si>
  <si>
    <t xml:space="preserve"> </t>
  </si>
  <si>
    <t>1X TE buffer</t>
  </si>
  <si>
    <t>1X TE Buffer</t>
  </si>
  <si>
    <t>Quant-iT Kit, P11496</t>
  </si>
  <si>
    <t>TOTAL</t>
  </si>
  <si>
    <t>Well</t>
  </si>
  <si>
    <t>A3</t>
  </si>
  <si>
    <t>B1</t>
  </si>
  <si>
    <t>B2</t>
  </si>
  <si>
    <t>B3</t>
  </si>
  <si>
    <t>C1</t>
  </si>
  <si>
    <t>C2</t>
  </si>
  <si>
    <t>C3</t>
  </si>
  <si>
    <t>-</t>
  </si>
  <si>
    <t>1X TE</t>
  </si>
  <si>
    <t>Final well volume needed for Picogreen reader</t>
  </si>
  <si>
    <t>Lambda DNA Stock Concentration:</t>
  </si>
  <si>
    <t>Number of Samples to Analyze:</t>
  </si>
  <si>
    <t>2) Prepare diluted PicoGreen Working Solution.</t>
  </si>
  <si>
    <t>Replicates</t>
  </si>
  <si>
    <t>1) Make/Get 1X TE buffer.</t>
  </si>
  <si>
    <t>***Remove and discard half of this dilution after mixing.</t>
  </si>
  <si>
    <t>3) Prepare 2 ng/µL Lambda DNA  Solution.</t>
  </si>
  <si>
    <t>Vol. Required (µL)</t>
  </si>
  <si>
    <t>Fluidigm, the Fluidigm logo, and C1 are trademarks or registered trademarks of Fluidigm Corporation in the U.S. and/or other countries. All other trademarks are the sole property of their respective owners.  For Research Use Only. Not for use in diagnostic procedures. © Fluidigm Corporation. All rights reserved.</t>
  </si>
  <si>
    <t>D1</t>
  </si>
  <si>
    <t>E1</t>
  </si>
  <si>
    <t>F1</t>
  </si>
  <si>
    <t>G1</t>
  </si>
  <si>
    <t>H1</t>
  </si>
  <si>
    <t>D2</t>
  </si>
  <si>
    <t>E2</t>
  </si>
  <si>
    <t>F2</t>
  </si>
  <si>
    <t>G2</t>
  </si>
  <si>
    <t>H2</t>
  </si>
  <si>
    <t>D3</t>
  </si>
  <si>
    <t>E3</t>
  </si>
  <si>
    <t>F3</t>
  </si>
  <si>
    <t>G3</t>
  </si>
  <si>
    <t>H3</t>
  </si>
  <si>
    <t>&lt;0.1 or &gt;0.3 ng/ul (out of range)</t>
  </si>
  <si>
    <t>0.1-0.3 ng/ul (ideal)</t>
  </si>
  <si>
    <t>Number of samples at 0.1-0.3 ng/ul</t>
  </si>
  <si>
    <t>Vol Sample Used</t>
  </si>
  <si>
    <t>*suggest 2uL for reader volumes needed between 25-200</t>
  </si>
  <si>
    <r>
      <t>a) 96-well plateに</t>
    </r>
    <r>
      <rPr>
        <b/>
        <sz val="11"/>
        <color theme="1"/>
        <rFont val="ＭＳ Ｐゴシック"/>
        <family val="3"/>
        <charset val="128"/>
        <scheme val="minor"/>
      </rPr>
      <t>standard溶液</t>
    </r>
    <r>
      <rPr>
        <sz val="11"/>
        <color theme="1"/>
        <rFont val="ＭＳ Ｐゴシック"/>
        <family val="2"/>
        <scheme val="minor"/>
      </rPr>
      <t>を調製する</t>
    </r>
    <rPh sb="25" eb="27">
      <t>ヨウエキ</t>
    </rPh>
    <rPh sb="28" eb="30">
      <t>チョウセイ</t>
    </rPh>
    <phoneticPr fontId="21"/>
  </si>
  <si>
    <t>b) 下表を基に、1XTE を分注する</t>
    <rPh sb="3" eb="5">
      <t>カヒョウ</t>
    </rPh>
    <rPh sb="6" eb="7">
      <t>モト</t>
    </rPh>
    <rPh sb="15" eb="17">
      <t>ブンチュウ</t>
    </rPh>
    <phoneticPr fontId="21"/>
  </si>
  <si>
    <r>
      <rPr>
        <b/>
        <sz val="11"/>
        <color indexed="8"/>
        <rFont val="Calibri"/>
        <family val="2"/>
      </rPr>
      <t xml:space="preserve"> Note:</t>
    </r>
    <r>
      <rPr>
        <sz val="11"/>
        <color theme="1"/>
        <rFont val="ＭＳ Ｐゴシック"/>
        <family val="2"/>
        <scheme val="minor"/>
      </rPr>
      <t xml:space="preserve"> A1は空</t>
    </r>
    <rPh sb="10" eb="11">
      <t>カラ</t>
    </rPh>
    <phoneticPr fontId="21"/>
  </si>
  <si>
    <r>
      <t xml:space="preserve">Conc. (pg/µL) </t>
    </r>
    <r>
      <rPr>
        <b/>
        <sz val="11"/>
        <color indexed="8"/>
        <rFont val="Calibri"/>
        <family val="2"/>
      </rPr>
      <t>λDNA</t>
    </r>
    <phoneticPr fontId="21"/>
  </si>
  <si>
    <t>1X TE (µL)</t>
    <phoneticPr fontId="21"/>
  </si>
  <si>
    <t>λDNA (µL)</t>
    <phoneticPr fontId="21"/>
  </si>
  <si>
    <t>C1 Harvest (µL)</t>
    <phoneticPr fontId="21"/>
  </si>
  <si>
    <t>d) 2 ng/µL Lambda DNA Solution (30ul)を、A1 とB1に入れる。
つづいて、B1から C1に 30ul移し、順にB2までserial dilutionを行う。（ピペッティングは毎回10回行うこと）</t>
    <rPh sb="46" eb="47">
      <t>イ</t>
    </rPh>
    <rPh sb="69" eb="70">
      <t>ウツ</t>
    </rPh>
    <rPh sb="72" eb="73">
      <t>ジュン</t>
    </rPh>
    <rPh sb="94" eb="95">
      <t>オコナ</t>
    </rPh>
    <rPh sb="106" eb="108">
      <t>マイカイ</t>
    </rPh>
    <rPh sb="110" eb="111">
      <t>カイ</t>
    </rPh>
    <rPh sb="111" eb="112">
      <t>オコナ</t>
    </rPh>
    <phoneticPr fontId="21"/>
  </si>
  <si>
    <t>e) C1 Harvest Reagent (2ul)を、A3～Ｈ3に入れる。</t>
    <rPh sb="35" eb="36">
      <t>イ</t>
    </rPh>
    <phoneticPr fontId="21"/>
  </si>
  <si>
    <t>b) 各ウェルに 1XTE (28ul)と Harvested C1 sample (2ul)を入れる</t>
    <rPh sb="3" eb="4">
      <t>カク</t>
    </rPh>
    <rPh sb="48" eb="49">
      <t>イ</t>
    </rPh>
    <phoneticPr fontId="21"/>
  </si>
  <si>
    <t>d) プレートにシールをする</t>
    <phoneticPr fontId="21"/>
  </si>
  <si>
    <t>e) Vortexし、spin downしておく</t>
    <phoneticPr fontId="21"/>
  </si>
  <si>
    <t>6) PicoGreen希釈液 (30ul)を、standardおよび sample plateの各ウェルに分注する</t>
    <rPh sb="12" eb="14">
      <t>キシャク</t>
    </rPh>
    <rPh sb="14" eb="15">
      <t>エキ</t>
    </rPh>
    <rPh sb="49" eb="50">
      <t>カク</t>
    </rPh>
    <rPh sb="54" eb="56">
      <t>ブンチュウ</t>
    </rPh>
    <phoneticPr fontId="21"/>
  </si>
  <si>
    <t>a)  5回ピペッティングすること</t>
    <rPh sb="5" eb="6">
      <t>カイ</t>
    </rPh>
    <phoneticPr fontId="21"/>
  </si>
  <si>
    <t>7) 以下の表を参考に、384-well plateの該当ウェルに 25ulずつ分注する (duplicate)</t>
    <rPh sb="3" eb="5">
      <t>イカ</t>
    </rPh>
    <rPh sb="6" eb="7">
      <t>ヒョウ</t>
    </rPh>
    <rPh sb="8" eb="10">
      <t>サンコウ</t>
    </rPh>
    <rPh sb="27" eb="29">
      <t>ガイトウ</t>
    </rPh>
    <rPh sb="40" eb="42">
      <t>ブンチュウ</t>
    </rPh>
    <phoneticPr fontId="21"/>
  </si>
  <si>
    <r>
      <t>a) 新しい96-well plateに</t>
    </r>
    <r>
      <rPr>
        <b/>
        <sz val="11"/>
        <color indexed="8"/>
        <rFont val="Calibri"/>
        <family val="2"/>
      </rPr>
      <t xml:space="preserve"> Sample</t>
    </r>
    <r>
      <rPr>
        <b/>
        <sz val="11"/>
        <color indexed="8"/>
        <rFont val="ＭＳ Ｐゴシック"/>
        <family val="2"/>
      </rPr>
      <t>希釈溶液</t>
    </r>
    <r>
      <rPr>
        <sz val="11"/>
        <color indexed="8"/>
        <rFont val="ＭＳ Ｐゴシック"/>
        <family val="3"/>
        <charset val="128"/>
      </rPr>
      <t>を調製する</t>
    </r>
    <rPh sb="3" eb="4">
      <t>アタラ</t>
    </rPh>
    <rPh sb="27" eb="29">
      <t>キシャク</t>
    </rPh>
    <rPh sb="29" eb="31">
      <t>ヨウエキ</t>
    </rPh>
    <rPh sb="32" eb="34">
      <t>チョウセイ</t>
    </rPh>
    <phoneticPr fontId="21"/>
  </si>
  <si>
    <t>5) Sample希釈プレート</t>
    <rPh sb="9" eb="11">
      <t>キシャク</t>
    </rPh>
    <phoneticPr fontId="21"/>
  </si>
  <si>
    <t>4) Standard and background plate.</t>
    <phoneticPr fontId="21"/>
  </si>
  <si>
    <t>10 ul</t>
    <phoneticPr fontId="21"/>
  </si>
  <si>
    <t>490 ul</t>
    <phoneticPr fontId="21"/>
  </si>
  <si>
    <t>500 ul</t>
    <phoneticPr fontId="21"/>
  </si>
  <si>
    <t>1:6 dilution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</si>
</sst>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"/>
    <numFmt numFmtId="177" formatCode="0.000"/>
    <numFmt numFmtId="178" formatCode="0.0\ &quot;ul&quot;"/>
    <numFmt numFmtId="179" formatCode="0.0"/>
  </numFmts>
  <fonts count="25" x14ac:knownFonts="1">
    <font>
      <sz val="11"/>
      <color theme="1"/>
      <name val="ＭＳ Ｐゴシック"/>
      <family val="2"/>
      <scheme val="minor"/>
    </font>
    <font>
      <b/>
      <sz val="11"/>
      <color indexed="8"/>
      <name val="Calibri"/>
      <family val="2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b/>
      <i/>
      <sz val="14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8"/>
      <name val="ＭＳ Ｐゴシック"/>
      <family val="2"/>
    </font>
    <font>
      <sz val="11"/>
      <color indexed="8"/>
      <name val="ＭＳ Ｐゴシック"/>
      <family val="3"/>
      <charset val="128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8" applyNumberFormat="0" applyAlignment="0" applyProtection="0"/>
    <xf numFmtId="0" fontId="6" fillId="28" borderId="9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8" applyNumberFormat="0" applyAlignment="0" applyProtection="0"/>
    <xf numFmtId="0" fontId="13" fillId="0" borderId="13" applyNumberFormat="0" applyFill="0" applyAlignment="0" applyProtection="0"/>
    <xf numFmtId="0" fontId="14" fillId="31" borderId="0" applyNumberFormat="0" applyBorder="0" applyAlignment="0" applyProtection="0"/>
    <xf numFmtId="0" fontId="2" fillId="32" borderId="14" applyNumberFormat="0" applyFont="0" applyAlignment="0" applyProtection="0"/>
    <xf numFmtId="0" fontId="15" fillId="27" borderId="15" applyNumberFormat="0" applyAlignment="0" applyProtection="0"/>
    <xf numFmtId="0" fontId="1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176" fontId="0" fillId="0" borderId="1" xfId="0" applyNumberFormat="1" applyBorder="1"/>
    <xf numFmtId="0" fontId="17" fillId="33" borderId="1" xfId="0" applyFont="1" applyFill="1" applyBorder="1"/>
    <xf numFmtId="1" fontId="17" fillId="33" borderId="1" xfId="0" applyNumberFormat="1" applyFont="1" applyFill="1" applyBorder="1"/>
    <xf numFmtId="1" fontId="0" fillId="33" borderId="1" xfId="0" applyNumberFormat="1" applyFill="1" applyBorder="1"/>
    <xf numFmtId="0" fontId="17" fillId="0" borderId="0" xfId="0" applyFont="1"/>
    <xf numFmtId="0" fontId="0" fillId="34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5" borderId="1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19" fillId="0" borderId="0" xfId="0" applyFont="1"/>
    <xf numFmtId="0" fontId="0" fillId="33" borderId="2" xfId="0" applyFill="1" applyBorder="1" applyAlignment="1">
      <alignment horizontal="center"/>
    </xf>
    <xf numFmtId="0" fontId="17" fillId="0" borderId="0" xfId="0" applyFont="1" applyBorder="1"/>
    <xf numFmtId="0" fontId="0" fillId="33" borderId="1" xfId="0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9" fontId="0" fillId="0" borderId="0" xfId="0" applyNumberFormat="1"/>
    <xf numFmtId="179" fontId="0" fillId="0" borderId="0" xfId="0" applyNumberFormat="1" applyBorder="1" applyAlignment="1">
      <alignment horizontal="left"/>
    </xf>
    <xf numFmtId="0" fontId="0" fillId="36" borderId="0" xfId="0" applyFill="1" applyBorder="1" applyAlignment="1">
      <alignment horizontal="left"/>
    </xf>
    <xf numFmtId="0" fontId="0" fillId="3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6" borderId="0" xfId="0" applyFill="1" applyBorder="1" applyAlignment="1"/>
    <xf numFmtId="0" fontId="0" fillId="0" borderId="0" xfId="0" applyFill="1" applyBorder="1" applyAlignment="1"/>
    <xf numFmtId="0" fontId="0" fillId="0" borderId="0" xfId="0" applyAlignment="1">
      <alignment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0" borderId="1" xfId="0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8" fillId="0" borderId="0" xfId="0" applyFont="1"/>
    <xf numFmtId="2" fontId="17" fillId="0" borderId="1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6" borderId="3" xfId="0" applyFill="1" applyBorder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6" borderId="4" xfId="0" applyFill="1" applyBorder="1" applyAlignment="1">
      <alignment horizontal="center"/>
    </xf>
    <xf numFmtId="178" fontId="0" fillId="0" borderId="4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17" fillId="0" borderId="3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178" fontId="0" fillId="0" borderId="4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6" xfId="0" applyNumberFormat="1" applyBorder="1" applyAlignment="1">
      <alignment horizontal="center"/>
    </xf>
    <xf numFmtId="0" fontId="0" fillId="0" borderId="0" xfId="0" applyFont="1"/>
    <xf numFmtId="0" fontId="0" fillId="37" borderId="0" xfId="0" applyFont="1" applyFill="1"/>
    <xf numFmtId="0" fontId="17" fillId="0" borderId="0" xfId="0" applyFont="1" applyAlignment="1">
      <alignment horizontal="center" wrapText="1"/>
    </xf>
    <xf numFmtId="0" fontId="0" fillId="35" borderId="1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/>
    <xf numFmtId="0" fontId="0" fillId="0" borderId="0" xfId="0" applyFont="1" applyFill="1"/>
    <xf numFmtId="0" fontId="0" fillId="41" borderId="0" xfId="0" applyFont="1" applyFill="1"/>
    <xf numFmtId="0" fontId="0" fillId="0" borderId="0" xfId="0" applyAlignment="1">
      <alignment horizontal="center"/>
    </xf>
    <xf numFmtId="0" fontId="0" fillId="0" borderId="0" xfId="0"/>
    <xf numFmtId="177" fontId="0" fillId="0" borderId="1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0" fillId="0" borderId="0" xfId="0" applyNumberFormat="1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17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39" builtinId="15" customBuiltin="1"/>
    <cellStyle name="チェック セル" xfId="27" builtinId="23" customBuiltin="1"/>
    <cellStyle name="どちらでもない" xfId="36" builtinId="28" customBuiltin="1"/>
    <cellStyle name="メモ" xfId="37" builtinId="10" customBuiltin="1"/>
    <cellStyle name="リンク セル" xfId="35" builtinId="24" customBuiltin="1"/>
    <cellStyle name="悪い" xfId="25" builtinId="27" customBuiltin="1"/>
    <cellStyle name="計算" xfId="26" builtinId="22" customBuiltin="1"/>
    <cellStyle name="警告文" xfId="41" builtinId="11" customBuiltin="1"/>
    <cellStyle name="見出し 1" xfId="30" builtinId="16" customBuiltin="1"/>
    <cellStyle name="見出し 2" xfId="31" builtinId="17" customBuiltin="1"/>
    <cellStyle name="見出し 3" xfId="32" builtinId="18" customBuiltin="1"/>
    <cellStyle name="見出し 4" xfId="33" builtinId="19" customBuiltin="1"/>
    <cellStyle name="集計" xfId="40" builtinId="25" customBuiltin="1"/>
    <cellStyle name="出力" xfId="38" builtinId="21" customBuiltin="1"/>
    <cellStyle name="説明文" xfId="28" builtinId="53" customBuiltin="1"/>
    <cellStyle name="入力" xfId="34" builtinId="20" customBuiltin="1"/>
    <cellStyle name="標準" xfId="0" builtinId="0"/>
    <cellStyle name="良い" xfId="29" builtinId="26" customBuiltin="1"/>
  </cellStyles>
  <dxfs count="111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542925</xdr:colOff>
      <xdr:row>0</xdr:row>
      <xdr:rowOff>428625</xdr:rowOff>
    </xdr:to>
    <xdr:pic>
      <xdr:nvPicPr>
        <xdr:cNvPr id="1124" name="Picture 1" descr="F-Logo.rgb.10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24350" y="0"/>
          <a:ext cx="18383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5"/>
  <sheetViews>
    <sheetView topLeftCell="A2" zoomScale="70" zoomScaleNormal="70" zoomScalePageLayoutView="70" workbookViewId="0">
      <selection activeCell="Y13" sqref="Y13"/>
    </sheetView>
  </sheetViews>
  <sheetFormatPr defaultRowHeight="13.2" x14ac:dyDescent="0.2"/>
  <cols>
    <col min="1" max="1" width="8.88671875" customWidth="1"/>
    <col min="2" max="2" width="19.5546875" customWidth="1"/>
    <col min="3" max="3" width="18.5546875" customWidth="1"/>
    <col min="4" max="4" width="17.88671875" customWidth="1"/>
    <col min="5" max="5" width="19.44140625" bestFit="1" customWidth="1"/>
    <col min="6" max="6" width="18.6640625" customWidth="1"/>
    <col min="7" max="7" width="14.33203125" customWidth="1"/>
    <col min="8" max="8" width="8.44140625" bestFit="1" customWidth="1"/>
    <col min="9" max="25" width="4" bestFit="1" customWidth="1"/>
  </cols>
  <sheetData>
    <row r="1" spans="1:7" ht="36" customHeight="1" x14ac:dyDescent="0.2">
      <c r="A1" s="16" t="s">
        <v>145</v>
      </c>
    </row>
    <row r="3" spans="1:7" ht="13.8" thickBot="1" x14ac:dyDescent="0.25">
      <c r="A3" s="11" t="s">
        <v>181</v>
      </c>
      <c r="D3" s="11" t="s">
        <v>183</v>
      </c>
    </row>
    <row r="4" spans="1:7" ht="13.8" thickBot="1" x14ac:dyDescent="0.25">
      <c r="B4" s="17">
        <v>96</v>
      </c>
      <c r="D4" s="17">
        <v>2</v>
      </c>
    </row>
    <row r="5" spans="1:7" ht="13.8" thickBot="1" x14ac:dyDescent="0.25">
      <c r="A5" s="11" t="s">
        <v>180</v>
      </c>
    </row>
    <row r="6" spans="1:7" ht="13.8" thickBot="1" x14ac:dyDescent="0.25">
      <c r="B6" s="17">
        <v>100</v>
      </c>
      <c r="C6" t="s">
        <v>158</v>
      </c>
      <c r="D6" s="11" t="s">
        <v>207</v>
      </c>
    </row>
    <row r="7" spans="1:7" ht="13.8" thickBot="1" x14ac:dyDescent="0.25">
      <c r="A7" s="11" t="s">
        <v>179</v>
      </c>
      <c r="B7" s="37"/>
      <c r="D7" s="17">
        <v>2</v>
      </c>
      <c r="E7" t="s">
        <v>208</v>
      </c>
    </row>
    <row r="8" spans="1:7" ht="13.8" thickBot="1" x14ac:dyDescent="0.25">
      <c r="B8" s="17">
        <v>25</v>
      </c>
      <c r="D8" s="68"/>
    </row>
    <row r="10" spans="1:7" x14ac:dyDescent="0.2">
      <c r="A10" s="11" t="s">
        <v>184</v>
      </c>
    </row>
    <row r="11" spans="1:7" ht="13.8" thickBot="1" x14ac:dyDescent="0.25">
      <c r="B11" s="54" t="s">
        <v>28</v>
      </c>
      <c r="C11" s="54" t="s">
        <v>29</v>
      </c>
      <c r="D11" s="54" t="s">
        <v>30</v>
      </c>
      <c r="E11" s="54" t="s">
        <v>31</v>
      </c>
      <c r="F11" s="54" t="s">
        <v>187</v>
      </c>
    </row>
    <row r="12" spans="1:7" x14ac:dyDescent="0.2">
      <c r="B12" s="44" t="s">
        <v>36</v>
      </c>
      <c r="C12" s="44" t="s">
        <v>33</v>
      </c>
      <c r="D12" s="44" t="s">
        <v>167</v>
      </c>
      <c r="E12" s="45"/>
      <c r="F12" s="46">
        <f>F14/20</f>
        <v>471.14399999999995</v>
      </c>
    </row>
    <row r="13" spans="1:7" ht="13.8" thickBot="1" x14ac:dyDescent="0.25">
      <c r="B13" s="41" t="s">
        <v>37</v>
      </c>
      <c r="C13" s="41" t="s">
        <v>33</v>
      </c>
      <c r="D13" s="41" t="s">
        <v>38</v>
      </c>
      <c r="E13" s="42"/>
      <c r="F13" s="43">
        <f>F14-F12</f>
        <v>8951.735999999999</v>
      </c>
    </row>
    <row r="14" spans="1:7" x14ac:dyDescent="0.2">
      <c r="B14" s="40" t="s">
        <v>168</v>
      </c>
      <c r="C14" s="29"/>
      <c r="D14" s="29"/>
      <c r="F14" s="21">
        <f>(SUM(F25, B4*B8/2*D4*1.2, SUM(C37:C60)/2*D4, F18,))*1.2</f>
        <v>9422.8799999999992</v>
      </c>
      <c r="G14" s="53"/>
    </row>
    <row r="16" spans="1:7" x14ac:dyDescent="0.2">
      <c r="A16" s="11" t="s">
        <v>182</v>
      </c>
    </row>
    <row r="17" spans="1:11" ht="13.8" thickBot="1" x14ac:dyDescent="0.25">
      <c r="B17" s="54" t="s">
        <v>28</v>
      </c>
      <c r="C17" s="54" t="s">
        <v>29</v>
      </c>
      <c r="D17" s="54" t="s">
        <v>30</v>
      </c>
      <c r="E17" s="54" t="s">
        <v>31</v>
      </c>
      <c r="F17" s="54" t="s">
        <v>187</v>
      </c>
      <c r="G17" s="18"/>
    </row>
    <row r="18" spans="1:11" x14ac:dyDescent="0.2">
      <c r="B18" s="44" t="s">
        <v>165</v>
      </c>
      <c r="C18" s="44"/>
      <c r="D18" s="44"/>
      <c r="E18" s="45"/>
      <c r="F18" s="46">
        <f>F20-F19</f>
        <v>4298.3999999999996</v>
      </c>
      <c r="G18" s="21"/>
      <c r="H18" s="25"/>
    </row>
    <row r="19" spans="1:11" ht="13.8" thickBot="1" x14ac:dyDescent="0.25">
      <c r="B19" s="41" t="s">
        <v>32</v>
      </c>
      <c r="C19" s="41" t="s">
        <v>33</v>
      </c>
      <c r="D19" s="41" t="s">
        <v>167</v>
      </c>
      <c r="E19" s="42"/>
      <c r="F19" s="43">
        <f>0.005*F20</f>
        <v>21.6</v>
      </c>
      <c r="G19" s="21"/>
    </row>
    <row r="20" spans="1:11" x14ac:dyDescent="0.2">
      <c r="B20" s="40" t="s">
        <v>168</v>
      </c>
      <c r="C20" s="29"/>
      <c r="D20" s="29"/>
      <c r="F20" s="21">
        <f>(SUM((B4*B8/2*D4*1.2), COUNTA(A37:A60)*B8/2*D4*1.2))*1.2</f>
        <v>4320</v>
      </c>
      <c r="G20" s="21"/>
    </row>
    <row r="22" spans="1:11" x14ac:dyDescent="0.2">
      <c r="A22" s="11" t="s">
        <v>186</v>
      </c>
    </row>
    <row r="23" spans="1:11" ht="13.8" thickBot="1" x14ac:dyDescent="0.25">
      <c r="B23" s="54" t="s">
        <v>28</v>
      </c>
      <c r="C23" s="54" t="s">
        <v>29</v>
      </c>
      <c r="D23" s="54" t="s">
        <v>30</v>
      </c>
      <c r="E23" s="55" t="s">
        <v>31</v>
      </c>
      <c r="F23" s="55" t="s">
        <v>187</v>
      </c>
    </row>
    <row r="24" spans="1:11" x14ac:dyDescent="0.2">
      <c r="B24" s="44" t="s">
        <v>34</v>
      </c>
      <c r="C24" s="44" t="s">
        <v>33</v>
      </c>
      <c r="D24" s="44" t="s">
        <v>167</v>
      </c>
      <c r="E24" s="45"/>
      <c r="F24" s="56" t="s">
        <v>227</v>
      </c>
      <c r="G24" s="71"/>
    </row>
    <row r="25" spans="1:11" ht="13.8" thickBot="1" x14ac:dyDescent="0.25">
      <c r="B25" s="41" t="s">
        <v>165</v>
      </c>
      <c r="C25" s="41"/>
      <c r="D25" s="41"/>
      <c r="E25" s="42"/>
      <c r="F25" s="43" t="s">
        <v>228</v>
      </c>
    </row>
    <row r="26" spans="1:11" x14ac:dyDescent="0.2">
      <c r="B26" s="29" t="s">
        <v>168</v>
      </c>
      <c r="C26" s="29"/>
      <c r="D26" s="29"/>
      <c r="F26" s="21" t="s">
        <v>229</v>
      </c>
    </row>
    <row r="28" spans="1:11" x14ac:dyDescent="0.2">
      <c r="A28" s="11" t="s">
        <v>226</v>
      </c>
    </row>
    <row r="29" spans="1:11" x14ac:dyDescent="0.2">
      <c r="B29" s="31" t="s">
        <v>209</v>
      </c>
    </row>
    <row r="30" spans="1:11" x14ac:dyDescent="0.2">
      <c r="B30" t="s">
        <v>210</v>
      </c>
    </row>
    <row r="31" spans="1:11" ht="14.4" x14ac:dyDescent="0.3">
      <c r="B31" t="s">
        <v>211</v>
      </c>
    </row>
    <row r="32" spans="1:11" ht="31.8" customHeight="1" x14ac:dyDescent="0.2">
      <c r="B32" s="73" t="s">
        <v>216</v>
      </c>
      <c r="C32" s="73"/>
      <c r="D32" s="73"/>
      <c r="E32" s="73"/>
      <c r="F32" s="73"/>
      <c r="G32" s="47"/>
      <c r="H32" s="47"/>
      <c r="I32" s="47"/>
      <c r="J32" s="47"/>
      <c r="K32" s="47"/>
    </row>
    <row r="33" spans="1:12" ht="15.75" customHeight="1" x14ac:dyDescent="0.2">
      <c r="B33" s="48" t="s">
        <v>217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x14ac:dyDescent="0.2">
      <c r="B34" t="s">
        <v>164</v>
      </c>
    </row>
    <row r="35" spans="1:12" x14ac:dyDescent="0.2">
      <c r="A35" s="11" t="s">
        <v>143</v>
      </c>
    </row>
    <row r="36" spans="1:12" ht="14.4" x14ac:dyDescent="0.3">
      <c r="A36" s="36" t="s">
        <v>169</v>
      </c>
      <c r="B36" s="36" t="s">
        <v>212</v>
      </c>
      <c r="C36" s="39" t="s">
        <v>213</v>
      </c>
      <c r="D36" s="36" t="s">
        <v>214</v>
      </c>
      <c r="E36" s="36" t="s">
        <v>215</v>
      </c>
    </row>
    <row r="37" spans="1:12" x14ac:dyDescent="0.2">
      <c r="A37" s="22" t="s">
        <v>17</v>
      </c>
      <c r="B37" s="23">
        <v>2000</v>
      </c>
      <c r="C37" s="59">
        <v>0</v>
      </c>
      <c r="D37" s="58">
        <f>($B$8/2)*$D$4*1.2</f>
        <v>30</v>
      </c>
      <c r="E37" s="4" t="s">
        <v>177</v>
      </c>
      <c r="F37" s="24"/>
    </row>
    <row r="38" spans="1:12" x14ac:dyDescent="0.2">
      <c r="A38" s="22" t="s">
        <v>171</v>
      </c>
      <c r="B38" s="23">
        <v>1000</v>
      </c>
      <c r="C38" s="58">
        <f>D38</f>
        <v>30</v>
      </c>
      <c r="D38" s="58">
        <f>($B$8/2)*$D$4*1.2</f>
        <v>30</v>
      </c>
      <c r="E38" s="4" t="s">
        <v>177</v>
      </c>
      <c r="F38" s="24"/>
    </row>
    <row r="39" spans="1:12" x14ac:dyDescent="0.2">
      <c r="A39" s="22" t="s">
        <v>174</v>
      </c>
      <c r="B39" s="23">
        <v>500</v>
      </c>
      <c r="C39" s="58">
        <f t="shared" ref="C39:C46" si="0">D39</f>
        <v>30</v>
      </c>
      <c r="D39" s="58">
        <f t="shared" ref="C39:D52" si="1">($B$8/2)*$D$4*1.2</f>
        <v>30</v>
      </c>
      <c r="E39" s="4" t="s">
        <v>177</v>
      </c>
      <c r="F39" s="24"/>
    </row>
    <row r="40" spans="1:12" x14ac:dyDescent="0.2">
      <c r="A40" s="22" t="s">
        <v>189</v>
      </c>
      <c r="B40" s="23">
        <v>250</v>
      </c>
      <c r="C40" s="58">
        <f t="shared" si="0"/>
        <v>30</v>
      </c>
      <c r="D40" s="58">
        <f t="shared" si="1"/>
        <v>30</v>
      </c>
      <c r="E40" s="4" t="s">
        <v>177</v>
      </c>
      <c r="F40" s="24"/>
    </row>
    <row r="41" spans="1:12" x14ac:dyDescent="0.2">
      <c r="A41" s="22" t="s">
        <v>190</v>
      </c>
      <c r="B41" s="23">
        <v>125</v>
      </c>
      <c r="C41" s="58">
        <f t="shared" si="0"/>
        <v>30</v>
      </c>
      <c r="D41" s="58">
        <f t="shared" si="1"/>
        <v>30</v>
      </c>
      <c r="E41" s="4" t="s">
        <v>177</v>
      </c>
      <c r="F41" s="24"/>
    </row>
    <row r="42" spans="1:12" x14ac:dyDescent="0.2">
      <c r="A42" s="22" t="s">
        <v>191</v>
      </c>
      <c r="B42" s="23">
        <v>62.5</v>
      </c>
      <c r="C42" s="58">
        <f t="shared" si="0"/>
        <v>30</v>
      </c>
      <c r="D42" s="58">
        <f t="shared" si="1"/>
        <v>30</v>
      </c>
      <c r="E42" s="4" t="s">
        <v>177</v>
      </c>
      <c r="F42" s="24"/>
    </row>
    <row r="43" spans="1:12" x14ac:dyDescent="0.2">
      <c r="A43" s="22" t="s">
        <v>192</v>
      </c>
      <c r="B43" s="23">
        <v>31.25</v>
      </c>
      <c r="C43" s="58">
        <f t="shared" si="0"/>
        <v>30</v>
      </c>
      <c r="D43" s="58">
        <f t="shared" si="1"/>
        <v>30</v>
      </c>
      <c r="E43" s="4" t="s">
        <v>177</v>
      </c>
      <c r="F43" s="24"/>
    </row>
    <row r="44" spans="1:12" x14ac:dyDescent="0.2">
      <c r="A44" s="22" t="s">
        <v>193</v>
      </c>
      <c r="B44" s="23">
        <v>15.625</v>
      </c>
      <c r="C44" s="58">
        <f t="shared" si="0"/>
        <v>30</v>
      </c>
      <c r="D44" s="58">
        <f t="shared" si="1"/>
        <v>30</v>
      </c>
      <c r="E44" s="4" t="s">
        <v>177</v>
      </c>
      <c r="F44" s="24"/>
    </row>
    <row r="45" spans="1:12" x14ac:dyDescent="0.2">
      <c r="A45" s="22" t="s">
        <v>18</v>
      </c>
      <c r="B45" s="23">
        <v>7.8125</v>
      </c>
      <c r="C45" s="58">
        <f t="shared" si="0"/>
        <v>30</v>
      </c>
      <c r="D45" s="58">
        <f t="shared" si="1"/>
        <v>30</v>
      </c>
      <c r="E45" s="4" t="s">
        <v>177</v>
      </c>
      <c r="F45" s="24"/>
    </row>
    <row r="46" spans="1:12" x14ac:dyDescent="0.2">
      <c r="A46" s="22" t="s">
        <v>172</v>
      </c>
      <c r="B46" s="23">
        <v>3.90625</v>
      </c>
      <c r="C46" s="58">
        <f t="shared" si="0"/>
        <v>30</v>
      </c>
      <c r="D46" s="58">
        <f t="shared" si="1"/>
        <v>30</v>
      </c>
      <c r="E46" s="4" t="s">
        <v>177</v>
      </c>
      <c r="F46" t="s">
        <v>185</v>
      </c>
    </row>
    <row r="47" spans="1:12" x14ac:dyDescent="0.2">
      <c r="A47" s="22" t="s">
        <v>175</v>
      </c>
      <c r="B47" s="4" t="s">
        <v>166</v>
      </c>
      <c r="C47" s="58">
        <f t="shared" si="1"/>
        <v>30</v>
      </c>
      <c r="D47" s="57" t="s">
        <v>177</v>
      </c>
      <c r="E47" s="4" t="s">
        <v>177</v>
      </c>
      <c r="F47" s="52"/>
    </row>
    <row r="48" spans="1:12" x14ac:dyDescent="0.2">
      <c r="A48" s="22" t="s">
        <v>194</v>
      </c>
      <c r="B48" s="4" t="s">
        <v>166</v>
      </c>
      <c r="C48" s="58">
        <f t="shared" si="1"/>
        <v>30</v>
      </c>
      <c r="D48" s="20" t="s">
        <v>177</v>
      </c>
      <c r="E48" s="4" t="s">
        <v>177</v>
      </c>
    </row>
    <row r="49" spans="1:12" x14ac:dyDescent="0.2">
      <c r="A49" s="50" t="s">
        <v>195</v>
      </c>
      <c r="B49" s="51" t="s">
        <v>166</v>
      </c>
      <c r="C49" s="58">
        <f t="shared" si="1"/>
        <v>30</v>
      </c>
      <c r="D49" s="20" t="s">
        <v>177</v>
      </c>
      <c r="E49" s="4" t="s">
        <v>177</v>
      </c>
    </row>
    <row r="50" spans="1:12" x14ac:dyDescent="0.2">
      <c r="A50" s="22" t="s">
        <v>196</v>
      </c>
      <c r="B50" s="4" t="s">
        <v>166</v>
      </c>
      <c r="C50" s="58">
        <f t="shared" si="1"/>
        <v>30</v>
      </c>
      <c r="D50" s="20" t="s">
        <v>177</v>
      </c>
      <c r="E50" s="4" t="s">
        <v>177</v>
      </c>
    </row>
    <row r="51" spans="1:12" x14ac:dyDescent="0.2">
      <c r="A51" s="22" t="s">
        <v>197</v>
      </c>
      <c r="B51" s="4" t="s">
        <v>166</v>
      </c>
      <c r="C51" s="58">
        <f t="shared" si="1"/>
        <v>30</v>
      </c>
      <c r="D51" s="20" t="s">
        <v>177</v>
      </c>
      <c r="E51" s="4" t="s">
        <v>177</v>
      </c>
    </row>
    <row r="52" spans="1:12" x14ac:dyDescent="0.2">
      <c r="A52" s="22" t="s">
        <v>198</v>
      </c>
      <c r="B52" s="4" t="s">
        <v>166</v>
      </c>
      <c r="C52" s="58">
        <f t="shared" si="1"/>
        <v>30</v>
      </c>
      <c r="D52" s="20" t="s">
        <v>177</v>
      </c>
      <c r="E52" s="4" t="s">
        <v>177</v>
      </c>
    </row>
    <row r="53" spans="1:12" x14ac:dyDescent="0.2">
      <c r="A53" s="22" t="s">
        <v>170</v>
      </c>
      <c r="B53" s="4" t="s">
        <v>156</v>
      </c>
      <c r="C53" s="58">
        <f>$C$52-E53</f>
        <v>28</v>
      </c>
      <c r="D53" s="20" t="s">
        <v>177</v>
      </c>
      <c r="E53" s="58">
        <f>$D$7</f>
        <v>2</v>
      </c>
    </row>
    <row r="54" spans="1:12" x14ac:dyDescent="0.2">
      <c r="A54" s="22" t="s">
        <v>173</v>
      </c>
      <c r="B54" s="4" t="s">
        <v>156</v>
      </c>
      <c r="C54" s="58">
        <f t="shared" ref="C54:C60" si="2">$C$52-E54</f>
        <v>28</v>
      </c>
      <c r="D54" s="20" t="s">
        <v>177</v>
      </c>
      <c r="E54" s="58">
        <f t="shared" ref="E54:E60" si="3">$D$7</f>
        <v>2</v>
      </c>
    </row>
    <row r="55" spans="1:12" x14ac:dyDescent="0.2">
      <c r="A55" s="22" t="s">
        <v>176</v>
      </c>
      <c r="B55" s="4" t="s">
        <v>156</v>
      </c>
      <c r="C55" s="58">
        <f t="shared" si="2"/>
        <v>28</v>
      </c>
      <c r="D55" s="20" t="s">
        <v>177</v>
      </c>
      <c r="E55" s="58">
        <f t="shared" si="3"/>
        <v>2</v>
      </c>
    </row>
    <row r="56" spans="1:12" x14ac:dyDescent="0.2">
      <c r="A56" s="22" t="s">
        <v>199</v>
      </c>
      <c r="B56" s="4" t="s">
        <v>156</v>
      </c>
      <c r="C56" s="58">
        <f t="shared" si="2"/>
        <v>28</v>
      </c>
      <c r="D56" s="20" t="s">
        <v>177</v>
      </c>
      <c r="E56" s="58">
        <f t="shared" si="3"/>
        <v>2</v>
      </c>
    </row>
    <row r="57" spans="1:12" x14ac:dyDescent="0.2">
      <c r="A57" s="22" t="s">
        <v>200</v>
      </c>
      <c r="B57" s="4" t="s">
        <v>156</v>
      </c>
      <c r="C57" s="58">
        <f t="shared" si="2"/>
        <v>28</v>
      </c>
      <c r="D57" s="20" t="s">
        <v>177</v>
      </c>
      <c r="E57" s="58">
        <f t="shared" si="3"/>
        <v>2</v>
      </c>
      <c r="G57" s="24"/>
      <c r="H57" s="24"/>
    </row>
    <row r="58" spans="1:12" x14ac:dyDescent="0.2">
      <c r="A58" s="22" t="s">
        <v>201</v>
      </c>
      <c r="B58" s="4" t="s">
        <v>156</v>
      </c>
      <c r="C58" s="58">
        <f t="shared" si="2"/>
        <v>28</v>
      </c>
      <c r="D58" s="20" t="s">
        <v>177</v>
      </c>
      <c r="E58" s="58">
        <f t="shared" si="3"/>
        <v>2</v>
      </c>
      <c r="G58" s="24"/>
      <c r="H58" s="24"/>
    </row>
    <row r="59" spans="1:12" x14ac:dyDescent="0.2">
      <c r="A59" s="22" t="s">
        <v>202</v>
      </c>
      <c r="B59" s="4" t="s">
        <v>156</v>
      </c>
      <c r="C59" s="58">
        <f t="shared" si="2"/>
        <v>28</v>
      </c>
      <c r="D59" s="20" t="s">
        <v>177</v>
      </c>
      <c r="E59" s="58">
        <f t="shared" si="3"/>
        <v>2</v>
      </c>
      <c r="G59" s="24"/>
      <c r="H59" s="24"/>
    </row>
    <row r="60" spans="1:12" x14ac:dyDescent="0.2">
      <c r="A60" s="22" t="s">
        <v>203</v>
      </c>
      <c r="B60" s="4" t="s">
        <v>156</v>
      </c>
      <c r="C60" s="58">
        <f t="shared" si="2"/>
        <v>28</v>
      </c>
      <c r="D60" s="20" t="s">
        <v>177</v>
      </c>
      <c r="E60" s="58">
        <f t="shared" si="3"/>
        <v>2</v>
      </c>
      <c r="G60" s="24"/>
      <c r="H60" s="24"/>
    </row>
    <row r="61" spans="1:12" x14ac:dyDescent="0.2">
      <c r="A61" s="49"/>
      <c r="G61" s="24"/>
      <c r="H61" s="24"/>
    </row>
    <row r="62" spans="1:12" x14ac:dyDescent="0.2">
      <c r="A62" s="11" t="s">
        <v>225</v>
      </c>
      <c r="G62" s="24"/>
      <c r="H62" s="24"/>
      <c r="L62" s="25"/>
    </row>
    <row r="63" spans="1:12" ht="14.4" x14ac:dyDescent="0.3">
      <c r="B63" t="s">
        <v>224</v>
      </c>
      <c r="G63" s="24"/>
      <c r="H63" s="24"/>
      <c r="L63" s="25"/>
    </row>
    <row r="64" spans="1:12" x14ac:dyDescent="0.2">
      <c r="B64" t="s">
        <v>218</v>
      </c>
      <c r="G64" s="24"/>
      <c r="H64" s="24"/>
      <c r="L64" s="25"/>
    </row>
    <row r="65" spans="1:25" x14ac:dyDescent="0.2">
      <c r="B65" t="s">
        <v>219</v>
      </c>
      <c r="G65" s="26"/>
      <c r="H65" s="26"/>
    </row>
    <row r="66" spans="1:25" x14ac:dyDescent="0.2">
      <c r="B66" t="s">
        <v>220</v>
      </c>
      <c r="G66" s="26"/>
      <c r="H66" s="26"/>
    </row>
    <row r="67" spans="1:25" x14ac:dyDescent="0.2">
      <c r="G67" s="26"/>
      <c r="H67" s="26"/>
    </row>
    <row r="68" spans="1:25" x14ac:dyDescent="0.2">
      <c r="A68" s="11" t="s">
        <v>221</v>
      </c>
      <c r="G68" s="24"/>
      <c r="H68" s="24"/>
    </row>
    <row r="69" spans="1:25" ht="15" customHeight="1" x14ac:dyDescent="0.2">
      <c r="B69" s="48" t="s">
        <v>222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</row>
    <row r="70" spans="1:25" ht="15" customHeight="1" x14ac:dyDescent="0.2">
      <c r="B70" s="48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</row>
    <row r="71" spans="1:25" x14ac:dyDescent="0.2">
      <c r="A71" s="11" t="s">
        <v>223</v>
      </c>
    </row>
    <row r="73" spans="1:25" x14ac:dyDescent="0.2">
      <c r="A73" s="11" t="s">
        <v>157</v>
      </c>
    </row>
    <row r="74" spans="1:25" x14ac:dyDescent="0.2">
      <c r="A74" s="4"/>
      <c r="B74" s="19">
        <v>1</v>
      </c>
      <c r="C74" s="19">
        <v>2</v>
      </c>
      <c r="D74" s="19">
        <v>3</v>
      </c>
      <c r="E74" s="19">
        <v>4</v>
      </c>
      <c r="F74" s="19">
        <v>5</v>
      </c>
      <c r="G74" s="19">
        <v>6</v>
      </c>
      <c r="H74" s="19">
        <v>7</v>
      </c>
      <c r="I74" s="19">
        <v>8</v>
      </c>
      <c r="J74" s="19">
        <v>9</v>
      </c>
      <c r="K74" s="19">
        <v>10</v>
      </c>
      <c r="L74" s="19">
        <v>11</v>
      </c>
      <c r="M74" s="19">
        <v>12</v>
      </c>
      <c r="N74" s="19">
        <v>13</v>
      </c>
      <c r="O74" s="19">
        <v>14</v>
      </c>
      <c r="P74" s="19">
        <v>15</v>
      </c>
      <c r="Q74" s="19">
        <v>16</v>
      </c>
      <c r="R74" s="19">
        <v>17</v>
      </c>
      <c r="S74" s="19">
        <v>18</v>
      </c>
      <c r="T74" s="19">
        <v>19</v>
      </c>
      <c r="U74" s="19">
        <v>20</v>
      </c>
      <c r="V74" s="19">
        <v>21</v>
      </c>
      <c r="W74" s="19">
        <v>22</v>
      </c>
      <c r="X74" s="19">
        <v>23</v>
      </c>
      <c r="Y74" s="19">
        <v>24</v>
      </c>
    </row>
    <row r="75" spans="1:25" x14ac:dyDescent="0.2">
      <c r="A75" s="19" t="s">
        <v>1</v>
      </c>
      <c r="B75" s="33" t="s">
        <v>146</v>
      </c>
      <c r="C75" s="33" t="s">
        <v>146</v>
      </c>
      <c r="D75" s="34" t="s">
        <v>154</v>
      </c>
      <c r="E75" s="34" t="s">
        <v>154</v>
      </c>
      <c r="F75" s="35" t="s">
        <v>156</v>
      </c>
      <c r="G75" s="35" t="s">
        <v>156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19" t="s">
        <v>2</v>
      </c>
      <c r="B76" s="4" t="s">
        <v>39</v>
      </c>
      <c r="C76" s="4" t="s">
        <v>39</v>
      </c>
      <c r="D76" s="4" t="s">
        <v>47</v>
      </c>
      <c r="E76" s="4" t="s">
        <v>47</v>
      </c>
      <c r="F76" s="4" t="s">
        <v>55</v>
      </c>
      <c r="G76" s="4" t="s">
        <v>55</v>
      </c>
      <c r="H76" s="4" t="s">
        <v>56</v>
      </c>
      <c r="I76" s="4" t="s">
        <v>56</v>
      </c>
      <c r="J76" s="4" t="s">
        <v>57</v>
      </c>
      <c r="K76" s="4" t="s">
        <v>57</v>
      </c>
      <c r="L76" s="4" t="s">
        <v>58</v>
      </c>
      <c r="M76" s="4" t="s">
        <v>58</v>
      </c>
      <c r="N76" s="4" t="s">
        <v>59</v>
      </c>
      <c r="O76" s="4" t="s">
        <v>59</v>
      </c>
      <c r="P76" s="4" t="s">
        <v>60</v>
      </c>
      <c r="Q76" s="4" t="s">
        <v>60</v>
      </c>
      <c r="R76" s="4" t="s">
        <v>61</v>
      </c>
      <c r="S76" s="4" t="s">
        <v>61</v>
      </c>
      <c r="T76" s="4" t="s">
        <v>62</v>
      </c>
      <c r="U76" s="4" t="s">
        <v>62</v>
      </c>
      <c r="V76" s="4" t="s">
        <v>63</v>
      </c>
      <c r="W76" s="4" t="s">
        <v>63</v>
      </c>
      <c r="X76" s="4" t="s">
        <v>64</v>
      </c>
      <c r="Y76" s="4" t="s">
        <v>64</v>
      </c>
    </row>
    <row r="77" spans="1:25" x14ac:dyDescent="0.2">
      <c r="A77" s="19" t="s">
        <v>0</v>
      </c>
      <c r="B77" s="33" t="s">
        <v>147</v>
      </c>
      <c r="C77" s="33" t="s">
        <v>147</v>
      </c>
      <c r="D77" s="34" t="s">
        <v>155</v>
      </c>
      <c r="E77" s="34" t="s">
        <v>155</v>
      </c>
      <c r="F77" s="35" t="s">
        <v>156</v>
      </c>
      <c r="G77" s="35" t="s">
        <v>156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19" t="s">
        <v>3</v>
      </c>
      <c r="B78" s="4" t="s">
        <v>40</v>
      </c>
      <c r="C78" s="4" t="s">
        <v>40</v>
      </c>
      <c r="D78" s="4" t="s">
        <v>48</v>
      </c>
      <c r="E78" s="4" t="s">
        <v>48</v>
      </c>
      <c r="F78" s="4" t="s">
        <v>65</v>
      </c>
      <c r="G78" s="4" t="s">
        <v>65</v>
      </c>
      <c r="H78" s="4" t="s">
        <v>66</v>
      </c>
      <c r="I78" s="4" t="s">
        <v>66</v>
      </c>
      <c r="J78" s="4" t="s">
        <v>67</v>
      </c>
      <c r="K78" s="4" t="s">
        <v>67</v>
      </c>
      <c r="L78" s="4" t="s">
        <v>68</v>
      </c>
      <c r="M78" s="4" t="s">
        <v>68</v>
      </c>
      <c r="N78" s="4" t="s">
        <v>69</v>
      </c>
      <c r="O78" s="4" t="s">
        <v>69</v>
      </c>
      <c r="P78" s="4" t="s">
        <v>70</v>
      </c>
      <c r="Q78" s="4" t="s">
        <v>70</v>
      </c>
      <c r="R78" s="4" t="s">
        <v>71</v>
      </c>
      <c r="S78" s="4" t="s">
        <v>71</v>
      </c>
      <c r="T78" s="4" t="s">
        <v>72</v>
      </c>
      <c r="U78" s="4" t="s">
        <v>72</v>
      </c>
      <c r="V78" s="4" t="s">
        <v>73</v>
      </c>
      <c r="W78" s="4" t="s">
        <v>73</v>
      </c>
      <c r="X78" s="4" t="s">
        <v>74</v>
      </c>
      <c r="Y78" s="4" t="s">
        <v>74</v>
      </c>
    </row>
    <row r="79" spans="1:25" x14ac:dyDescent="0.2">
      <c r="A79" s="19" t="s">
        <v>4</v>
      </c>
      <c r="B79" s="33" t="s">
        <v>148</v>
      </c>
      <c r="C79" s="33" t="s">
        <v>148</v>
      </c>
      <c r="D79" s="28" t="s">
        <v>178</v>
      </c>
      <c r="E79" s="28" t="s">
        <v>178</v>
      </c>
      <c r="F79" s="35" t="s">
        <v>156</v>
      </c>
      <c r="G79" s="35" t="s">
        <v>156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19" t="s">
        <v>5</v>
      </c>
      <c r="B80" s="4" t="s">
        <v>41</v>
      </c>
      <c r="C80" s="4" t="s">
        <v>41</v>
      </c>
      <c r="D80" s="4" t="s">
        <v>49</v>
      </c>
      <c r="E80" s="4" t="s">
        <v>49</v>
      </c>
      <c r="F80" s="4" t="s">
        <v>75</v>
      </c>
      <c r="G80" s="4" t="s">
        <v>75</v>
      </c>
      <c r="H80" s="4" t="s">
        <v>76</v>
      </c>
      <c r="I80" s="4" t="s">
        <v>76</v>
      </c>
      <c r="J80" s="4" t="s">
        <v>77</v>
      </c>
      <c r="K80" s="4" t="s">
        <v>77</v>
      </c>
      <c r="L80" s="4" t="s">
        <v>78</v>
      </c>
      <c r="M80" s="4" t="s">
        <v>78</v>
      </c>
      <c r="N80" s="4" t="s">
        <v>79</v>
      </c>
      <c r="O80" s="4" t="s">
        <v>79</v>
      </c>
      <c r="P80" s="4" t="s">
        <v>80</v>
      </c>
      <c r="Q80" s="4" t="s">
        <v>80</v>
      </c>
      <c r="R80" s="4" t="s">
        <v>81</v>
      </c>
      <c r="S80" s="4" t="s">
        <v>81</v>
      </c>
      <c r="T80" s="4" t="s">
        <v>82</v>
      </c>
      <c r="U80" s="4" t="s">
        <v>82</v>
      </c>
      <c r="V80" s="4" t="s">
        <v>83</v>
      </c>
      <c r="W80" s="4" t="s">
        <v>83</v>
      </c>
      <c r="X80" s="4" t="s">
        <v>84</v>
      </c>
      <c r="Y80" s="4" t="s">
        <v>84</v>
      </c>
    </row>
    <row r="81" spans="1:25" x14ac:dyDescent="0.2">
      <c r="A81" s="19" t="s">
        <v>6</v>
      </c>
      <c r="B81" s="33" t="s">
        <v>149</v>
      </c>
      <c r="C81" s="33" t="s">
        <v>149</v>
      </c>
      <c r="D81" s="28" t="s">
        <v>178</v>
      </c>
      <c r="E81" s="28" t="s">
        <v>178</v>
      </c>
      <c r="F81" s="35" t="s">
        <v>156</v>
      </c>
      <c r="G81" s="35" t="s">
        <v>156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19" t="s">
        <v>7</v>
      </c>
      <c r="B82" s="4" t="s">
        <v>42</v>
      </c>
      <c r="C82" s="4" t="s">
        <v>42</v>
      </c>
      <c r="D82" s="4" t="s">
        <v>50</v>
      </c>
      <c r="E82" s="4" t="s">
        <v>50</v>
      </c>
      <c r="F82" s="4" t="s">
        <v>85</v>
      </c>
      <c r="G82" s="4" t="s">
        <v>85</v>
      </c>
      <c r="H82" s="4" t="s">
        <v>86</v>
      </c>
      <c r="I82" s="4" t="s">
        <v>86</v>
      </c>
      <c r="J82" s="4" t="s">
        <v>87</v>
      </c>
      <c r="K82" s="4" t="s">
        <v>87</v>
      </c>
      <c r="L82" s="4" t="s">
        <v>88</v>
      </c>
      <c r="M82" s="4" t="s">
        <v>88</v>
      </c>
      <c r="N82" s="4" t="s">
        <v>89</v>
      </c>
      <c r="O82" s="4" t="s">
        <v>89</v>
      </c>
      <c r="P82" s="4" t="s">
        <v>90</v>
      </c>
      <c r="Q82" s="4" t="s">
        <v>90</v>
      </c>
      <c r="R82" s="4" t="s">
        <v>91</v>
      </c>
      <c r="S82" s="4" t="s">
        <v>91</v>
      </c>
      <c r="T82" s="4" t="s">
        <v>92</v>
      </c>
      <c r="U82" s="4" t="s">
        <v>92</v>
      </c>
      <c r="V82" s="4" t="s">
        <v>93</v>
      </c>
      <c r="W82" s="4" t="s">
        <v>93</v>
      </c>
      <c r="X82" s="4" t="s">
        <v>94</v>
      </c>
      <c r="Y82" s="4" t="s">
        <v>94</v>
      </c>
    </row>
    <row r="83" spans="1:25" x14ac:dyDescent="0.2">
      <c r="A83" s="19" t="s">
        <v>8</v>
      </c>
      <c r="B83" s="33" t="s">
        <v>150</v>
      </c>
      <c r="C83" s="33" t="s">
        <v>150</v>
      </c>
      <c r="D83" s="28" t="s">
        <v>178</v>
      </c>
      <c r="E83" s="28" t="s">
        <v>178</v>
      </c>
      <c r="F83" s="35" t="s">
        <v>156</v>
      </c>
      <c r="G83" s="35" t="s">
        <v>156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19" t="s">
        <v>9</v>
      </c>
      <c r="B84" s="4" t="s">
        <v>43</v>
      </c>
      <c r="C84" s="4" t="s">
        <v>43</v>
      </c>
      <c r="D84" s="4" t="s">
        <v>51</v>
      </c>
      <c r="E84" s="4" t="s">
        <v>51</v>
      </c>
      <c r="F84" s="4" t="s">
        <v>95</v>
      </c>
      <c r="G84" s="4" t="s">
        <v>95</v>
      </c>
      <c r="H84" s="4" t="s">
        <v>96</v>
      </c>
      <c r="I84" s="4" t="s">
        <v>96</v>
      </c>
      <c r="J84" s="4" t="s">
        <v>97</v>
      </c>
      <c r="K84" s="4" t="s">
        <v>97</v>
      </c>
      <c r="L84" s="4" t="s">
        <v>98</v>
      </c>
      <c r="M84" s="4" t="s">
        <v>98</v>
      </c>
      <c r="N84" s="4" t="s">
        <v>99</v>
      </c>
      <c r="O84" s="4" t="s">
        <v>99</v>
      </c>
      <c r="P84" s="4" t="s">
        <v>100</v>
      </c>
      <c r="Q84" s="4" t="s">
        <v>100</v>
      </c>
      <c r="R84" s="4" t="s">
        <v>101</v>
      </c>
      <c r="S84" s="4" t="s">
        <v>101</v>
      </c>
      <c r="T84" s="4" t="s">
        <v>102</v>
      </c>
      <c r="U84" s="4" t="s">
        <v>102</v>
      </c>
      <c r="V84" s="4" t="s">
        <v>103</v>
      </c>
      <c r="W84" s="4" t="s">
        <v>103</v>
      </c>
      <c r="X84" s="4" t="s">
        <v>104</v>
      </c>
      <c r="Y84" s="4" t="s">
        <v>104</v>
      </c>
    </row>
    <row r="85" spans="1:25" x14ac:dyDescent="0.2">
      <c r="A85" s="19" t="s">
        <v>10</v>
      </c>
      <c r="B85" s="33" t="s">
        <v>151</v>
      </c>
      <c r="C85" s="33" t="s">
        <v>151</v>
      </c>
      <c r="D85" s="28" t="s">
        <v>178</v>
      </c>
      <c r="E85" s="28" t="s">
        <v>178</v>
      </c>
      <c r="F85" s="35" t="s">
        <v>156</v>
      </c>
      <c r="G85" s="35" t="s">
        <v>156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19" t="s">
        <v>11</v>
      </c>
      <c r="B86" s="4" t="s">
        <v>44</v>
      </c>
      <c r="C86" s="4" t="s">
        <v>44</v>
      </c>
      <c r="D86" s="4" t="s">
        <v>52</v>
      </c>
      <c r="E86" s="4" t="s">
        <v>52</v>
      </c>
      <c r="F86" s="4" t="s">
        <v>105</v>
      </c>
      <c r="G86" s="4" t="s">
        <v>105</v>
      </c>
      <c r="H86" s="4" t="s">
        <v>106</v>
      </c>
      <c r="I86" s="4" t="s">
        <v>106</v>
      </c>
      <c r="J86" s="4" t="s">
        <v>107</v>
      </c>
      <c r="K86" s="4" t="s">
        <v>107</v>
      </c>
      <c r="L86" s="4" t="s">
        <v>108</v>
      </c>
      <c r="M86" s="4" t="s">
        <v>108</v>
      </c>
      <c r="N86" s="4" t="s">
        <v>109</v>
      </c>
      <c r="O86" s="4" t="s">
        <v>109</v>
      </c>
      <c r="P86" s="4" t="s">
        <v>110</v>
      </c>
      <c r="Q86" s="4" t="s">
        <v>110</v>
      </c>
      <c r="R86" s="4" t="s">
        <v>111</v>
      </c>
      <c r="S86" s="4" t="s">
        <v>111</v>
      </c>
      <c r="T86" s="4" t="s">
        <v>112</v>
      </c>
      <c r="U86" s="4" t="s">
        <v>112</v>
      </c>
      <c r="V86" s="4" t="s">
        <v>113</v>
      </c>
      <c r="W86" s="4" t="s">
        <v>113</v>
      </c>
      <c r="X86" s="4" t="s">
        <v>114</v>
      </c>
      <c r="Y86" s="4" t="s">
        <v>114</v>
      </c>
    </row>
    <row r="87" spans="1:25" x14ac:dyDescent="0.2">
      <c r="A87" s="19" t="s">
        <v>12</v>
      </c>
      <c r="B87" s="33" t="s">
        <v>152</v>
      </c>
      <c r="C87" s="33" t="s">
        <v>152</v>
      </c>
      <c r="D87" s="28" t="s">
        <v>178</v>
      </c>
      <c r="E87" s="28" t="s">
        <v>178</v>
      </c>
      <c r="F87" s="35" t="s">
        <v>156</v>
      </c>
      <c r="G87" s="35" t="s">
        <v>156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19" t="s">
        <v>13</v>
      </c>
      <c r="B88" s="4" t="s">
        <v>45</v>
      </c>
      <c r="C88" s="4" t="s">
        <v>45</v>
      </c>
      <c r="D88" s="4" t="s">
        <v>53</v>
      </c>
      <c r="E88" s="4" t="s">
        <v>53</v>
      </c>
      <c r="F88" s="4" t="s">
        <v>115</v>
      </c>
      <c r="G88" s="4" t="s">
        <v>115</v>
      </c>
      <c r="H88" s="4" t="s">
        <v>116</v>
      </c>
      <c r="I88" s="4" t="s">
        <v>116</v>
      </c>
      <c r="J88" s="4" t="s">
        <v>117</v>
      </c>
      <c r="K88" s="4" t="s">
        <v>117</v>
      </c>
      <c r="L88" s="4" t="s">
        <v>118</v>
      </c>
      <c r="M88" s="4" t="s">
        <v>118</v>
      </c>
      <c r="N88" s="4" t="s">
        <v>119</v>
      </c>
      <c r="O88" s="4" t="s">
        <v>119</v>
      </c>
      <c r="P88" s="4" t="s">
        <v>120</v>
      </c>
      <c r="Q88" s="4" t="s">
        <v>120</v>
      </c>
      <c r="R88" s="4" t="s">
        <v>121</v>
      </c>
      <c r="S88" s="4" t="s">
        <v>121</v>
      </c>
      <c r="T88" s="4" t="s">
        <v>122</v>
      </c>
      <c r="U88" s="4" t="s">
        <v>122</v>
      </c>
      <c r="V88" s="4" t="s">
        <v>123</v>
      </c>
      <c r="W88" s="4" t="s">
        <v>123</v>
      </c>
      <c r="X88" s="4" t="s">
        <v>124</v>
      </c>
      <c r="Y88" s="4" t="s">
        <v>124</v>
      </c>
    </row>
    <row r="89" spans="1:25" x14ac:dyDescent="0.2">
      <c r="A89" s="19" t="s">
        <v>14</v>
      </c>
      <c r="B89" s="33" t="s">
        <v>153</v>
      </c>
      <c r="C89" s="33" t="s">
        <v>153</v>
      </c>
      <c r="D89" s="28" t="s">
        <v>178</v>
      </c>
      <c r="E89" s="28" t="s">
        <v>178</v>
      </c>
      <c r="F89" s="35" t="s">
        <v>156</v>
      </c>
      <c r="G89" s="35" t="s">
        <v>156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19" t="s">
        <v>15</v>
      </c>
      <c r="B90" s="4" t="s">
        <v>46</v>
      </c>
      <c r="C90" s="4" t="s">
        <v>46</v>
      </c>
      <c r="D90" s="4" t="s">
        <v>54</v>
      </c>
      <c r="E90" s="4" t="s">
        <v>54</v>
      </c>
      <c r="F90" s="4" t="s">
        <v>125</v>
      </c>
      <c r="G90" s="4" t="s">
        <v>125</v>
      </c>
      <c r="H90" s="4" t="s">
        <v>126</v>
      </c>
      <c r="I90" s="4" t="s">
        <v>126</v>
      </c>
      <c r="J90" s="4" t="s">
        <v>127</v>
      </c>
      <c r="K90" s="4" t="s">
        <v>127</v>
      </c>
      <c r="L90" s="4" t="s">
        <v>128</v>
      </c>
      <c r="M90" s="4" t="s">
        <v>128</v>
      </c>
      <c r="N90" s="4" t="s">
        <v>129</v>
      </c>
      <c r="O90" s="4" t="s">
        <v>129</v>
      </c>
      <c r="P90" s="4" t="s">
        <v>130</v>
      </c>
      <c r="Q90" s="4" t="s">
        <v>130</v>
      </c>
      <c r="R90" s="4" t="s">
        <v>131</v>
      </c>
      <c r="S90" s="4" t="s">
        <v>131</v>
      </c>
      <c r="T90" s="4" t="s">
        <v>132</v>
      </c>
      <c r="U90" s="4" t="s">
        <v>132</v>
      </c>
      <c r="V90" s="4" t="s">
        <v>133</v>
      </c>
      <c r="W90" s="4" t="s">
        <v>133</v>
      </c>
      <c r="X90" s="4" t="s">
        <v>134</v>
      </c>
      <c r="Y90" s="4" t="s">
        <v>134</v>
      </c>
    </row>
    <row r="91" spans="1:25" x14ac:dyDescent="0.2">
      <c r="A91" s="27" t="s">
        <v>159</v>
      </c>
    </row>
    <row r="92" spans="1:25" x14ac:dyDescent="0.2">
      <c r="A92" s="30" t="s">
        <v>160</v>
      </c>
    </row>
    <row r="93" spans="1:25" x14ac:dyDescent="0.2">
      <c r="A93" t="s">
        <v>161</v>
      </c>
    </row>
    <row r="94" spans="1:25" x14ac:dyDescent="0.2">
      <c r="A94" t="s">
        <v>162</v>
      </c>
    </row>
    <row r="95" spans="1:25" s="32" customFormat="1" ht="34.5" customHeight="1" x14ac:dyDescent="0.2">
      <c r="A95" s="72" t="s">
        <v>188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</row>
  </sheetData>
  <mergeCells count="2">
    <mergeCell ref="A95:Y95"/>
    <mergeCell ref="B32:F32"/>
  </mergeCells>
  <phoneticPr fontId="21"/>
  <pageMargins left="0.25" right="0.25" top="0.75" bottom="0.75" header="0.3" footer="0.3"/>
  <pageSetup scale="57" orientation="landscape" horizontalDpi="4294967292" r:id="rId1"/>
  <headerFooter differentOddEven="1">
    <oddHeader>&amp;C100-6260_B4</oddHeader>
    <oddFooter>&amp;RProtocol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view="pageLayout" zoomScale="60" zoomScaleNormal="100" zoomScalePageLayoutView="60" workbookViewId="0">
      <selection activeCell="B3" sqref="B3:Y18"/>
    </sheetView>
  </sheetViews>
  <sheetFormatPr defaultRowHeight="13.2" x14ac:dyDescent="0.2"/>
  <cols>
    <col min="1" max="1" width="3.33203125" customWidth="1"/>
    <col min="2" max="2" width="15.5546875" customWidth="1"/>
  </cols>
  <sheetData>
    <row r="1" spans="1:25" x14ac:dyDescent="0.2">
      <c r="B1" s="38" t="s">
        <v>163</v>
      </c>
    </row>
    <row r="2" spans="1:25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2">
      <c r="A3" t="s">
        <v>1</v>
      </c>
      <c r="B3" s="69">
        <v>606993</v>
      </c>
      <c r="C3" s="69">
        <v>620729</v>
      </c>
      <c r="D3" s="69">
        <v>3801</v>
      </c>
      <c r="E3" s="69">
        <v>3568</v>
      </c>
      <c r="F3" s="69">
        <v>265</v>
      </c>
      <c r="G3" s="69">
        <v>275</v>
      </c>
      <c r="H3" s="69">
        <v>50</v>
      </c>
      <c r="I3" s="69">
        <v>55</v>
      </c>
      <c r="J3" s="69">
        <v>48</v>
      </c>
      <c r="K3" s="69">
        <v>59</v>
      </c>
      <c r="L3" s="69">
        <v>54</v>
      </c>
      <c r="M3" s="69">
        <v>38</v>
      </c>
      <c r="N3" s="69">
        <v>52</v>
      </c>
      <c r="O3" s="69">
        <v>49</v>
      </c>
      <c r="P3" s="69">
        <v>57</v>
      </c>
      <c r="Q3" s="69">
        <v>42</v>
      </c>
      <c r="R3" s="69">
        <v>48</v>
      </c>
      <c r="S3" s="69">
        <v>52</v>
      </c>
      <c r="T3" s="69">
        <v>50</v>
      </c>
      <c r="U3" s="69">
        <v>45</v>
      </c>
      <c r="V3" s="69">
        <v>46</v>
      </c>
      <c r="W3" s="69">
        <v>47</v>
      </c>
      <c r="X3" s="69">
        <v>43</v>
      </c>
      <c r="Y3" s="69">
        <v>50</v>
      </c>
    </row>
    <row r="4" spans="1:25" x14ac:dyDescent="0.2">
      <c r="A4" t="s">
        <v>2</v>
      </c>
      <c r="B4" s="69">
        <v>20321</v>
      </c>
      <c r="C4" s="69">
        <v>19920</v>
      </c>
      <c r="D4" s="69">
        <v>9637</v>
      </c>
      <c r="E4" s="69">
        <v>8638</v>
      </c>
      <c r="F4" s="69">
        <v>58102</v>
      </c>
      <c r="G4" s="69">
        <v>51002</v>
      </c>
      <c r="H4" s="69">
        <v>23255</v>
      </c>
      <c r="I4" s="69">
        <v>20820</v>
      </c>
      <c r="J4" s="69">
        <v>20664</v>
      </c>
      <c r="K4" s="69">
        <v>23087</v>
      </c>
      <c r="L4" s="69">
        <v>1708</v>
      </c>
      <c r="M4" s="69">
        <v>1771</v>
      </c>
      <c r="N4" s="69">
        <v>19872</v>
      </c>
      <c r="O4" s="69">
        <v>21626</v>
      </c>
      <c r="P4" s="69">
        <v>1774</v>
      </c>
      <c r="Q4" s="69">
        <v>1793</v>
      </c>
      <c r="R4" s="69">
        <v>16108</v>
      </c>
      <c r="S4" s="69">
        <v>17720</v>
      </c>
      <c r="T4" s="69">
        <v>15343</v>
      </c>
      <c r="U4" s="69">
        <v>14563</v>
      </c>
      <c r="V4" s="69">
        <v>29554</v>
      </c>
      <c r="W4" s="69">
        <v>29974</v>
      </c>
      <c r="X4" s="69">
        <v>1577</v>
      </c>
      <c r="Y4" s="69">
        <v>1642</v>
      </c>
    </row>
    <row r="5" spans="1:25" x14ac:dyDescent="0.2">
      <c r="A5" t="s">
        <v>0</v>
      </c>
      <c r="B5" s="69">
        <v>383828</v>
      </c>
      <c r="C5" s="69">
        <v>405471</v>
      </c>
      <c r="D5" s="69">
        <v>2297</v>
      </c>
      <c r="E5" s="69">
        <v>2274</v>
      </c>
      <c r="F5" s="69">
        <v>405</v>
      </c>
      <c r="G5" s="69">
        <v>260</v>
      </c>
      <c r="H5" s="69">
        <v>40</v>
      </c>
      <c r="I5" s="69">
        <v>47</v>
      </c>
      <c r="J5" s="69">
        <v>59</v>
      </c>
      <c r="K5" s="69">
        <v>51</v>
      </c>
      <c r="L5" s="69">
        <v>45</v>
      </c>
      <c r="M5" s="69">
        <v>63</v>
      </c>
      <c r="N5" s="69">
        <v>52</v>
      </c>
      <c r="O5" s="69">
        <v>42</v>
      </c>
      <c r="P5" s="69">
        <v>55</v>
      </c>
      <c r="Q5" s="69">
        <v>53</v>
      </c>
      <c r="R5" s="69">
        <v>51</v>
      </c>
      <c r="S5" s="69">
        <v>47</v>
      </c>
      <c r="T5" s="69">
        <v>53</v>
      </c>
      <c r="U5" s="69">
        <v>35</v>
      </c>
      <c r="V5" s="69">
        <v>57</v>
      </c>
      <c r="W5" s="69">
        <v>47</v>
      </c>
      <c r="X5" s="69">
        <v>59</v>
      </c>
      <c r="Y5" s="69">
        <v>51</v>
      </c>
    </row>
    <row r="6" spans="1:25" x14ac:dyDescent="0.2">
      <c r="A6" t="s">
        <v>3</v>
      </c>
      <c r="B6" s="69">
        <v>593</v>
      </c>
      <c r="C6" s="69">
        <v>598</v>
      </c>
      <c r="D6" s="69">
        <v>20486</v>
      </c>
      <c r="E6" s="69">
        <v>17612</v>
      </c>
      <c r="F6" s="69">
        <v>38568</v>
      </c>
      <c r="G6" s="69">
        <v>33327</v>
      </c>
      <c r="H6" s="69">
        <v>14386</v>
      </c>
      <c r="I6" s="69">
        <v>13534</v>
      </c>
      <c r="J6" s="69">
        <v>18643</v>
      </c>
      <c r="K6" s="69">
        <v>24115</v>
      </c>
      <c r="L6" s="69">
        <v>1794</v>
      </c>
      <c r="M6" s="69">
        <v>1773</v>
      </c>
      <c r="N6" s="69">
        <v>21152</v>
      </c>
      <c r="O6" s="69">
        <v>22551</v>
      </c>
      <c r="P6" s="69">
        <v>16335</v>
      </c>
      <c r="Q6" s="69">
        <v>14362</v>
      </c>
      <c r="R6" s="69">
        <v>14122</v>
      </c>
      <c r="S6" s="69">
        <v>13757</v>
      </c>
      <c r="T6" s="69">
        <v>4637</v>
      </c>
      <c r="U6" s="69">
        <v>4433</v>
      </c>
      <c r="V6" s="69">
        <v>1601</v>
      </c>
      <c r="W6" s="69">
        <v>1598</v>
      </c>
      <c r="X6" s="69">
        <v>42111</v>
      </c>
      <c r="Y6" s="69">
        <v>39920</v>
      </c>
    </row>
    <row r="7" spans="1:25" x14ac:dyDescent="0.2">
      <c r="A7" t="s">
        <v>4</v>
      </c>
      <c r="B7" s="69">
        <v>191289</v>
      </c>
      <c r="C7" s="69">
        <v>195389</v>
      </c>
      <c r="D7" s="69">
        <v>413</v>
      </c>
      <c r="E7" s="69">
        <v>460</v>
      </c>
      <c r="F7" s="69">
        <v>246</v>
      </c>
      <c r="G7" s="69">
        <v>286</v>
      </c>
      <c r="H7" s="69">
        <v>54</v>
      </c>
      <c r="I7" s="69">
        <v>53</v>
      </c>
      <c r="J7" s="69">
        <v>56</v>
      </c>
      <c r="K7" s="69">
        <v>56</v>
      </c>
      <c r="L7" s="69">
        <v>53</v>
      </c>
      <c r="M7" s="69">
        <v>50</v>
      </c>
      <c r="N7" s="69">
        <v>51</v>
      </c>
      <c r="O7" s="69">
        <v>55</v>
      </c>
      <c r="P7" s="69">
        <v>41</v>
      </c>
      <c r="Q7" s="69">
        <v>53</v>
      </c>
      <c r="R7" s="69">
        <v>49</v>
      </c>
      <c r="S7" s="69">
        <v>64</v>
      </c>
      <c r="T7" s="69">
        <v>37</v>
      </c>
      <c r="U7" s="69">
        <v>64</v>
      </c>
      <c r="V7" s="69">
        <v>46</v>
      </c>
      <c r="W7" s="69">
        <v>41</v>
      </c>
      <c r="X7" s="69">
        <v>50</v>
      </c>
      <c r="Y7" s="69">
        <v>59</v>
      </c>
    </row>
    <row r="8" spans="1:25" x14ac:dyDescent="0.2">
      <c r="A8" t="s">
        <v>5</v>
      </c>
      <c r="B8" s="69">
        <v>1457</v>
      </c>
      <c r="C8" s="69">
        <v>1656</v>
      </c>
      <c r="D8" s="69">
        <v>7394</v>
      </c>
      <c r="E8" s="69">
        <v>6365</v>
      </c>
      <c r="F8" s="69">
        <v>1925</v>
      </c>
      <c r="G8" s="69">
        <v>1872</v>
      </c>
      <c r="H8" s="69">
        <v>17420</v>
      </c>
      <c r="I8" s="69">
        <v>15762</v>
      </c>
      <c r="J8" s="69">
        <v>4096</v>
      </c>
      <c r="K8" s="69">
        <v>4247</v>
      </c>
      <c r="L8" s="69">
        <v>21135</v>
      </c>
      <c r="M8" s="69">
        <v>18695</v>
      </c>
      <c r="N8" s="69">
        <v>30169</v>
      </c>
      <c r="O8" s="69">
        <v>28102</v>
      </c>
      <c r="P8" s="69">
        <v>24265</v>
      </c>
      <c r="Q8" s="69">
        <v>25043</v>
      </c>
      <c r="R8" s="69">
        <v>68029</v>
      </c>
      <c r="S8" s="69">
        <v>75238</v>
      </c>
      <c r="T8" s="69">
        <v>31936</v>
      </c>
      <c r="U8" s="69">
        <v>28162</v>
      </c>
      <c r="V8" s="69">
        <v>13198</v>
      </c>
      <c r="W8" s="69">
        <v>11036</v>
      </c>
      <c r="X8" s="69">
        <v>19463</v>
      </c>
      <c r="Y8" s="69">
        <v>20078</v>
      </c>
    </row>
    <row r="9" spans="1:25" x14ac:dyDescent="0.2">
      <c r="A9" t="s">
        <v>6</v>
      </c>
      <c r="B9" s="69">
        <v>98310</v>
      </c>
      <c r="C9" s="69">
        <v>95945</v>
      </c>
      <c r="D9" s="69">
        <v>392</v>
      </c>
      <c r="E9" s="69">
        <v>310</v>
      </c>
      <c r="F9" s="69">
        <v>306</v>
      </c>
      <c r="G9" s="69">
        <v>217</v>
      </c>
      <c r="H9" s="69">
        <v>46</v>
      </c>
      <c r="I9" s="69">
        <v>59</v>
      </c>
      <c r="J9" s="69">
        <v>52</v>
      </c>
      <c r="K9" s="69">
        <v>44</v>
      </c>
      <c r="L9" s="69">
        <v>52</v>
      </c>
      <c r="M9" s="69">
        <v>52</v>
      </c>
      <c r="N9" s="69">
        <v>53</v>
      </c>
      <c r="O9" s="69">
        <v>53</v>
      </c>
      <c r="P9" s="69">
        <v>43</v>
      </c>
      <c r="Q9" s="69">
        <v>43</v>
      </c>
      <c r="R9" s="69">
        <v>61</v>
      </c>
      <c r="S9" s="69">
        <v>48</v>
      </c>
      <c r="T9" s="69">
        <v>31</v>
      </c>
      <c r="U9" s="69">
        <v>46</v>
      </c>
      <c r="V9" s="69">
        <v>42</v>
      </c>
      <c r="W9" s="69">
        <v>52</v>
      </c>
      <c r="X9" s="69">
        <v>35</v>
      </c>
      <c r="Y9" s="69">
        <v>51</v>
      </c>
    </row>
    <row r="10" spans="1:25" x14ac:dyDescent="0.2">
      <c r="A10" t="s">
        <v>7</v>
      </c>
      <c r="B10" s="69">
        <v>29334</v>
      </c>
      <c r="C10" s="69">
        <v>28144</v>
      </c>
      <c r="D10" s="69">
        <v>37240</v>
      </c>
      <c r="E10" s="69">
        <v>34544</v>
      </c>
      <c r="F10" s="69">
        <v>26996</v>
      </c>
      <c r="G10" s="69">
        <v>25212</v>
      </c>
      <c r="H10" s="69">
        <v>1527</v>
      </c>
      <c r="I10" s="69">
        <v>1408</v>
      </c>
      <c r="J10" s="69">
        <v>15129</v>
      </c>
      <c r="K10" s="69">
        <v>15935</v>
      </c>
      <c r="L10" s="69">
        <v>1910</v>
      </c>
      <c r="M10" s="69">
        <v>1786</v>
      </c>
      <c r="N10" s="69">
        <v>44731</v>
      </c>
      <c r="O10" s="69">
        <v>46212</v>
      </c>
      <c r="P10" s="69">
        <v>28508</v>
      </c>
      <c r="Q10" s="69">
        <v>28703</v>
      </c>
      <c r="R10" s="69">
        <v>22118</v>
      </c>
      <c r="S10" s="69">
        <v>22748</v>
      </c>
      <c r="T10" s="69">
        <v>18209</v>
      </c>
      <c r="U10" s="69">
        <v>18586</v>
      </c>
      <c r="V10" s="69">
        <v>23694</v>
      </c>
      <c r="W10" s="69">
        <v>25918</v>
      </c>
      <c r="X10" s="69">
        <v>45472</v>
      </c>
      <c r="Y10" s="69">
        <v>45803</v>
      </c>
    </row>
    <row r="11" spans="1:25" x14ac:dyDescent="0.2">
      <c r="A11" t="s">
        <v>8</v>
      </c>
      <c r="B11" s="69">
        <v>48025</v>
      </c>
      <c r="C11" s="69">
        <v>48634</v>
      </c>
      <c r="D11" s="69">
        <v>385</v>
      </c>
      <c r="E11" s="69">
        <v>404</v>
      </c>
      <c r="F11" s="69">
        <v>272</v>
      </c>
      <c r="G11" s="69">
        <v>316</v>
      </c>
      <c r="H11" s="69">
        <v>58</v>
      </c>
      <c r="I11" s="69">
        <v>75</v>
      </c>
      <c r="J11" s="69">
        <v>64</v>
      </c>
      <c r="K11" s="69">
        <v>51</v>
      </c>
      <c r="L11" s="69">
        <v>67</v>
      </c>
      <c r="M11" s="69">
        <v>44</v>
      </c>
      <c r="N11" s="69">
        <v>64</v>
      </c>
      <c r="O11" s="69">
        <v>45</v>
      </c>
      <c r="P11" s="69">
        <v>54</v>
      </c>
      <c r="Q11" s="69">
        <v>54</v>
      </c>
      <c r="R11" s="69">
        <v>42</v>
      </c>
      <c r="S11" s="69">
        <v>62</v>
      </c>
      <c r="T11" s="69">
        <v>46</v>
      </c>
      <c r="U11" s="69">
        <v>47</v>
      </c>
      <c r="V11" s="69">
        <v>46</v>
      </c>
      <c r="W11" s="69">
        <v>47</v>
      </c>
      <c r="X11" s="69">
        <v>51</v>
      </c>
      <c r="Y11" s="69">
        <v>39</v>
      </c>
    </row>
    <row r="12" spans="1:25" x14ac:dyDescent="0.2">
      <c r="A12" t="s">
        <v>9</v>
      </c>
      <c r="B12" s="69">
        <v>26640</v>
      </c>
      <c r="C12" s="69">
        <v>27655</v>
      </c>
      <c r="D12" s="69">
        <v>32160</v>
      </c>
      <c r="E12" s="69">
        <v>29164</v>
      </c>
      <c r="F12" s="69">
        <v>1889</v>
      </c>
      <c r="G12" s="69">
        <v>1726</v>
      </c>
      <c r="H12" s="69">
        <v>13373</v>
      </c>
      <c r="I12" s="69">
        <v>10840</v>
      </c>
      <c r="J12" s="69">
        <v>2349</v>
      </c>
      <c r="K12" s="69">
        <v>2054</v>
      </c>
      <c r="L12" s="69">
        <v>24170</v>
      </c>
      <c r="M12" s="69">
        <v>21648</v>
      </c>
      <c r="N12" s="69">
        <v>43432</v>
      </c>
      <c r="O12" s="69">
        <v>37328</v>
      </c>
      <c r="P12" s="69">
        <v>26450</v>
      </c>
      <c r="Q12" s="69">
        <v>24513</v>
      </c>
      <c r="R12" s="69">
        <v>39125</v>
      </c>
      <c r="S12" s="69">
        <v>38205</v>
      </c>
      <c r="T12" s="69">
        <v>1733</v>
      </c>
      <c r="U12" s="69">
        <v>1791</v>
      </c>
      <c r="V12" s="69">
        <v>1742</v>
      </c>
      <c r="W12" s="69">
        <v>1498</v>
      </c>
      <c r="X12" s="69">
        <v>1798</v>
      </c>
      <c r="Y12" s="69">
        <v>2032</v>
      </c>
    </row>
    <row r="13" spans="1:25" x14ac:dyDescent="0.2">
      <c r="A13" t="s">
        <v>10</v>
      </c>
      <c r="B13" s="69">
        <v>24585</v>
      </c>
      <c r="C13" s="69">
        <v>24484</v>
      </c>
      <c r="D13" s="69">
        <v>418</v>
      </c>
      <c r="E13" s="69">
        <v>360</v>
      </c>
      <c r="F13" s="69">
        <v>234</v>
      </c>
      <c r="G13" s="69">
        <v>317</v>
      </c>
      <c r="H13" s="69">
        <v>51</v>
      </c>
      <c r="I13" s="69">
        <v>57</v>
      </c>
      <c r="J13" s="69">
        <v>55</v>
      </c>
      <c r="K13" s="69">
        <v>51</v>
      </c>
      <c r="L13" s="69">
        <v>44</v>
      </c>
      <c r="M13" s="69">
        <v>54</v>
      </c>
      <c r="N13" s="69">
        <v>44</v>
      </c>
      <c r="O13" s="69">
        <v>65</v>
      </c>
      <c r="P13" s="69">
        <v>54</v>
      </c>
      <c r="Q13" s="69">
        <v>53</v>
      </c>
      <c r="R13" s="69">
        <v>67</v>
      </c>
      <c r="S13" s="69">
        <v>42</v>
      </c>
      <c r="T13" s="69">
        <v>57</v>
      </c>
      <c r="U13" s="69">
        <v>68</v>
      </c>
      <c r="V13" s="69">
        <v>57</v>
      </c>
      <c r="W13" s="69">
        <v>45</v>
      </c>
      <c r="X13" s="69">
        <v>55</v>
      </c>
      <c r="Y13" s="69">
        <v>61</v>
      </c>
    </row>
    <row r="14" spans="1:25" x14ac:dyDescent="0.2">
      <c r="A14" t="s">
        <v>11</v>
      </c>
      <c r="B14" s="69">
        <v>35904</v>
      </c>
      <c r="C14" s="69">
        <v>34327</v>
      </c>
      <c r="D14" s="69">
        <v>34999</v>
      </c>
      <c r="E14" s="69">
        <v>33786</v>
      </c>
      <c r="F14" s="69">
        <v>31420</v>
      </c>
      <c r="G14" s="69">
        <v>30306</v>
      </c>
      <c r="H14" s="69">
        <v>20471</v>
      </c>
      <c r="I14" s="69">
        <v>19008</v>
      </c>
      <c r="J14" s="69">
        <v>21715</v>
      </c>
      <c r="K14" s="69">
        <v>20965</v>
      </c>
      <c r="L14" s="69">
        <v>52452</v>
      </c>
      <c r="M14" s="69">
        <v>49495</v>
      </c>
      <c r="N14" s="69">
        <v>27377</v>
      </c>
      <c r="O14" s="69">
        <v>25820</v>
      </c>
      <c r="P14" s="69">
        <v>25873</v>
      </c>
      <c r="Q14" s="69">
        <v>24199</v>
      </c>
      <c r="R14" s="69">
        <v>1981</v>
      </c>
      <c r="S14" s="69">
        <v>1978</v>
      </c>
      <c r="T14" s="69">
        <v>24506</v>
      </c>
      <c r="U14" s="69">
        <v>23276</v>
      </c>
      <c r="V14" s="69">
        <v>1750</v>
      </c>
      <c r="W14" s="69">
        <v>2004</v>
      </c>
      <c r="X14" s="69">
        <v>42682</v>
      </c>
      <c r="Y14" s="69">
        <v>44336</v>
      </c>
    </row>
    <row r="15" spans="1:25" x14ac:dyDescent="0.2">
      <c r="A15" t="s">
        <v>12</v>
      </c>
      <c r="B15" s="69">
        <v>12446</v>
      </c>
      <c r="C15" s="69">
        <v>12486</v>
      </c>
      <c r="D15" s="69">
        <v>427</v>
      </c>
      <c r="E15" s="69">
        <v>429</v>
      </c>
      <c r="F15" s="69">
        <v>274</v>
      </c>
      <c r="G15" s="69">
        <v>299</v>
      </c>
      <c r="H15" s="69">
        <v>55</v>
      </c>
      <c r="I15" s="69">
        <v>49</v>
      </c>
      <c r="J15" s="69">
        <v>58</v>
      </c>
      <c r="K15" s="69">
        <v>46</v>
      </c>
      <c r="L15" s="69">
        <v>56</v>
      </c>
      <c r="M15" s="69">
        <v>66</v>
      </c>
      <c r="N15" s="69">
        <v>55</v>
      </c>
      <c r="O15" s="69">
        <v>67</v>
      </c>
      <c r="P15" s="69">
        <v>54</v>
      </c>
      <c r="Q15" s="69">
        <v>46</v>
      </c>
      <c r="R15" s="69">
        <v>47</v>
      </c>
      <c r="S15" s="69">
        <v>51</v>
      </c>
      <c r="T15" s="69">
        <v>61</v>
      </c>
      <c r="U15" s="69">
        <v>53</v>
      </c>
      <c r="V15" s="69">
        <v>42</v>
      </c>
      <c r="W15" s="69">
        <v>54</v>
      </c>
      <c r="X15" s="69">
        <v>46</v>
      </c>
      <c r="Y15" s="69">
        <v>65</v>
      </c>
    </row>
    <row r="16" spans="1:25" x14ac:dyDescent="0.2">
      <c r="A16" t="s">
        <v>13</v>
      </c>
      <c r="B16" s="69">
        <v>1888</v>
      </c>
      <c r="C16" s="69">
        <v>1783</v>
      </c>
      <c r="D16" s="69">
        <v>48753</v>
      </c>
      <c r="E16" s="69">
        <v>47743</v>
      </c>
      <c r="F16" s="69">
        <v>30102</v>
      </c>
      <c r="G16" s="69">
        <v>24830</v>
      </c>
      <c r="H16" s="69">
        <v>22118</v>
      </c>
      <c r="I16" s="69">
        <v>23234</v>
      </c>
      <c r="J16" s="69">
        <v>32984</v>
      </c>
      <c r="K16" s="69">
        <v>29337</v>
      </c>
      <c r="L16" s="69">
        <v>23216</v>
      </c>
      <c r="M16" s="69">
        <v>19527</v>
      </c>
      <c r="N16" s="69">
        <v>24338</v>
      </c>
      <c r="O16" s="69">
        <v>22560</v>
      </c>
      <c r="P16" s="69">
        <v>38084</v>
      </c>
      <c r="Q16" s="69">
        <v>37869</v>
      </c>
      <c r="R16" s="69">
        <v>37813</v>
      </c>
      <c r="S16" s="69">
        <v>34871</v>
      </c>
      <c r="T16" s="69">
        <v>7732</v>
      </c>
      <c r="U16" s="69">
        <v>7411</v>
      </c>
      <c r="V16" s="69">
        <v>23689</v>
      </c>
      <c r="W16" s="69">
        <v>24516</v>
      </c>
      <c r="X16" s="69">
        <v>30053</v>
      </c>
      <c r="Y16" s="69">
        <v>29231</v>
      </c>
    </row>
    <row r="17" spans="1:25" x14ac:dyDescent="0.2">
      <c r="A17" t="s">
        <v>14</v>
      </c>
      <c r="B17" s="69">
        <v>6776</v>
      </c>
      <c r="C17" s="69">
        <v>6765</v>
      </c>
      <c r="D17" s="69">
        <v>341</v>
      </c>
      <c r="E17" s="69">
        <v>350</v>
      </c>
      <c r="F17" s="69">
        <v>552</v>
      </c>
      <c r="G17" s="69">
        <v>339</v>
      </c>
      <c r="H17" s="69">
        <v>42</v>
      </c>
      <c r="I17" s="69">
        <v>57</v>
      </c>
      <c r="J17" s="69">
        <v>55</v>
      </c>
      <c r="K17" s="69">
        <v>52</v>
      </c>
      <c r="L17" s="69">
        <v>45</v>
      </c>
      <c r="M17" s="69">
        <v>66</v>
      </c>
      <c r="N17" s="69">
        <v>48</v>
      </c>
      <c r="O17" s="69">
        <v>58</v>
      </c>
      <c r="P17" s="69">
        <v>68</v>
      </c>
      <c r="Q17" s="69">
        <v>51</v>
      </c>
      <c r="R17" s="69">
        <v>60</v>
      </c>
      <c r="S17" s="69">
        <v>49</v>
      </c>
      <c r="T17" s="69">
        <v>49</v>
      </c>
      <c r="U17" s="69">
        <v>50</v>
      </c>
      <c r="V17" s="69">
        <v>58</v>
      </c>
      <c r="W17" s="69">
        <v>39</v>
      </c>
      <c r="X17" s="69">
        <v>48</v>
      </c>
      <c r="Y17" s="69">
        <v>53</v>
      </c>
    </row>
    <row r="18" spans="1:25" x14ac:dyDescent="0.2">
      <c r="A18" t="s">
        <v>15</v>
      </c>
      <c r="B18" s="69">
        <v>29356</v>
      </c>
      <c r="C18" s="69">
        <v>26725</v>
      </c>
      <c r="D18" s="69">
        <v>24822</v>
      </c>
      <c r="E18" s="69">
        <v>24212</v>
      </c>
      <c r="F18" s="69">
        <v>26158</v>
      </c>
      <c r="G18" s="69">
        <v>26806</v>
      </c>
      <c r="H18" s="69">
        <v>33379</v>
      </c>
      <c r="I18" s="69">
        <v>29926</v>
      </c>
      <c r="J18" s="69">
        <v>2201</v>
      </c>
      <c r="K18" s="69">
        <v>2007</v>
      </c>
      <c r="L18" s="69">
        <v>30705</v>
      </c>
      <c r="M18" s="69">
        <v>26733</v>
      </c>
      <c r="N18" s="69">
        <v>55629</v>
      </c>
      <c r="O18" s="69">
        <v>49041</v>
      </c>
      <c r="P18" s="69">
        <v>29339</v>
      </c>
      <c r="Q18" s="69">
        <v>29812</v>
      </c>
      <c r="R18" s="69">
        <v>51625</v>
      </c>
      <c r="S18" s="69">
        <v>45689</v>
      </c>
      <c r="T18" s="69">
        <v>5492</v>
      </c>
      <c r="U18" s="69">
        <v>5497</v>
      </c>
      <c r="V18" s="69">
        <v>19217</v>
      </c>
      <c r="W18" s="69">
        <v>20680</v>
      </c>
      <c r="X18" s="69">
        <v>25805</v>
      </c>
      <c r="Y18" s="69">
        <v>26182</v>
      </c>
    </row>
  </sheetData>
  <phoneticPr fontId="21"/>
  <pageMargins left="0.45" right="0.45" top="0.75" bottom="0.75" header="0.3" footer="0.3"/>
  <pageSetup scale="56" orientation="landscape" r:id="rId1"/>
  <headerFooter>
    <oddHeader>&amp;R&amp;"-,Bold"&amp;12 100-6260_B2</oddHeader>
    <oddFooter>&amp;RRaw Data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showWhiteSpace="0" view="pageLayout" topLeftCell="A12" zoomScale="80" zoomScaleNormal="100" zoomScalePageLayoutView="80" workbookViewId="0">
      <selection activeCell="G15" sqref="G15"/>
    </sheetView>
  </sheetViews>
  <sheetFormatPr defaultRowHeight="13.2" x14ac:dyDescent="0.2"/>
  <cols>
    <col min="1" max="1" width="3.109375" customWidth="1"/>
    <col min="2" max="2" width="10.6640625" customWidth="1"/>
    <col min="4" max="5" width="7.88671875" customWidth="1"/>
    <col min="6" max="6" width="6.33203125" customWidth="1"/>
    <col min="7" max="7" width="7.44140625" customWidth="1"/>
    <col min="8" max="8" width="8" bestFit="1" customWidth="1"/>
    <col min="9" max="9" width="7.109375" customWidth="1"/>
    <col min="10" max="10" width="6.88671875" customWidth="1"/>
    <col min="11" max="11" width="7" customWidth="1"/>
    <col min="12" max="12" width="6.88671875" customWidth="1"/>
    <col min="13" max="13" width="6.5546875" customWidth="1"/>
    <col min="14" max="14" width="7.5546875" customWidth="1"/>
    <col min="15" max="15" width="7.88671875" customWidth="1"/>
    <col min="16" max="16" width="6.88671875" customWidth="1"/>
    <col min="17" max="17" width="7.88671875" customWidth="1"/>
    <col min="18" max="18" width="6.5546875" customWidth="1"/>
    <col min="19" max="19" width="7.33203125" customWidth="1"/>
    <col min="20" max="20" width="7.88671875" customWidth="1"/>
    <col min="21" max="21" width="8" customWidth="1"/>
    <col min="22" max="22" width="9" customWidth="1"/>
    <col min="23" max="23" width="7.6640625" customWidth="1"/>
    <col min="24" max="24" width="7.5546875" customWidth="1"/>
    <col min="25" max="25" width="8.109375" customWidth="1"/>
  </cols>
  <sheetData>
    <row r="1" spans="2:12" x14ac:dyDescent="0.2">
      <c r="B1" s="74" t="s">
        <v>23</v>
      </c>
      <c r="C1" s="74"/>
      <c r="D1" s="74"/>
      <c r="E1" s="74"/>
      <c r="I1" s="74" t="s">
        <v>35</v>
      </c>
      <c r="J1" s="74"/>
      <c r="K1" s="74"/>
      <c r="L1" s="74"/>
    </row>
    <row r="2" spans="2:12" x14ac:dyDescent="0.2">
      <c r="B2" s="5" t="s">
        <v>16</v>
      </c>
      <c r="C2" s="5" t="s">
        <v>17</v>
      </c>
      <c r="D2" s="5" t="s">
        <v>18</v>
      </c>
      <c r="E2" s="5" t="s">
        <v>19</v>
      </c>
      <c r="J2" s="6" t="s">
        <v>17</v>
      </c>
      <c r="K2" s="6" t="s">
        <v>18</v>
      </c>
    </row>
    <row r="3" spans="2:12" x14ac:dyDescent="0.2">
      <c r="B3" s="2">
        <v>2</v>
      </c>
      <c r="C3" s="2">
        <f>IF('Raw Data'!B3="","",'Raw Data'!B3)</f>
        <v>606993</v>
      </c>
      <c r="D3" s="2">
        <f>IF('Raw Data'!C3="","",'Raw Data'!C3)</f>
        <v>620729</v>
      </c>
      <c r="E3" s="3">
        <f>IF(C3="","",AVERAGE(C3:D3)-AVERAGE($C$13:$D$16))</f>
        <v>613468.25</v>
      </c>
      <c r="G3" s="8" t="s">
        <v>20</v>
      </c>
      <c r="H3" s="10">
        <f>IF(C3="","",SLOPE(E5:E12,B5:B12))</f>
        <v>385477.80598715087</v>
      </c>
      <c r="J3" s="4">
        <f>IF('Raw Data'!F3="","",'Raw Data'!F3)</f>
        <v>265</v>
      </c>
      <c r="K3" s="4">
        <f>IF('Raw Data'!G3="","",'Raw Data'!G3)</f>
        <v>275</v>
      </c>
    </row>
    <row r="4" spans="2:12" x14ac:dyDescent="0.2">
      <c r="B4" s="2">
        <f>B3/2</f>
        <v>1</v>
      </c>
      <c r="C4" s="2">
        <f>IF('Raw Data'!B5="","",'Raw Data'!B5)</f>
        <v>383828</v>
      </c>
      <c r="D4" s="2">
        <f>IF('Raw Data'!C5="","",'Raw Data'!C5)</f>
        <v>405471</v>
      </c>
      <c r="E4" s="3">
        <f>IF(C4="","",AVERAGE(C4:D4)-AVERAGE($C$13:$D$16))</f>
        <v>394256.75</v>
      </c>
      <c r="G4" s="8" t="s">
        <v>21</v>
      </c>
      <c r="H4" s="10">
        <f>IF(C3="","",INTERCEPT(E5:E12,B5:B12))</f>
        <v>177.87083656080358</v>
      </c>
      <c r="J4" s="4">
        <f>IF('Raw Data'!F5="","",'Raw Data'!F5)</f>
        <v>405</v>
      </c>
      <c r="K4" s="4">
        <f>IF('Raw Data'!G5="","",'Raw Data'!G5)</f>
        <v>260</v>
      </c>
    </row>
    <row r="5" spans="2:12" x14ac:dyDescent="0.2">
      <c r="B5" s="2">
        <f t="shared" ref="B5:B12" si="0">B4/2</f>
        <v>0.5</v>
      </c>
      <c r="C5" s="2">
        <f>IF('Raw Data'!B7="","",'Raw Data'!B7)</f>
        <v>191289</v>
      </c>
      <c r="D5" s="2">
        <f>IF('Raw Data'!C7="","",'Raw Data'!C7)</f>
        <v>195389</v>
      </c>
      <c r="E5" s="3">
        <f t="shared" ref="E5:E12" si="1">IF(C5="","",AVERAGE(C5:D5)-AVERAGE($C$13:$D$16))</f>
        <v>192946.25</v>
      </c>
      <c r="G5" s="5" t="s">
        <v>22</v>
      </c>
      <c r="H5" s="7">
        <f>IF(C3="","",RSQ(E3:E12,B3:B12))</f>
        <v>0.9835786384137174</v>
      </c>
      <c r="J5" s="4">
        <f>IF('Raw Data'!F7="","",'Raw Data'!F7)</f>
        <v>246</v>
      </c>
      <c r="K5" s="4">
        <f>IF('Raw Data'!G7="","",'Raw Data'!G7)</f>
        <v>286</v>
      </c>
    </row>
    <row r="6" spans="2:12" x14ac:dyDescent="0.2">
      <c r="B6" s="2">
        <f t="shared" si="0"/>
        <v>0.25</v>
      </c>
      <c r="C6" s="2">
        <f>IF('Raw Data'!B9="","",'Raw Data'!B9)</f>
        <v>98310</v>
      </c>
      <c r="D6" s="2">
        <f>IF('Raw Data'!C9="","",'Raw Data'!C9)</f>
        <v>95945</v>
      </c>
      <c r="E6" s="3">
        <f t="shared" si="1"/>
        <v>96734.75</v>
      </c>
      <c r="J6" s="4">
        <f>IF('Raw Data'!F9="","",'Raw Data'!F9)</f>
        <v>306</v>
      </c>
      <c r="K6" s="4">
        <f>IF('Raw Data'!G9="","",'Raw Data'!G9)</f>
        <v>217</v>
      </c>
    </row>
    <row r="7" spans="2:12" x14ac:dyDescent="0.2">
      <c r="B7" s="2">
        <f t="shared" si="0"/>
        <v>0.125</v>
      </c>
      <c r="C7" s="2">
        <f>IF('Raw Data'!B11="","",'Raw Data'!B11)</f>
        <v>48025</v>
      </c>
      <c r="D7" s="2">
        <f>IF('Raw Data'!C11="","",'Raw Data'!C11)</f>
        <v>48634</v>
      </c>
      <c r="E7" s="3">
        <f t="shared" si="1"/>
        <v>47936.75</v>
      </c>
      <c r="J7" s="4">
        <f>IF('Raw Data'!F11="","",'Raw Data'!F11)</f>
        <v>272</v>
      </c>
      <c r="K7" s="4">
        <f>IF('Raw Data'!G11="","",'Raw Data'!G11)</f>
        <v>316</v>
      </c>
    </row>
    <row r="8" spans="2:12" x14ac:dyDescent="0.2">
      <c r="B8" s="2">
        <f t="shared" si="0"/>
        <v>6.25E-2</v>
      </c>
      <c r="C8" s="2">
        <f>IF('Raw Data'!B13="","",'Raw Data'!B13)</f>
        <v>24585</v>
      </c>
      <c r="D8" s="2">
        <f>IF('Raw Data'!C13="","",'Raw Data'!C13)</f>
        <v>24484</v>
      </c>
      <c r="E8" s="3">
        <f t="shared" si="1"/>
        <v>24141.75</v>
      </c>
      <c r="J8" s="4">
        <f>IF('Raw Data'!F13="","",'Raw Data'!F13)</f>
        <v>234</v>
      </c>
      <c r="K8" s="4">
        <f>IF('Raw Data'!G13="","",'Raw Data'!G13)</f>
        <v>317</v>
      </c>
    </row>
    <row r="9" spans="2:12" x14ac:dyDescent="0.2">
      <c r="B9" s="2">
        <f t="shared" si="0"/>
        <v>3.125E-2</v>
      </c>
      <c r="C9" s="2">
        <f>IF('Raw Data'!B15="","",'Raw Data'!B15)</f>
        <v>12446</v>
      </c>
      <c r="D9" s="2">
        <f>IF('Raw Data'!C15="","",'Raw Data'!C15)</f>
        <v>12486</v>
      </c>
      <c r="E9" s="3">
        <f t="shared" si="1"/>
        <v>12073.25</v>
      </c>
      <c r="J9" s="4">
        <f>IF('Raw Data'!F15="","",'Raw Data'!F13)</f>
        <v>234</v>
      </c>
      <c r="K9" s="4">
        <f>IF('Raw Data'!G15="","",'Raw Data'!G13)</f>
        <v>317</v>
      </c>
    </row>
    <row r="10" spans="2:12" x14ac:dyDescent="0.2">
      <c r="B10" s="2">
        <f t="shared" si="0"/>
        <v>1.5625E-2</v>
      </c>
      <c r="C10" s="2">
        <f>IF('Raw Data'!B17="","",'Raw Data'!B17)</f>
        <v>6776</v>
      </c>
      <c r="D10" s="2">
        <f>IF('Raw Data'!C17="","",'Raw Data'!C17)</f>
        <v>6765</v>
      </c>
      <c r="E10" s="3">
        <f t="shared" si="1"/>
        <v>6377.75</v>
      </c>
      <c r="J10" s="4">
        <f>IF('Raw Data'!F17="","",'Raw Data'!F17)</f>
        <v>552</v>
      </c>
      <c r="K10" s="4">
        <f>IF('Raw Data'!G17="","",'Raw Data'!G17)</f>
        <v>339</v>
      </c>
    </row>
    <row r="11" spans="2:12" x14ac:dyDescent="0.2">
      <c r="B11" s="2">
        <f t="shared" si="0"/>
        <v>7.8125E-3</v>
      </c>
      <c r="C11" s="2">
        <f>IF('Raw Data'!D3="","",'Raw Data'!D3)</f>
        <v>3801</v>
      </c>
      <c r="D11" s="2">
        <f>IF('Raw Data'!E3="","",'Raw Data'!E3)</f>
        <v>3568</v>
      </c>
      <c r="E11" s="3">
        <f t="shared" si="1"/>
        <v>3291.75</v>
      </c>
    </row>
    <row r="12" spans="2:12" x14ac:dyDescent="0.2">
      <c r="B12" s="2">
        <f t="shared" si="0"/>
        <v>3.90625E-3</v>
      </c>
      <c r="C12" s="2">
        <f>IF('Raw Data'!D5="","",'Raw Data'!D5)</f>
        <v>2297</v>
      </c>
      <c r="D12" s="2">
        <f>IF('Raw Data'!E5="","",'Raw Data'!E5)</f>
        <v>2274</v>
      </c>
      <c r="E12" s="3">
        <f t="shared" si="1"/>
        <v>1892.75</v>
      </c>
      <c r="I12" s="8" t="s">
        <v>24</v>
      </c>
      <c r="J12" s="9">
        <f>AVERAGE(J3:K10)</f>
        <v>302.5625</v>
      </c>
    </row>
    <row r="13" spans="2:12" x14ac:dyDescent="0.2">
      <c r="B13" s="2">
        <v>0</v>
      </c>
      <c r="C13" s="2">
        <f>IF('Raw Data'!D7="","",'Raw Data'!D7)</f>
        <v>413</v>
      </c>
      <c r="D13" s="2">
        <f>IF('Raw Data'!E7="","",'Raw Data'!E7)</f>
        <v>460</v>
      </c>
      <c r="E13" s="3">
        <v>0</v>
      </c>
      <c r="F13" s="1"/>
      <c r="J13" s="1"/>
    </row>
    <row r="14" spans="2:12" x14ac:dyDescent="0.2">
      <c r="B14" s="2"/>
      <c r="C14" s="2">
        <f>IF('Raw Data'!D9="","",'Raw Data'!D9)</f>
        <v>392</v>
      </c>
      <c r="D14" s="2">
        <f>IF('Raw Data'!E9="","",'Raw Data'!E9)</f>
        <v>310</v>
      </c>
      <c r="E14" s="2"/>
    </row>
    <row r="15" spans="2:12" x14ac:dyDescent="0.2">
      <c r="B15" s="2"/>
      <c r="C15" s="2">
        <f>IF('Raw Data'!D11="","",'Raw Data'!D11)</f>
        <v>385</v>
      </c>
      <c r="D15" s="2">
        <f>IF('Raw Data'!E11="","",'Raw Data'!E11)</f>
        <v>404</v>
      </c>
      <c r="E15" s="2"/>
    </row>
    <row r="16" spans="2:12" x14ac:dyDescent="0.2">
      <c r="B16" s="2"/>
      <c r="C16" s="2">
        <f>IF('Raw Data'!D13="","",'Raw Data'!D13)</f>
        <v>418</v>
      </c>
      <c r="D16" s="2">
        <f>IF('Raw Data'!E13="","",'Raw Data'!E13)</f>
        <v>360</v>
      </c>
      <c r="E16" s="2"/>
    </row>
    <row r="18" spans="1:25" x14ac:dyDescent="0.2">
      <c r="B18" s="11" t="s">
        <v>25</v>
      </c>
    </row>
    <row r="19" spans="1:25" x14ac:dyDescent="0.2">
      <c r="A19" s="4"/>
      <c r="B19" s="12">
        <v>1</v>
      </c>
      <c r="C19" s="12">
        <v>2</v>
      </c>
      <c r="D19" s="12">
        <v>3</v>
      </c>
      <c r="E19" s="12">
        <v>4</v>
      </c>
      <c r="F19" s="12">
        <v>5</v>
      </c>
      <c r="G19" s="12">
        <v>6</v>
      </c>
      <c r="H19" s="12">
        <v>7</v>
      </c>
      <c r="I19" s="12">
        <v>8</v>
      </c>
      <c r="J19" s="12">
        <v>9</v>
      </c>
      <c r="K19" s="12">
        <v>10</v>
      </c>
      <c r="L19" s="12">
        <v>11</v>
      </c>
      <c r="M19" s="12">
        <v>12</v>
      </c>
      <c r="N19" s="12">
        <v>13</v>
      </c>
      <c r="O19" s="12">
        <v>14</v>
      </c>
      <c r="P19" s="12">
        <v>15</v>
      </c>
      <c r="Q19" s="12">
        <v>16</v>
      </c>
      <c r="R19" s="12">
        <v>17</v>
      </c>
      <c r="S19" s="12">
        <v>18</v>
      </c>
      <c r="T19" s="12">
        <v>19</v>
      </c>
      <c r="U19" s="12">
        <v>20</v>
      </c>
      <c r="V19" s="12">
        <v>21</v>
      </c>
      <c r="W19" s="12">
        <v>22</v>
      </c>
      <c r="X19" s="12">
        <v>23</v>
      </c>
      <c r="Y19" s="12">
        <v>24</v>
      </c>
    </row>
    <row r="20" spans="1:25" x14ac:dyDescent="0.2">
      <c r="A20" s="12" t="s">
        <v>1</v>
      </c>
      <c r="B20" s="4">
        <f>IF('Raw Data'!B4="","",'Raw Data'!B4)</f>
        <v>20321</v>
      </c>
      <c r="C20" s="4">
        <f>IF('Raw Data'!C4="","",'Raw Data'!C4)</f>
        <v>19920</v>
      </c>
      <c r="D20" s="4">
        <f>IF('Raw Data'!D4="","",'Raw Data'!D4)</f>
        <v>9637</v>
      </c>
      <c r="E20" s="4">
        <f>IF('Raw Data'!E4="","",'Raw Data'!E4)</f>
        <v>8638</v>
      </c>
      <c r="F20" s="4">
        <f>IF('Raw Data'!F4="","",'Raw Data'!F4)</f>
        <v>58102</v>
      </c>
      <c r="G20" s="4">
        <f>IF('Raw Data'!G4="","",'Raw Data'!G4)</f>
        <v>51002</v>
      </c>
      <c r="H20" s="4">
        <f>IF('Raw Data'!H4="","",'Raw Data'!H4)</f>
        <v>23255</v>
      </c>
      <c r="I20" s="4">
        <f>IF('Raw Data'!I4="","",'Raw Data'!I4)</f>
        <v>20820</v>
      </c>
      <c r="J20" s="4">
        <f>IF('Raw Data'!J4="","",'Raw Data'!J4)</f>
        <v>20664</v>
      </c>
      <c r="K20" s="4">
        <f>IF('Raw Data'!K4="","",'Raw Data'!K4)</f>
        <v>23087</v>
      </c>
      <c r="L20" s="4">
        <f>IF('Raw Data'!L4="","",'Raw Data'!L4)</f>
        <v>1708</v>
      </c>
      <c r="M20" s="4">
        <f>IF('Raw Data'!M4="","",'Raw Data'!M4)</f>
        <v>1771</v>
      </c>
      <c r="N20" s="4">
        <f>IF('Raw Data'!N4="","",'Raw Data'!N4)</f>
        <v>19872</v>
      </c>
      <c r="O20" s="4">
        <f>IF('Raw Data'!O4="","",'Raw Data'!O4)</f>
        <v>21626</v>
      </c>
      <c r="P20" s="4">
        <f>IF('Raw Data'!P4="","",'Raw Data'!P4)</f>
        <v>1774</v>
      </c>
      <c r="Q20" s="4">
        <f>IF('Raw Data'!Q4="","",'Raw Data'!Q4)</f>
        <v>1793</v>
      </c>
      <c r="R20" s="4">
        <f>IF('Raw Data'!R4="","",'Raw Data'!R4)</f>
        <v>16108</v>
      </c>
      <c r="S20" s="4">
        <f>IF('Raw Data'!S4="","",'Raw Data'!S4)</f>
        <v>17720</v>
      </c>
      <c r="T20" s="4">
        <f>IF('Raw Data'!T4="","",'Raw Data'!T4)</f>
        <v>15343</v>
      </c>
      <c r="U20" s="4">
        <f>IF('Raw Data'!U4="","",'Raw Data'!U4)</f>
        <v>14563</v>
      </c>
      <c r="V20" s="4">
        <f>IF('Raw Data'!V4="","",'Raw Data'!V4)</f>
        <v>29554</v>
      </c>
      <c r="W20" s="4">
        <f>IF('Raw Data'!W4="","",'Raw Data'!W4)</f>
        <v>29974</v>
      </c>
      <c r="X20" s="4">
        <f>IF('Raw Data'!X4="","",'Raw Data'!X4)</f>
        <v>1577</v>
      </c>
      <c r="Y20" s="4">
        <f>IF('Raw Data'!Y4="","",'Raw Data'!Y4)</f>
        <v>1642</v>
      </c>
    </row>
    <row r="21" spans="1:25" x14ac:dyDescent="0.2">
      <c r="A21" s="12" t="s">
        <v>2</v>
      </c>
      <c r="B21" s="4">
        <f>IF('Raw Data'!B6="","",'Raw Data'!B6)</f>
        <v>593</v>
      </c>
      <c r="C21" s="4">
        <f>IF('Raw Data'!C6="","",'Raw Data'!C6)</f>
        <v>598</v>
      </c>
      <c r="D21" s="4">
        <f>IF('Raw Data'!D6="","",'Raw Data'!D6)</f>
        <v>20486</v>
      </c>
      <c r="E21" s="4">
        <f>IF('Raw Data'!E6="","",'Raw Data'!E6)</f>
        <v>17612</v>
      </c>
      <c r="F21" s="4">
        <f>IF('Raw Data'!F6="","",'Raw Data'!F6)</f>
        <v>38568</v>
      </c>
      <c r="G21" s="4">
        <f>IF('Raw Data'!G6="","",'Raw Data'!G6)</f>
        <v>33327</v>
      </c>
      <c r="H21" s="4">
        <f>IF('Raw Data'!H6="","",'Raw Data'!H6)</f>
        <v>14386</v>
      </c>
      <c r="I21" s="4">
        <f>IF('Raw Data'!I6="","",'Raw Data'!I6)</f>
        <v>13534</v>
      </c>
      <c r="J21" s="4">
        <f>IF('Raw Data'!J6="","",'Raw Data'!J6)</f>
        <v>18643</v>
      </c>
      <c r="K21" s="4">
        <f>IF('Raw Data'!K6="","",'Raw Data'!K6)</f>
        <v>24115</v>
      </c>
      <c r="L21" s="4">
        <f>IF('Raw Data'!L6="","",'Raw Data'!L6)</f>
        <v>1794</v>
      </c>
      <c r="M21" s="4">
        <f>IF('Raw Data'!M6="","",'Raw Data'!M6)</f>
        <v>1773</v>
      </c>
      <c r="N21" s="4">
        <f>IF('Raw Data'!N6="","",'Raw Data'!N6)</f>
        <v>21152</v>
      </c>
      <c r="O21" s="4">
        <f>IF('Raw Data'!O6="","",'Raw Data'!O6)</f>
        <v>22551</v>
      </c>
      <c r="P21" s="4">
        <f>IF('Raw Data'!P6="","",'Raw Data'!P6)</f>
        <v>16335</v>
      </c>
      <c r="Q21" s="4">
        <f>IF('Raw Data'!Q6="","",'Raw Data'!Q6)</f>
        <v>14362</v>
      </c>
      <c r="R21" s="4">
        <f>IF('Raw Data'!R6="","",'Raw Data'!R6)</f>
        <v>14122</v>
      </c>
      <c r="S21" s="4">
        <f>IF('Raw Data'!S6="","",'Raw Data'!S6)</f>
        <v>13757</v>
      </c>
      <c r="T21" s="4">
        <f>IF('Raw Data'!T6="","",'Raw Data'!T6)</f>
        <v>4637</v>
      </c>
      <c r="U21" s="4">
        <f>IF('Raw Data'!U6="","",'Raw Data'!U6)</f>
        <v>4433</v>
      </c>
      <c r="V21" s="4">
        <f>IF('Raw Data'!V6="","",'Raw Data'!V6)</f>
        <v>1601</v>
      </c>
      <c r="W21" s="4">
        <f>IF('Raw Data'!W6="","",'Raw Data'!W6)</f>
        <v>1598</v>
      </c>
      <c r="X21" s="4">
        <f>IF('Raw Data'!X6="","",'Raw Data'!X6)</f>
        <v>42111</v>
      </c>
      <c r="Y21" s="4">
        <f>IF('Raw Data'!Y6="","",'Raw Data'!Y6)</f>
        <v>39920</v>
      </c>
    </row>
    <row r="22" spans="1:25" x14ac:dyDescent="0.2">
      <c r="A22" s="12" t="s">
        <v>0</v>
      </c>
      <c r="B22" s="4">
        <f>IF('Raw Data'!B8="","",'Raw Data'!B8)</f>
        <v>1457</v>
      </c>
      <c r="C22" s="4">
        <f>IF('Raw Data'!C8="","",'Raw Data'!C8)</f>
        <v>1656</v>
      </c>
      <c r="D22" s="4">
        <f>IF('Raw Data'!D8="","",'Raw Data'!D8)</f>
        <v>7394</v>
      </c>
      <c r="E22" s="4">
        <f>IF('Raw Data'!E8="","",'Raw Data'!E8)</f>
        <v>6365</v>
      </c>
      <c r="F22" s="4">
        <f>IF('Raw Data'!F8="","",'Raw Data'!F8)</f>
        <v>1925</v>
      </c>
      <c r="G22" s="4">
        <f>IF('Raw Data'!G8="","",'Raw Data'!G8)</f>
        <v>1872</v>
      </c>
      <c r="H22" s="4">
        <f>IF('Raw Data'!H8="","",'Raw Data'!H8)</f>
        <v>17420</v>
      </c>
      <c r="I22" s="4">
        <f>IF('Raw Data'!I8="","",'Raw Data'!I8)</f>
        <v>15762</v>
      </c>
      <c r="J22" s="4">
        <f>IF('Raw Data'!J8="","",'Raw Data'!J8)</f>
        <v>4096</v>
      </c>
      <c r="K22" s="4">
        <f>IF('Raw Data'!K8="","",'Raw Data'!K8)</f>
        <v>4247</v>
      </c>
      <c r="L22" s="4">
        <f>IF('Raw Data'!L8="","",'Raw Data'!L8)</f>
        <v>21135</v>
      </c>
      <c r="M22" s="4">
        <f>IF('Raw Data'!M8="","",'Raw Data'!M8)</f>
        <v>18695</v>
      </c>
      <c r="N22" s="4">
        <f>IF('Raw Data'!N8="","",'Raw Data'!N8)</f>
        <v>30169</v>
      </c>
      <c r="O22" s="4">
        <f>IF('Raw Data'!O8="","",'Raw Data'!O8)</f>
        <v>28102</v>
      </c>
      <c r="P22" s="4">
        <f>IF('Raw Data'!P8="","",'Raw Data'!P8)</f>
        <v>24265</v>
      </c>
      <c r="Q22" s="4">
        <f>IF('Raw Data'!Q8="","",'Raw Data'!Q8)</f>
        <v>25043</v>
      </c>
      <c r="R22" s="4">
        <f>IF('Raw Data'!R8="","",'Raw Data'!R8)</f>
        <v>68029</v>
      </c>
      <c r="S22" s="4">
        <f>IF('Raw Data'!S8="","",'Raw Data'!S8)</f>
        <v>75238</v>
      </c>
      <c r="T22" s="4">
        <f>IF('Raw Data'!T8="","",'Raw Data'!T8)</f>
        <v>31936</v>
      </c>
      <c r="U22" s="4">
        <f>IF('Raw Data'!U8="","",'Raw Data'!U8)</f>
        <v>28162</v>
      </c>
      <c r="V22" s="4">
        <f>IF('Raw Data'!V8="","",'Raw Data'!V8)</f>
        <v>13198</v>
      </c>
      <c r="W22" s="4">
        <f>IF('Raw Data'!W8="","",'Raw Data'!W8)</f>
        <v>11036</v>
      </c>
      <c r="X22" s="4">
        <f>IF('Raw Data'!X8="","",'Raw Data'!X8)</f>
        <v>19463</v>
      </c>
      <c r="Y22" s="4">
        <f>IF('Raw Data'!Y8="","",'Raw Data'!Y8)</f>
        <v>20078</v>
      </c>
    </row>
    <row r="23" spans="1:25" x14ac:dyDescent="0.2">
      <c r="A23" s="12" t="s">
        <v>3</v>
      </c>
      <c r="B23" s="4">
        <f>IF('Raw Data'!B10="","",'Raw Data'!B10)</f>
        <v>29334</v>
      </c>
      <c r="C23" s="4">
        <f>IF('Raw Data'!C10="","",'Raw Data'!C10)</f>
        <v>28144</v>
      </c>
      <c r="D23" s="4">
        <f>IF('Raw Data'!D10="","",'Raw Data'!D10)</f>
        <v>37240</v>
      </c>
      <c r="E23" s="4">
        <f>IF('Raw Data'!E10="","",'Raw Data'!E10)</f>
        <v>34544</v>
      </c>
      <c r="F23" s="4">
        <f>IF('Raw Data'!F10="","",'Raw Data'!F10)</f>
        <v>26996</v>
      </c>
      <c r="G23" s="4">
        <f>IF('Raw Data'!G10="","",'Raw Data'!G10)</f>
        <v>25212</v>
      </c>
      <c r="H23" s="4">
        <f>IF('Raw Data'!H10="","",'Raw Data'!H10)</f>
        <v>1527</v>
      </c>
      <c r="I23" s="4">
        <f>IF('Raw Data'!I10="","",'Raw Data'!I10)</f>
        <v>1408</v>
      </c>
      <c r="J23" s="4">
        <f>IF('Raw Data'!J10="","",'Raw Data'!J10)</f>
        <v>15129</v>
      </c>
      <c r="K23" s="4">
        <f>IF('Raw Data'!K10="","",'Raw Data'!K10)</f>
        <v>15935</v>
      </c>
      <c r="L23" s="4">
        <f>IF('Raw Data'!L10="","",'Raw Data'!L10)</f>
        <v>1910</v>
      </c>
      <c r="M23" s="4">
        <f>IF('Raw Data'!M10="","",'Raw Data'!M10)</f>
        <v>1786</v>
      </c>
      <c r="N23" s="4">
        <f>IF('Raw Data'!N10="","",'Raw Data'!N10)</f>
        <v>44731</v>
      </c>
      <c r="O23" s="4">
        <f>IF('Raw Data'!O10="","",'Raw Data'!O10)</f>
        <v>46212</v>
      </c>
      <c r="P23" s="4">
        <f>IF('Raw Data'!P10="","",'Raw Data'!P10)</f>
        <v>28508</v>
      </c>
      <c r="Q23" s="4">
        <f>IF('Raw Data'!Q10="","",'Raw Data'!Q10)</f>
        <v>28703</v>
      </c>
      <c r="R23" s="4">
        <f>IF('Raw Data'!R10="","",'Raw Data'!R10)</f>
        <v>22118</v>
      </c>
      <c r="S23" s="4">
        <f>IF('Raw Data'!S10="","",'Raw Data'!S10)</f>
        <v>22748</v>
      </c>
      <c r="T23" s="4">
        <f>IF('Raw Data'!T10="","",'Raw Data'!T10)</f>
        <v>18209</v>
      </c>
      <c r="U23" s="4">
        <f>IF('Raw Data'!U10="","",'Raw Data'!U10)</f>
        <v>18586</v>
      </c>
      <c r="V23" s="4">
        <f>IF('Raw Data'!V10="","",'Raw Data'!V10)</f>
        <v>23694</v>
      </c>
      <c r="W23" s="4">
        <f>IF('Raw Data'!W10="","",'Raw Data'!W10)</f>
        <v>25918</v>
      </c>
      <c r="X23" s="4">
        <f>IF('Raw Data'!X10="","",'Raw Data'!X10)</f>
        <v>45472</v>
      </c>
      <c r="Y23" s="4">
        <f>IF('Raw Data'!Y10="","",'Raw Data'!Y10)</f>
        <v>45803</v>
      </c>
    </row>
    <row r="24" spans="1:25" x14ac:dyDescent="0.2">
      <c r="A24" s="12" t="s">
        <v>4</v>
      </c>
      <c r="B24" s="4">
        <f>IF('Raw Data'!B12="","",'Raw Data'!B12)</f>
        <v>26640</v>
      </c>
      <c r="C24" s="4">
        <f>IF('Raw Data'!C12="","",'Raw Data'!C12)</f>
        <v>27655</v>
      </c>
      <c r="D24" s="4">
        <f>IF('Raw Data'!D12="","",'Raw Data'!D12)</f>
        <v>32160</v>
      </c>
      <c r="E24" s="4">
        <f>IF('Raw Data'!E12="","",'Raw Data'!E12)</f>
        <v>29164</v>
      </c>
      <c r="F24" s="4">
        <f>IF('Raw Data'!F12="","",'Raw Data'!F12)</f>
        <v>1889</v>
      </c>
      <c r="G24" s="4">
        <f>IF('Raw Data'!G12="","",'Raw Data'!G12)</f>
        <v>1726</v>
      </c>
      <c r="H24" s="4">
        <f>IF('Raw Data'!H12="","",'Raw Data'!H12)</f>
        <v>13373</v>
      </c>
      <c r="I24" s="4">
        <f>IF('Raw Data'!I12="","",'Raw Data'!I12)</f>
        <v>10840</v>
      </c>
      <c r="J24" s="4">
        <f>IF('Raw Data'!J12="","",'Raw Data'!J12)</f>
        <v>2349</v>
      </c>
      <c r="K24" s="4">
        <f>IF('Raw Data'!K12="","",'Raw Data'!K12)</f>
        <v>2054</v>
      </c>
      <c r="L24" s="4">
        <f>IF('Raw Data'!L12="","",'Raw Data'!L12)</f>
        <v>24170</v>
      </c>
      <c r="M24" s="4">
        <f>IF('Raw Data'!M12="","",'Raw Data'!M12)</f>
        <v>21648</v>
      </c>
      <c r="N24" s="4">
        <f>IF('Raw Data'!N12="","",'Raw Data'!N12)</f>
        <v>43432</v>
      </c>
      <c r="O24" s="4">
        <f>IF('Raw Data'!O12="","",'Raw Data'!O12)</f>
        <v>37328</v>
      </c>
      <c r="P24" s="4">
        <f>IF('Raw Data'!P12="","",'Raw Data'!P12)</f>
        <v>26450</v>
      </c>
      <c r="Q24" s="4">
        <f>IF('Raw Data'!Q12="","",'Raw Data'!Q12)</f>
        <v>24513</v>
      </c>
      <c r="R24" s="4">
        <f>IF('Raw Data'!R12="","",'Raw Data'!R12)</f>
        <v>39125</v>
      </c>
      <c r="S24" s="4">
        <f>IF('Raw Data'!S12="","",'Raw Data'!S12)</f>
        <v>38205</v>
      </c>
      <c r="T24" s="4">
        <f>IF('Raw Data'!T12="","",'Raw Data'!T12)</f>
        <v>1733</v>
      </c>
      <c r="U24" s="4">
        <f>IF('Raw Data'!U12="","",'Raw Data'!U12)</f>
        <v>1791</v>
      </c>
      <c r="V24" s="4">
        <f>IF('Raw Data'!V12="","",'Raw Data'!V12)</f>
        <v>1742</v>
      </c>
      <c r="W24" s="4">
        <f>IF('Raw Data'!W12="","",'Raw Data'!W12)</f>
        <v>1498</v>
      </c>
      <c r="X24" s="4">
        <f>IF('Raw Data'!X12="","",'Raw Data'!X12)</f>
        <v>1798</v>
      </c>
      <c r="Y24" s="4">
        <f>IF('Raw Data'!Y12="","",'Raw Data'!Y12)</f>
        <v>2032</v>
      </c>
    </row>
    <row r="25" spans="1:25" x14ac:dyDescent="0.2">
      <c r="A25" s="12" t="s">
        <v>5</v>
      </c>
      <c r="B25" s="4">
        <f>IF('Raw Data'!B14="","",'Raw Data'!B14)</f>
        <v>35904</v>
      </c>
      <c r="C25" s="4">
        <f>IF('Raw Data'!C14="","",'Raw Data'!C14)</f>
        <v>34327</v>
      </c>
      <c r="D25" s="4">
        <f>IF('Raw Data'!D14="","",'Raw Data'!D14)</f>
        <v>34999</v>
      </c>
      <c r="E25" s="4">
        <f>IF('Raw Data'!E14="","",'Raw Data'!E14)</f>
        <v>33786</v>
      </c>
      <c r="F25" s="4">
        <f>IF('Raw Data'!F14="","",'Raw Data'!F14)</f>
        <v>31420</v>
      </c>
      <c r="G25" s="4">
        <f>IF('Raw Data'!G14="","",'Raw Data'!G14)</f>
        <v>30306</v>
      </c>
      <c r="H25" s="4">
        <f>IF('Raw Data'!H14="","",'Raw Data'!H14)</f>
        <v>20471</v>
      </c>
      <c r="I25" s="4">
        <f>IF('Raw Data'!I14="","",'Raw Data'!I14)</f>
        <v>19008</v>
      </c>
      <c r="J25" s="4">
        <f>IF('Raw Data'!J14="","",'Raw Data'!J14)</f>
        <v>21715</v>
      </c>
      <c r="K25" s="4">
        <f>IF('Raw Data'!K14="","",'Raw Data'!K14)</f>
        <v>20965</v>
      </c>
      <c r="L25" s="4">
        <f>IF('Raw Data'!L14="","",'Raw Data'!L14)</f>
        <v>52452</v>
      </c>
      <c r="M25" s="4">
        <f>IF('Raw Data'!M14="","",'Raw Data'!M14)</f>
        <v>49495</v>
      </c>
      <c r="N25" s="4">
        <f>IF('Raw Data'!N14="","",'Raw Data'!N14)</f>
        <v>27377</v>
      </c>
      <c r="O25" s="4">
        <f>IF('Raw Data'!O14="","",'Raw Data'!O14)</f>
        <v>25820</v>
      </c>
      <c r="P25" s="4">
        <f>IF('Raw Data'!P14="","",'Raw Data'!P14)</f>
        <v>25873</v>
      </c>
      <c r="Q25" s="4">
        <f>IF('Raw Data'!Q14="","",'Raw Data'!Q14)</f>
        <v>24199</v>
      </c>
      <c r="R25" s="4">
        <f>IF('Raw Data'!R14="","",'Raw Data'!R14)</f>
        <v>1981</v>
      </c>
      <c r="S25" s="4">
        <f>IF('Raw Data'!S14="","",'Raw Data'!S14)</f>
        <v>1978</v>
      </c>
      <c r="T25" s="4">
        <f>IF('Raw Data'!T14="","",'Raw Data'!T14)</f>
        <v>24506</v>
      </c>
      <c r="U25" s="4">
        <f>IF('Raw Data'!U14="","",'Raw Data'!U14)</f>
        <v>23276</v>
      </c>
      <c r="V25" s="4">
        <f>IF('Raw Data'!V14="","",'Raw Data'!V14)</f>
        <v>1750</v>
      </c>
      <c r="W25" s="4">
        <f>IF('Raw Data'!W14="","",'Raw Data'!W14)</f>
        <v>2004</v>
      </c>
      <c r="X25" s="4">
        <f>IF('Raw Data'!X14="","",'Raw Data'!X14)</f>
        <v>42682</v>
      </c>
      <c r="Y25" s="4">
        <f>IF('Raw Data'!Y14="","",'Raw Data'!Y14)</f>
        <v>44336</v>
      </c>
    </row>
    <row r="26" spans="1:25" x14ac:dyDescent="0.2">
      <c r="A26" s="12" t="s">
        <v>6</v>
      </c>
      <c r="B26" s="4">
        <f>IF('Raw Data'!B16="","",'Raw Data'!B16)</f>
        <v>1888</v>
      </c>
      <c r="C26" s="4">
        <f>IF('Raw Data'!C16="","",'Raw Data'!C16)</f>
        <v>1783</v>
      </c>
      <c r="D26" s="4">
        <f>IF('Raw Data'!D16="","",'Raw Data'!D16)</f>
        <v>48753</v>
      </c>
      <c r="E26" s="4">
        <f>IF('Raw Data'!E16="","",'Raw Data'!E16)</f>
        <v>47743</v>
      </c>
      <c r="F26" s="4">
        <f>IF('Raw Data'!F16="","",'Raw Data'!F16)</f>
        <v>30102</v>
      </c>
      <c r="G26" s="4">
        <f>IF('Raw Data'!G16="","",'Raw Data'!G16)</f>
        <v>24830</v>
      </c>
      <c r="H26" s="4">
        <f>IF('Raw Data'!H16="","",'Raw Data'!H16)</f>
        <v>22118</v>
      </c>
      <c r="I26" s="4">
        <f>IF('Raw Data'!I16="","",'Raw Data'!I16)</f>
        <v>23234</v>
      </c>
      <c r="J26" s="4">
        <f>IF('Raw Data'!J16="","",'Raw Data'!J16)</f>
        <v>32984</v>
      </c>
      <c r="K26" s="4">
        <f>IF('Raw Data'!K16="","",'Raw Data'!K16)</f>
        <v>29337</v>
      </c>
      <c r="L26" s="4">
        <f>IF('Raw Data'!L16="","",'Raw Data'!L16)</f>
        <v>23216</v>
      </c>
      <c r="M26" s="4">
        <f>IF('Raw Data'!M16="","",'Raw Data'!M16)</f>
        <v>19527</v>
      </c>
      <c r="N26" s="4">
        <f>IF('Raw Data'!N16="","",'Raw Data'!N16)</f>
        <v>24338</v>
      </c>
      <c r="O26" s="4">
        <f>IF('Raw Data'!O16="","",'Raw Data'!O16)</f>
        <v>22560</v>
      </c>
      <c r="P26" s="4">
        <f>IF('Raw Data'!P16="","",'Raw Data'!P16)</f>
        <v>38084</v>
      </c>
      <c r="Q26" s="4">
        <f>IF('Raw Data'!Q16="","",'Raw Data'!Q16)</f>
        <v>37869</v>
      </c>
      <c r="R26" s="4">
        <f>IF('Raw Data'!R16="","",'Raw Data'!R16)</f>
        <v>37813</v>
      </c>
      <c r="S26" s="4">
        <f>IF('Raw Data'!S16="","",'Raw Data'!S16)</f>
        <v>34871</v>
      </c>
      <c r="T26" s="4">
        <f>IF('Raw Data'!T16="","",'Raw Data'!T16)</f>
        <v>7732</v>
      </c>
      <c r="U26" s="4">
        <f>IF('Raw Data'!U16="","",'Raw Data'!U16)</f>
        <v>7411</v>
      </c>
      <c r="V26" s="4">
        <f>IF('Raw Data'!V16="","",'Raw Data'!V16)</f>
        <v>23689</v>
      </c>
      <c r="W26" s="4">
        <f>IF('Raw Data'!W16="","",'Raw Data'!W16)</f>
        <v>24516</v>
      </c>
      <c r="X26" s="4">
        <f>IF('Raw Data'!X16="","",'Raw Data'!X16)</f>
        <v>30053</v>
      </c>
      <c r="Y26" s="4">
        <f>IF('Raw Data'!Y16="","",'Raw Data'!Y16)</f>
        <v>29231</v>
      </c>
    </row>
    <row r="27" spans="1:25" x14ac:dyDescent="0.2">
      <c r="A27" s="12" t="s">
        <v>7</v>
      </c>
      <c r="B27" s="4">
        <f>IF('Raw Data'!B18="","",'Raw Data'!B18)</f>
        <v>29356</v>
      </c>
      <c r="C27" s="4">
        <f>IF('Raw Data'!C18="","",'Raw Data'!C18)</f>
        <v>26725</v>
      </c>
      <c r="D27" s="4">
        <f>IF('Raw Data'!D18="","",'Raw Data'!D18)</f>
        <v>24822</v>
      </c>
      <c r="E27" s="4">
        <f>IF('Raw Data'!E18="","",'Raw Data'!E18)</f>
        <v>24212</v>
      </c>
      <c r="F27" s="4">
        <f>IF('Raw Data'!F18="","",'Raw Data'!F18)</f>
        <v>26158</v>
      </c>
      <c r="G27" s="4">
        <f>IF('Raw Data'!G18="","",'Raw Data'!G18)</f>
        <v>26806</v>
      </c>
      <c r="H27" s="4">
        <f>IF('Raw Data'!H18="","",'Raw Data'!H18)</f>
        <v>33379</v>
      </c>
      <c r="I27" s="4">
        <f>IF('Raw Data'!I18="","",'Raw Data'!I18)</f>
        <v>29926</v>
      </c>
      <c r="J27" s="4">
        <f>IF('Raw Data'!J18="","",'Raw Data'!J18)</f>
        <v>2201</v>
      </c>
      <c r="K27" s="4">
        <f>IF('Raw Data'!K18="","",'Raw Data'!K18)</f>
        <v>2007</v>
      </c>
      <c r="L27" s="4">
        <f>IF('Raw Data'!L18="","",'Raw Data'!L18)</f>
        <v>30705</v>
      </c>
      <c r="M27" s="4">
        <f>IF('Raw Data'!M18="","",'Raw Data'!M18)</f>
        <v>26733</v>
      </c>
      <c r="N27" s="4">
        <f>IF('Raw Data'!N18="","",'Raw Data'!N18)</f>
        <v>55629</v>
      </c>
      <c r="O27" s="4">
        <f>IF('Raw Data'!O18="","",'Raw Data'!O18)</f>
        <v>49041</v>
      </c>
      <c r="P27" s="4">
        <f>IF('Raw Data'!P18="","",'Raw Data'!P18)</f>
        <v>29339</v>
      </c>
      <c r="Q27" s="4">
        <f>IF('Raw Data'!Q18="","",'Raw Data'!Q18)</f>
        <v>29812</v>
      </c>
      <c r="R27" s="4">
        <f>IF('Raw Data'!R18="","",'Raw Data'!R18)</f>
        <v>51625</v>
      </c>
      <c r="S27" s="4">
        <f>IF('Raw Data'!S18="","",'Raw Data'!S18)</f>
        <v>45689</v>
      </c>
      <c r="T27" s="4">
        <f>IF('Raw Data'!T18="","",'Raw Data'!T18)</f>
        <v>5492</v>
      </c>
      <c r="U27" s="4">
        <f>IF('Raw Data'!U18="","",'Raw Data'!U18)</f>
        <v>5497</v>
      </c>
      <c r="V27" s="4">
        <f>IF('Raw Data'!V18="","",'Raw Data'!V18)</f>
        <v>19217</v>
      </c>
      <c r="W27" s="4">
        <f>IF('Raw Data'!W18="","",'Raw Data'!W18)</f>
        <v>20680</v>
      </c>
      <c r="X27" s="4">
        <f>IF('Raw Data'!X18="","",'Raw Data'!X18)</f>
        <v>25805</v>
      </c>
      <c r="Y27" s="4">
        <f>IF('Raw Data'!Y18="","",'Raw Data'!Y18)</f>
        <v>26182</v>
      </c>
    </row>
    <row r="29" spans="1:25" x14ac:dyDescent="0.2">
      <c r="E29" s="11" t="s">
        <v>26</v>
      </c>
    </row>
    <row r="30" spans="1:25" x14ac:dyDescent="0.2">
      <c r="A30" s="4"/>
      <c r="B30" s="14">
        <v>1</v>
      </c>
      <c r="C30" s="14">
        <v>2</v>
      </c>
      <c r="D30" s="14">
        <v>3</v>
      </c>
      <c r="E30" s="14">
        <v>4</v>
      </c>
      <c r="F30" s="14">
        <v>5</v>
      </c>
      <c r="G30" s="14">
        <v>6</v>
      </c>
      <c r="H30" s="14">
        <v>7</v>
      </c>
      <c r="I30" s="14">
        <v>8</v>
      </c>
      <c r="J30" s="14">
        <v>9</v>
      </c>
      <c r="K30" s="14">
        <v>10</v>
      </c>
      <c r="L30" s="14">
        <v>11</v>
      </c>
      <c r="M30" s="14">
        <v>12</v>
      </c>
    </row>
    <row r="31" spans="1:25" x14ac:dyDescent="0.2">
      <c r="A31" s="14" t="s">
        <v>1</v>
      </c>
      <c r="B31" s="13">
        <f>IF(B20="","",AVERAGE(B20:C20)-AVERAGE($J$3:$K$10))</f>
        <v>19817.9375</v>
      </c>
      <c r="C31" s="13">
        <f>IF(D20="","",AVERAGE(D20:E20)-AVERAGE($J$3:$K$10))</f>
        <v>8834.9375</v>
      </c>
      <c r="D31" s="13">
        <f>IF(F20="","",AVERAGE(F20:G20)-AVERAGE($J$3:$K$10))</f>
        <v>54249.4375</v>
      </c>
      <c r="E31" s="13">
        <f>IF(H20="","",AVERAGE(H20:I20)-AVERAGE($J$3:$K$10))</f>
        <v>21734.9375</v>
      </c>
      <c r="F31" s="13">
        <f>IF(J20="","",AVERAGE(J20:K20)-AVERAGE($J$3:$K$10))</f>
        <v>21572.9375</v>
      </c>
      <c r="G31" s="13">
        <f>IF(L20="","",AVERAGE(L20:M20)-AVERAGE($J$3:$K$10))</f>
        <v>1436.9375</v>
      </c>
      <c r="H31" s="13">
        <f>IF(N20="","",AVERAGE(N20:O20)-AVERAGE($J$3:$K$10))</f>
        <v>20446.4375</v>
      </c>
      <c r="I31" s="13">
        <f>IF(P20="","",AVERAGE(P20:Q20)-AVERAGE($J$3:$K$10))</f>
        <v>1480.9375</v>
      </c>
      <c r="J31" s="13">
        <f>IF(R20="","",AVERAGE(R20:S20)-AVERAGE($J$3:$K$10))</f>
        <v>16611.4375</v>
      </c>
      <c r="K31" s="13">
        <f>IF(T20="","",AVERAGE(T20:U20)-AVERAGE($J$3:$K$10))</f>
        <v>14650.4375</v>
      </c>
      <c r="L31" s="13">
        <f>IF(V20="","",AVERAGE(V20:W20)-AVERAGE($J$3:$K$10))</f>
        <v>29461.4375</v>
      </c>
      <c r="M31" s="13">
        <f>IF(X20="","",AVERAGE(X20:Y20)-AVERAGE($J$3:$K$10))</f>
        <v>1306.9375</v>
      </c>
    </row>
    <row r="32" spans="1:25" x14ac:dyDescent="0.2">
      <c r="A32" s="14" t="s">
        <v>2</v>
      </c>
      <c r="B32" s="13">
        <f t="shared" ref="B32:B38" si="2">IF(B21="","",AVERAGE(B21:C21)-AVERAGE($J$3:$K$10))</f>
        <v>292.9375</v>
      </c>
      <c r="C32" s="13">
        <f t="shared" ref="C32:C38" si="3">IF(D21="","",AVERAGE(D21:E21)-AVERAGE($J$3:$K$10))</f>
        <v>18746.4375</v>
      </c>
      <c r="D32" s="13">
        <f t="shared" ref="D32:D38" si="4">IF(F21="","",AVERAGE(F21:G21)-AVERAGE($J$3:$K$10))</f>
        <v>35644.9375</v>
      </c>
      <c r="E32" s="13">
        <f t="shared" ref="E32:E38" si="5">IF(H21="","",AVERAGE(H21:I21)-AVERAGE($J$3:$K$10))</f>
        <v>13657.4375</v>
      </c>
      <c r="F32" s="13">
        <f>IF(J21="","",AVERAGE(J21:K21)-AVERAGE($J$3:$K$10))</f>
        <v>21076.4375</v>
      </c>
      <c r="G32" s="13">
        <f>IF(L21="","",AVERAGE(L21:M21)-AVERAGE($J$3:$K$10))</f>
        <v>1480.9375</v>
      </c>
      <c r="H32" s="13">
        <f>IF(N21="","",AVERAGE(N21:O21)-AVERAGE($J$3:$K$10))</f>
        <v>21548.9375</v>
      </c>
      <c r="I32" s="13">
        <f t="shared" ref="I32:I38" si="6">IF(P21="","",AVERAGE(P21:Q21)-AVERAGE($J$3:$K$10))</f>
        <v>15045.9375</v>
      </c>
      <c r="J32" s="13">
        <f t="shared" ref="J32:J38" si="7">IF(R21="","",AVERAGE(R21:S21)-AVERAGE($J$3:$K$10))</f>
        <v>13636.9375</v>
      </c>
      <c r="K32" s="13">
        <f t="shared" ref="K32:K38" si="8">IF(T21="","",AVERAGE(T21:U21)-AVERAGE($J$3:$K$10))</f>
        <v>4232.4375</v>
      </c>
      <c r="L32" s="13">
        <f t="shared" ref="L32:L38" si="9">IF(V21="","",AVERAGE(V21:W21)-AVERAGE($J$3:$K$10))</f>
        <v>1296.9375</v>
      </c>
      <c r="M32" s="13">
        <f t="shared" ref="M32:M38" si="10">IF(X21="","",AVERAGE(X21:Y21)-AVERAGE($J$3:$K$10))</f>
        <v>40712.9375</v>
      </c>
    </row>
    <row r="33" spans="1:15" x14ac:dyDescent="0.2">
      <c r="A33" s="14" t="s">
        <v>0</v>
      </c>
      <c r="B33" s="13">
        <f t="shared" si="2"/>
        <v>1253.9375</v>
      </c>
      <c r="C33" s="13">
        <f t="shared" si="3"/>
        <v>6576.9375</v>
      </c>
      <c r="D33" s="13">
        <f t="shared" si="4"/>
        <v>1595.9375</v>
      </c>
      <c r="E33" s="13">
        <f t="shared" si="5"/>
        <v>16288.4375</v>
      </c>
      <c r="F33" s="13">
        <f t="shared" ref="F33:F38" si="11">IF(J22="","",AVERAGE(J22:K22)-AVERAGE($J$3:$K$10))</f>
        <v>3868.9375</v>
      </c>
      <c r="G33" s="13">
        <f t="shared" ref="G33:G38" si="12">IF(L22="","",AVERAGE(L22:M22)-AVERAGE($J$3:$K$10))</f>
        <v>19612.4375</v>
      </c>
      <c r="H33" s="13">
        <f t="shared" ref="H33:H38" si="13">IF(N22="","",AVERAGE(N22:O22)-AVERAGE($J$3:$K$10))</f>
        <v>28832.9375</v>
      </c>
      <c r="I33" s="13">
        <f t="shared" si="6"/>
        <v>24351.4375</v>
      </c>
      <c r="J33" s="13">
        <f t="shared" si="7"/>
        <v>71330.9375</v>
      </c>
      <c r="K33" s="13">
        <f t="shared" si="8"/>
        <v>29746.4375</v>
      </c>
      <c r="L33" s="13">
        <f t="shared" si="9"/>
        <v>11814.4375</v>
      </c>
      <c r="M33" s="13">
        <f t="shared" si="10"/>
        <v>19467.9375</v>
      </c>
    </row>
    <row r="34" spans="1:15" x14ac:dyDescent="0.2">
      <c r="A34" s="14" t="s">
        <v>3</v>
      </c>
      <c r="B34" s="13">
        <f t="shared" si="2"/>
        <v>28436.4375</v>
      </c>
      <c r="C34" s="13">
        <f t="shared" si="3"/>
        <v>35589.4375</v>
      </c>
      <c r="D34" s="13">
        <f t="shared" si="4"/>
        <v>25801.4375</v>
      </c>
      <c r="E34" s="13">
        <f t="shared" si="5"/>
        <v>1164.9375</v>
      </c>
      <c r="F34" s="13">
        <f t="shared" si="11"/>
        <v>15229.4375</v>
      </c>
      <c r="G34" s="13">
        <f t="shared" si="12"/>
        <v>1545.4375</v>
      </c>
      <c r="H34" s="13">
        <f t="shared" si="13"/>
        <v>45168.9375</v>
      </c>
      <c r="I34" s="13">
        <f t="shared" si="6"/>
        <v>28302.9375</v>
      </c>
      <c r="J34" s="13">
        <f t="shared" si="7"/>
        <v>22130.4375</v>
      </c>
      <c r="K34" s="13">
        <f t="shared" si="8"/>
        <v>18094.9375</v>
      </c>
      <c r="L34" s="13">
        <f t="shared" si="9"/>
        <v>24503.4375</v>
      </c>
      <c r="M34" s="13">
        <f t="shared" si="10"/>
        <v>45334.9375</v>
      </c>
    </row>
    <row r="35" spans="1:15" x14ac:dyDescent="0.2">
      <c r="A35" s="14" t="s">
        <v>4</v>
      </c>
      <c r="B35" s="13">
        <f t="shared" si="2"/>
        <v>26844.9375</v>
      </c>
      <c r="C35" s="13">
        <f t="shared" si="3"/>
        <v>30359.4375</v>
      </c>
      <c r="D35" s="13">
        <f t="shared" si="4"/>
        <v>1504.9375</v>
      </c>
      <c r="E35" s="13">
        <f t="shared" si="5"/>
        <v>11803.9375</v>
      </c>
      <c r="F35" s="13">
        <f t="shared" si="11"/>
        <v>1898.9375</v>
      </c>
      <c r="G35" s="13">
        <f t="shared" si="12"/>
        <v>22606.4375</v>
      </c>
      <c r="H35" s="13">
        <f t="shared" si="13"/>
        <v>40077.4375</v>
      </c>
      <c r="I35" s="13">
        <f t="shared" si="6"/>
        <v>25178.9375</v>
      </c>
      <c r="J35" s="13">
        <f t="shared" si="7"/>
        <v>38362.4375</v>
      </c>
      <c r="K35" s="13">
        <f t="shared" si="8"/>
        <v>1459.4375</v>
      </c>
      <c r="L35" s="13">
        <f t="shared" si="9"/>
        <v>1317.4375</v>
      </c>
      <c r="M35" s="13">
        <f t="shared" si="10"/>
        <v>1612.4375</v>
      </c>
    </row>
    <row r="36" spans="1:15" x14ac:dyDescent="0.2">
      <c r="A36" s="14" t="s">
        <v>5</v>
      </c>
      <c r="B36" s="13">
        <f t="shared" si="2"/>
        <v>34812.9375</v>
      </c>
      <c r="C36" s="13">
        <f t="shared" si="3"/>
        <v>34089.9375</v>
      </c>
      <c r="D36" s="13">
        <f t="shared" si="4"/>
        <v>30560.4375</v>
      </c>
      <c r="E36" s="13">
        <f t="shared" si="5"/>
        <v>19436.9375</v>
      </c>
      <c r="F36" s="13">
        <f t="shared" si="11"/>
        <v>21037.4375</v>
      </c>
      <c r="G36" s="13">
        <f t="shared" si="12"/>
        <v>50670.9375</v>
      </c>
      <c r="H36" s="13">
        <f t="shared" si="13"/>
        <v>26295.9375</v>
      </c>
      <c r="I36" s="13">
        <f t="shared" si="6"/>
        <v>24733.4375</v>
      </c>
      <c r="J36" s="13">
        <f t="shared" si="7"/>
        <v>1676.9375</v>
      </c>
      <c r="K36" s="13">
        <f t="shared" si="8"/>
        <v>23588.4375</v>
      </c>
      <c r="L36" s="13">
        <f t="shared" si="9"/>
        <v>1574.4375</v>
      </c>
      <c r="M36" s="13">
        <f t="shared" si="10"/>
        <v>43206.4375</v>
      </c>
    </row>
    <row r="37" spans="1:15" x14ac:dyDescent="0.2">
      <c r="A37" s="14" t="s">
        <v>6</v>
      </c>
      <c r="B37" s="13">
        <f t="shared" si="2"/>
        <v>1532.9375</v>
      </c>
      <c r="C37" s="13">
        <f t="shared" si="3"/>
        <v>47945.4375</v>
      </c>
      <c r="D37" s="13">
        <f t="shared" si="4"/>
        <v>27163.4375</v>
      </c>
      <c r="E37" s="13">
        <f t="shared" si="5"/>
        <v>22373.4375</v>
      </c>
      <c r="F37" s="13">
        <f t="shared" si="11"/>
        <v>30857.9375</v>
      </c>
      <c r="G37" s="13">
        <f t="shared" si="12"/>
        <v>21068.9375</v>
      </c>
      <c r="H37" s="13">
        <f t="shared" si="13"/>
        <v>23146.4375</v>
      </c>
      <c r="I37" s="13">
        <f t="shared" si="6"/>
        <v>37673.9375</v>
      </c>
      <c r="J37" s="13">
        <f t="shared" si="7"/>
        <v>36039.4375</v>
      </c>
      <c r="K37" s="13">
        <f t="shared" si="8"/>
        <v>7268.9375</v>
      </c>
      <c r="L37" s="13">
        <f t="shared" si="9"/>
        <v>23799.9375</v>
      </c>
      <c r="M37" s="13">
        <f t="shared" si="10"/>
        <v>29339.4375</v>
      </c>
    </row>
    <row r="38" spans="1:15" x14ac:dyDescent="0.2">
      <c r="A38" s="14" t="s">
        <v>7</v>
      </c>
      <c r="B38" s="13">
        <f t="shared" si="2"/>
        <v>27737.9375</v>
      </c>
      <c r="C38" s="13">
        <f t="shared" si="3"/>
        <v>24214.4375</v>
      </c>
      <c r="D38" s="13">
        <f t="shared" si="4"/>
        <v>26179.4375</v>
      </c>
      <c r="E38" s="13">
        <f t="shared" si="5"/>
        <v>31349.9375</v>
      </c>
      <c r="F38" s="13">
        <f t="shared" si="11"/>
        <v>1801.4375</v>
      </c>
      <c r="G38" s="13">
        <f t="shared" si="12"/>
        <v>28416.4375</v>
      </c>
      <c r="H38" s="13">
        <f t="shared" si="13"/>
        <v>52032.4375</v>
      </c>
      <c r="I38" s="13">
        <f t="shared" si="6"/>
        <v>29272.9375</v>
      </c>
      <c r="J38" s="13">
        <f t="shared" si="7"/>
        <v>48354.4375</v>
      </c>
      <c r="K38" s="13">
        <f t="shared" si="8"/>
        <v>5191.9375</v>
      </c>
      <c r="L38" s="13">
        <f t="shared" si="9"/>
        <v>19645.9375</v>
      </c>
      <c r="M38" s="13">
        <f t="shared" si="10"/>
        <v>25690.9375</v>
      </c>
    </row>
    <row r="40" spans="1:15" x14ac:dyDescent="0.2">
      <c r="E40" s="11" t="s">
        <v>27</v>
      </c>
      <c r="O40" s="11"/>
    </row>
    <row r="41" spans="1:15" x14ac:dyDescent="0.2">
      <c r="A41" s="4"/>
      <c r="B41" s="14">
        <v>1</v>
      </c>
      <c r="C41" s="14">
        <v>2</v>
      </c>
      <c r="D41" s="14">
        <v>3</v>
      </c>
      <c r="E41" s="14">
        <v>4</v>
      </c>
      <c r="F41" s="14">
        <v>5</v>
      </c>
      <c r="G41" s="14">
        <v>6</v>
      </c>
      <c r="H41" s="14">
        <v>7</v>
      </c>
      <c r="I41" s="14">
        <v>8</v>
      </c>
      <c r="J41" s="14">
        <v>9</v>
      </c>
      <c r="K41" s="14">
        <v>10</v>
      </c>
      <c r="L41" s="14">
        <v>11</v>
      </c>
      <c r="M41" s="14">
        <v>12</v>
      </c>
    </row>
    <row r="42" spans="1:15" x14ac:dyDescent="0.2">
      <c r="A42" s="14" t="s">
        <v>1</v>
      </c>
      <c r="B42" s="15">
        <f>IF(B31="","",(B31-$H$4)/$H$3*((Protocol!$B$8*1.2)/Protocol!$D$7))</f>
        <v>0.76424892789134491</v>
      </c>
      <c r="C42" s="70">
        <f>IF(C31="","",(C31-$H$4)/$H$3*((Protocol!$B$8*1.2)/Protocol!$D$7))</f>
        <v>0.33687023723466047</v>
      </c>
      <c r="D42" s="70">
        <f>IF(D31="","",(D31-$H$4)/$H$3*((Protocol!$B$8*1.2)/Protocol!$D$7))</f>
        <v>2.1040731459870958</v>
      </c>
      <c r="E42" s="70">
        <f>IF(E31="","",(E31-$H$4)/$H$3*((Protocol!$B$8*1.2)/Protocol!$D$7))</f>
        <v>0.83884466220700227</v>
      </c>
      <c r="F42" s="70">
        <f>IF(F31="","",(F31-$H$4)/$H$3*((Protocol!$B$8*1.2)/Protocol!$D$7))</f>
        <v>0.83254079733525665</v>
      </c>
      <c r="G42" s="70">
        <f>IF(G31="","",(G31-$H$4)/$H$3*((Protocol!$B$8*1.2)/Protocol!$D$7))</f>
        <v>4.8993741424940743E-2</v>
      </c>
      <c r="H42" s="70">
        <f>IF(H31="","",(H31-$H$4)/$H$3*((Protocol!$B$8*1.2)/Protocol!$D$7))</f>
        <v>0.78870558882895092</v>
      </c>
      <c r="I42" s="70">
        <f>IF(I31="","",(I31-$H$4)/$H$3*((Protocol!$B$8*1.2)/Protocol!$D$7))</f>
        <v>5.0705902254303777E-2</v>
      </c>
      <c r="J42" s="70">
        <f>IF(J31="","",(J31-$H$4)/$H$3*((Protocol!$B$8*1.2)/Protocol!$D$7))</f>
        <v>0.63947520745151443</v>
      </c>
      <c r="K42" s="70">
        <f>IF(K31="","",(K31-$H$4)/$H$3*((Protocol!$B$8*1.2)/Protocol!$D$7))</f>
        <v>0.56316731230649408</v>
      </c>
      <c r="L42" s="70">
        <f>IF(L31="","",(L31-$H$4)/$H$3*((Protocol!$B$8*1.2)/Protocol!$D$7))</f>
        <v>1.1395039951177619</v>
      </c>
      <c r="M42" s="70">
        <f>IF(M31="","",(M31-$H$4)/$H$3*((Protocol!$B$8*1.2)/Protocol!$D$7))</f>
        <v>4.3935084429095446E-2</v>
      </c>
    </row>
    <row r="43" spans="1:15" x14ac:dyDescent="0.2">
      <c r="A43" s="14" t="s">
        <v>2</v>
      </c>
      <c r="B43" s="70">
        <f>IF(B32="","",(B32-$H$4)/$H$3*((Protocol!$B$8*1.2)/Protocol!$D$7))</f>
        <v>4.4775598615020631E-3</v>
      </c>
      <c r="C43" s="70">
        <f>IF(C32="","",(C32-$H$4)/$H$3*((Protocol!$B$8*1.2)/Protocol!$D$7))</f>
        <v>0.72255392042174316</v>
      </c>
      <c r="D43" s="70">
        <f>IF(D32="","",(D32-$H$4)/$H$3*((Protocol!$B$8*1.2)/Protocol!$D$7))</f>
        <v>1.3801209607624498</v>
      </c>
      <c r="E43" s="70">
        <f>IF(E32="","",(E32-$H$4)/$H$3*((Protocol!$B$8*1.2)/Protocol!$D$7))</f>
        <v>0.52452695540746042</v>
      </c>
      <c r="F43" s="70">
        <f>IF(F32="","",(F32-$H$4)/$H$3*((Protocol!$B$8*1.2)/Protocol!$D$7))</f>
        <v>0.81322061888573971</v>
      </c>
      <c r="G43" s="70">
        <f>IF(G32="","",(G32-$H$4)/$H$3*((Protocol!$B$8*1.2)/Protocol!$D$7))</f>
        <v>5.0705902254303777E-2</v>
      </c>
      <c r="H43" s="70">
        <f>IF(H32="","",(H32-$H$4)/$H$3*((Protocol!$B$8*1.2)/Protocol!$D$7))</f>
        <v>0.83160689142833133</v>
      </c>
      <c r="I43" s="70">
        <f>IF(I32="","",(I32-$H$4)/$H$3*((Protocol!$B$8*1.2)/Protocol!$D$7))</f>
        <v>0.57855730339770051</v>
      </c>
      <c r="J43" s="70">
        <f>IF(J32="","",(J32-$H$4)/$H$3*((Protocol!$B$8*1.2)/Protocol!$D$7))</f>
        <v>0.52372924411196164</v>
      </c>
      <c r="K43" s="70">
        <f>IF(K32="","",(K32-$H$4)/$H$3*((Protocol!$B$8*1.2)/Protocol!$D$7))</f>
        <v>0.15777432320867577</v>
      </c>
      <c r="L43" s="70">
        <f>IF(L32="","",(L32-$H$4)/$H$3*((Protocol!$B$8*1.2)/Protocol!$D$7))</f>
        <v>4.3545956967876574E-2</v>
      </c>
      <c r="M43" s="70">
        <f>IF(M32="","",(M32-$H$4)/$H$3*((Protocol!$B$8*1.2)/Protocol!$D$7))</f>
        <v>1.5773307581081732</v>
      </c>
    </row>
    <row r="44" spans="1:15" x14ac:dyDescent="0.2">
      <c r="A44" s="14" t="s">
        <v>0</v>
      </c>
      <c r="B44" s="70">
        <f>IF(B33="","",(B33-$H$4)/$H$3*((Protocol!$B$8*1.2)/Protocol!$D$7))</f>
        <v>4.1872708884635429E-2</v>
      </c>
      <c r="C44" s="70">
        <f>IF(C33="","",(C33-$H$4)/$H$3*((Protocol!$B$8*1.2)/Protocol!$D$7))</f>
        <v>0.24900525649143973</v>
      </c>
      <c r="D44" s="70">
        <f>IF(D33="","",(D33-$H$4)/$H$3*((Protocol!$B$8*1.2)/Protocol!$D$7))</f>
        <v>5.5180868058320773E-2</v>
      </c>
      <c r="E44" s="70">
        <f>IF(E33="","",(E33-$H$4)/$H$3*((Protocol!$B$8*1.2)/Protocol!$D$7))</f>
        <v>0.62690639045414498</v>
      </c>
      <c r="F44" s="70">
        <f>IF(F33="","",(F33-$H$4)/$H$3*((Protocol!$B$8*1.2)/Protocol!$D$7))</f>
        <v>0.14362953999336983</v>
      </c>
      <c r="G44" s="70">
        <f>IF(G33="","",(G33-$H$4)/$H$3*((Protocol!$B$8*1.2)/Protocol!$D$7))</f>
        <v>0.7562523585632972</v>
      </c>
      <c r="H44" s="70">
        <f>IF(H33="","",(H33-$H$4)/$H$3*((Protocol!$B$8*1.2)/Protocol!$D$7))</f>
        <v>1.1150473341801559</v>
      </c>
      <c r="I44" s="70">
        <f>IF(I33="","",(I33-$H$4)/$H$3*((Protocol!$B$8*1.2)/Protocol!$D$7))</f>
        <v>0.94065986243491961</v>
      </c>
      <c r="J44" s="70">
        <f>IF(J33="","",(J33-$H$4)/$H$3*((Protocol!$B$8*1.2)/Protocol!$D$7))</f>
        <v>2.7687612188681081</v>
      </c>
      <c r="K44" s="70">
        <f>IF(K33="","",(K33-$H$4)/$H$3*((Protocol!$B$8*1.2)/Protocol!$D$7))</f>
        <v>1.1505941277624996</v>
      </c>
      <c r="L44" s="70">
        <f>IF(L33="","",(L33-$H$4)/$H$3*((Protocol!$B$8*1.2)/Protocol!$D$7))</f>
        <v>0.4528107643048227</v>
      </c>
      <c r="M44" s="70">
        <f>IF(M33="","",(M33-$H$4)/$H$3*((Protocol!$B$8*1.2)/Protocol!$D$7))</f>
        <v>0.75062946674868458</v>
      </c>
    </row>
    <row r="45" spans="1:15" x14ac:dyDescent="0.2">
      <c r="A45" s="14" t="s">
        <v>3</v>
      </c>
      <c r="B45" s="70">
        <f>IF(B34="","",(B34-$H$4)/$H$3*((Protocol!$B$8*1.2)/Protocol!$D$7))</f>
        <v>1.0996184303428278</v>
      </c>
      <c r="C45" s="70">
        <f>IF(C34="","",(C34-$H$4)/$H$3*((Protocol!$B$8*1.2)/Protocol!$D$7))</f>
        <v>1.3779613033526852</v>
      </c>
      <c r="D45" s="70">
        <f>IF(D34="","",(D34-$H$4)/$H$3*((Protocol!$B$8*1.2)/Protocol!$D$7))</f>
        <v>0.99708334431165557</v>
      </c>
      <c r="E45" s="70">
        <f>IF(E34="","",(E34-$H$4)/$H$3*((Protocol!$B$8*1.2)/Protocol!$D$7))</f>
        <v>3.8409474479787493E-2</v>
      </c>
      <c r="F45" s="70">
        <f>IF(F34="","",(F34-$H$4)/$H$3*((Protocol!$B$8*1.2)/Protocol!$D$7))</f>
        <v>0.58569779231106667</v>
      </c>
      <c r="G45" s="70">
        <f>IF(G34="","",(G34-$H$4)/$H$3*((Protocol!$B$8*1.2)/Protocol!$D$7))</f>
        <v>5.3215774379165484E-2</v>
      </c>
      <c r="H45" s="70">
        <f>IF(H34="","",(H34-$H$4)/$H$3*((Protocol!$B$8*1.2)/Protocol!$D$7))</f>
        <v>1.7507259548273013</v>
      </c>
      <c r="I45" s="70">
        <f>IF(I34="","",(I34-$H$4)/$H$3*((Protocol!$B$8*1.2)/Protocol!$D$7))</f>
        <v>1.0944235787355558</v>
      </c>
      <c r="J45" s="70">
        <f>IF(J34="","",(J34-$H$4)/$H$3*((Protocol!$B$8*1.2)/Protocol!$D$7))</f>
        <v>0.85423465329820858</v>
      </c>
      <c r="K45" s="70">
        <f>IF(K34="","",(K34-$H$4)/$H$3*((Protocol!$B$8*1.2)/Protocol!$D$7))</f>
        <v>0.69720226632333382</v>
      </c>
      <c r="L45" s="70">
        <f>IF(L34="","",(L34-$H$4)/$H$3*((Protocol!$B$8*1.2)/Protocol!$D$7))</f>
        <v>0.94657459984544645</v>
      </c>
      <c r="M45" s="70">
        <f>IF(M34="","",(M34-$H$4)/$H$3*((Protocol!$B$8*1.2)/Protocol!$D$7))</f>
        <v>1.7571854706835346</v>
      </c>
    </row>
    <row r="46" spans="1:15" x14ac:dyDescent="0.2">
      <c r="A46" s="14" t="s">
        <v>4</v>
      </c>
      <c r="B46" s="70">
        <f>IF(B35="","",(B35-$H$4)/$H$3*((Protocol!$B$8*1.2)/Protocol!$D$7))</f>
        <v>1.0376887948898448</v>
      </c>
      <c r="C46" s="70">
        <f>IF(C35="","",(C35-$H$4)/$H$3*((Protocol!$B$8*1.2)/Protocol!$D$7))</f>
        <v>1.1744476411352165</v>
      </c>
      <c r="D46" s="70">
        <f>IF(D35="","",(D35-$H$4)/$H$3*((Protocol!$B$8*1.2)/Protocol!$D$7))</f>
        <v>5.163980816122906E-2</v>
      </c>
      <c r="E46" s="70">
        <f>IF(E35="","",(E35-$H$4)/$H$3*((Protocol!$B$8*1.2)/Protocol!$D$7))</f>
        <v>0.45240218047054287</v>
      </c>
      <c r="F46" s="70">
        <f>IF(F35="","",(F35-$H$4)/$H$3*((Protocol!$B$8*1.2)/Protocol!$D$7))</f>
        <v>6.6971430133252519E-2</v>
      </c>
      <c r="G46" s="70">
        <f>IF(G35="","",(G35-$H$4)/$H$3*((Protocol!$B$8*1.2)/Protocol!$D$7))</f>
        <v>0.87275712045222675</v>
      </c>
      <c r="H46" s="70">
        <f>IF(H35="","",(H35-$H$4)/$H$3*((Protocol!$B$8*1.2)/Protocol!$D$7))</f>
        <v>1.5526017079477139</v>
      </c>
      <c r="I46" s="70">
        <f>IF(I35="","",(I35-$H$4)/$H$3*((Protocol!$B$8*1.2)/Protocol!$D$7))</f>
        <v>0.972860159850781</v>
      </c>
      <c r="J46" s="70">
        <f>IF(J35="","",(J35-$H$4)/$H$3*((Protocol!$B$8*1.2)/Protocol!$D$7))</f>
        <v>1.4858663483486778</v>
      </c>
      <c r="K46" s="70">
        <f>IF(K35="","",(K35-$H$4)/$H$3*((Protocol!$B$8*1.2)/Protocol!$D$7))</f>
        <v>4.9869278212683207E-2</v>
      </c>
      <c r="L46" s="70">
        <f>IF(L35="","",(L35-$H$4)/$H$3*((Protocol!$B$8*1.2)/Protocol!$D$7))</f>
        <v>4.4343668263375255E-2</v>
      </c>
      <c r="M46" s="70">
        <f>IF(M35="","",(M35-$H$4)/$H$3*((Protocol!$B$8*1.2)/Protocol!$D$7))</f>
        <v>5.5822928369331906E-2</v>
      </c>
    </row>
    <row r="47" spans="1:15" x14ac:dyDescent="0.2">
      <c r="A47" s="14" t="s">
        <v>5</v>
      </c>
      <c r="B47" s="70">
        <f>IF(B36="","",(B36-$H$4)/$H$3*((Protocol!$B$8*1.2)/Protocol!$D$7))</f>
        <v>1.3477455559890399</v>
      </c>
      <c r="C47" s="70">
        <f>IF(C36="","",(C36-$H$4)/$H$3*((Protocol!$B$8*1.2)/Protocol!$D$7))</f>
        <v>1.3196116405429157</v>
      </c>
      <c r="D47" s="70">
        <f>IF(D36="","",(D36-$H$4)/$H$3*((Protocol!$B$8*1.2)/Protocol!$D$7))</f>
        <v>1.1822691031057158</v>
      </c>
      <c r="E47" s="70">
        <f>IF(E36="","",(E36-$H$4)/$H$3*((Protocol!$B$8*1.2)/Protocol!$D$7))</f>
        <v>0.74942317161890615</v>
      </c>
      <c r="F47" s="70">
        <f>IF(F36="","",(F36-$H$4)/$H$3*((Protocol!$B$8*1.2)/Protocol!$D$7))</f>
        <v>0.81170302178698617</v>
      </c>
      <c r="G47" s="70">
        <f>IF(G36="","",(G36-$H$4)/$H$3*((Protocol!$B$8*1.2)/Protocol!$D$7))</f>
        <v>1.9648238839899232</v>
      </c>
      <c r="H47" s="70">
        <f>IF(H36="","",(H36-$H$4)/$H$3*((Protocol!$B$8*1.2)/Protocol!$D$7))</f>
        <v>1.0163256972689287</v>
      </c>
      <c r="I47" s="70">
        <f>IF(I36="","",(I36-$H$4)/$H$3*((Protocol!$B$8*1.2)/Protocol!$D$7))</f>
        <v>0.95552453145348037</v>
      </c>
      <c r="J47" s="70">
        <f>IF(J36="","",(J36-$H$4)/$H$3*((Protocol!$B$8*1.2)/Protocol!$D$7))</f>
        <v>5.8332800494193621E-2</v>
      </c>
      <c r="K47" s="70">
        <f>IF(K36="","",(K36-$H$4)/$H$3*((Protocol!$B$8*1.2)/Protocol!$D$7))</f>
        <v>0.91096943714391976</v>
      </c>
      <c r="L47" s="70">
        <f>IF(L36="","",(L36-$H$4)/$H$3*((Protocol!$B$8*1.2)/Protocol!$D$7))</f>
        <v>5.4344244016700204E-2</v>
      </c>
      <c r="M47" s="70">
        <f>IF(M36="","",(M36-$H$4)/$H$3*((Protocol!$B$8*1.2)/Protocol!$D$7))</f>
        <v>1.6743596905630982</v>
      </c>
    </row>
    <row r="48" spans="1:15" x14ac:dyDescent="0.2">
      <c r="A48" s="14" t="s">
        <v>6</v>
      </c>
      <c r="B48" s="70">
        <f>IF(B37="","",(B37-$H$4)/$H$3*((Protocol!$B$8*1.2)/Protocol!$D$7))</f>
        <v>5.2729365052641898E-2</v>
      </c>
      <c r="C48" s="70">
        <f>IF(C37="","",(C37-$H$4)/$H$3*((Protocol!$B$8*1.2)/Protocol!$D$7))</f>
        <v>1.8587671944347206</v>
      </c>
      <c r="D48" s="70">
        <f>IF(D37="","",(D37-$H$4)/$H$3*((Protocol!$B$8*1.2)/Protocol!$D$7))</f>
        <v>1.0500825045296658</v>
      </c>
      <c r="E48" s="70">
        <f>IF(E37="","",(E37-$H$4)/$H$3*((Protocol!$B$8*1.2)/Protocol!$D$7))</f>
        <v>0.86369045060582716</v>
      </c>
      <c r="F48" s="70">
        <f>IF(F37="","",(F37-$H$4)/$H$3*((Protocol!$B$8*1.2)/Protocol!$D$7))</f>
        <v>1.193845645076977</v>
      </c>
      <c r="G48" s="70">
        <f>IF(G37="","",(G37-$H$4)/$H$3*((Protocol!$B$8*1.2)/Protocol!$D$7))</f>
        <v>0.8129287732898256</v>
      </c>
      <c r="H48" s="70">
        <f>IF(H37="","",(H37-$H$4)/$H$3*((Protocol!$B$8*1.2)/Protocol!$D$7))</f>
        <v>0.89377000335804568</v>
      </c>
      <c r="I48" s="70">
        <f>IF(I37="","",(I37-$H$4)/$H$3*((Protocol!$B$8*1.2)/Protocol!$D$7))</f>
        <v>1.4590749226437587</v>
      </c>
      <c r="J48" s="70">
        <f>IF(J37="","",(J37-$H$4)/$H$3*((Protocol!$B$8*1.2)/Protocol!$D$7))</f>
        <v>1.3954720391075344</v>
      </c>
      <c r="K48" s="70">
        <f>IF(K37="","",(K37-$H$4)/$H$3*((Protocol!$B$8*1.2)/Protocol!$D$7))</f>
        <v>0.27593287680778555</v>
      </c>
      <c r="L48" s="70">
        <f>IF(L37="","",(L37-$H$4)/$H$3*((Protocol!$B$8*1.2)/Protocol!$D$7))</f>
        <v>0.91919948294869891</v>
      </c>
      <c r="M48" s="70">
        <f>IF(M37="","",(M37-$H$4)/$H$3*((Protocol!$B$8*1.2)/Protocol!$D$7))</f>
        <v>1.1347566400908917</v>
      </c>
    </row>
    <row r="49" spans="1:13" x14ac:dyDescent="0.2">
      <c r="A49" s="14" t="s">
        <v>7</v>
      </c>
      <c r="B49" s="70">
        <f>IF(B38="","",(B38-$H$4)/$H$3*((Protocol!$B$8*1.2)/Protocol!$D$7))</f>
        <v>1.0724378771766898</v>
      </c>
      <c r="C49" s="70">
        <f>IF(C38="","",(C38-$H$4)/$H$3*((Protocol!$B$8*1.2)/Protocol!$D$7))</f>
        <v>0.9353288162162211</v>
      </c>
      <c r="D49" s="70">
        <f>IF(D38="","",(D38-$H$4)/$H$3*((Protocol!$B$8*1.2)/Protocol!$D$7))</f>
        <v>1.011792362345729</v>
      </c>
      <c r="E49" s="70">
        <f>IF(E38="","",(E38-$H$4)/$H$3*((Protocol!$B$8*1.2)/Protocol!$D$7))</f>
        <v>1.2129907161689455</v>
      </c>
      <c r="F49" s="70">
        <f>IF(F38="","",(F38-$H$4)/$H$3*((Protocol!$B$8*1.2)/Protocol!$D$7))</f>
        <v>6.3177437386368537E-2</v>
      </c>
      <c r="G49" s="70">
        <f>IF(G38="","",(G38-$H$4)/$H$3*((Protocol!$B$8*1.2)/Protocol!$D$7))</f>
        <v>1.09884017542039</v>
      </c>
      <c r="H49" s="70">
        <f>IF(H38="","",(H38-$H$4)/$H$3*((Protocol!$B$8*1.2)/Protocol!$D$7))</f>
        <v>2.0178035878348726</v>
      </c>
      <c r="I49" s="70">
        <f>IF(I38="","",(I38-$H$4)/$H$3*((Protocol!$B$8*1.2)/Protocol!$D$7))</f>
        <v>1.1321689424737862</v>
      </c>
      <c r="J49" s="70">
        <f>IF(J38="","",(J38-$H$4)/$H$3*((Protocol!$B$8*1.2)/Protocol!$D$7))</f>
        <v>1.8746825075985725</v>
      </c>
      <c r="K49" s="70">
        <f>IF(K38="","",(K38-$H$4)/$H$3*((Protocol!$B$8*1.2)/Protocol!$D$7))</f>
        <v>0.19511110311262628</v>
      </c>
      <c r="L49" s="70">
        <f>IF(L38="","",(L38-$H$4)/$H$3*((Protocol!$B$8*1.2)/Protocol!$D$7))</f>
        <v>0.75755593555838052</v>
      </c>
      <c r="M49" s="70">
        <f>IF(M38="","",(M38-$H$4)/$H$3*((Protocol!$B$8*1.2)/Protocol!$D$7))</f>
        <v>0.99278348586518717</v>
      </c>
    </row>
  </sheetData>
  <mergeCells count="2">
    <mergeCell ref="B1:E1"/>
    <mergeCell ref="I1:L1"/>
  </mergeCells>
  <phoneticPr fontId="21"/>
  <conditionalFormatting sqref="B42:M49">
    <cfRule type="cellIs" dxfId="58" priority="1" stopIfTrue="1" operator="lessThan">
      <formula>0.15</formula>
    </cfRule>
  </conditionalFormatting>
  <pageMargins left="0.45" right="0.45" top="0.75" bottom="0.75" header="0.3" footer="0.3"/>
  <pageSetup scale="65" orientation="landscape" r:id="rId1"/>
  <headerFooter>
    <oddHeader>&amp;L&amp;"-,Bold"&amp;16Example results&amp;R&amp;"-,Bold"&amp;12 100-6260-B2</oddHeader>
    <oddFooter>&amp;RResult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5"/>
  <sheetViews>
    <sheetView tabSelected="1" view="pageLayout" topLeftCell="A67" zoomScale="80" zoomScaleNormal="100" zoomScalePageLayoutView="80" workbookViewId="0">
      <selection activeCell="A68" sqref="A68:XFD77"/>
    </sheetView>
  </sheetViews>
  <sheetFormatPr defaultColWidth="9.109375" defaultRowHeight="13.2" x14ac:dyDescent="0.2"/>
  <cols>
    <col min="1" max="15" width="9.109375" style="60"/>
    <col min="16" max="16" width="16" style="60" customWidth="1"/>
    <col min="17" max="16384" width="9.109375" style="60"/>
  </cols>
  <sheetData>
    <row r="1" spans="2:18" x14ac:dyDescent="0.2">
      <c r="B1" s="11" t="s">
        <v>144</v>
      </c>
    </row>
    <row r="2" spans="2:18" ht="15" customHeight="1" x14ac:dyDescent="0.2">
      <c r="C2" s="66"/>
    </row>
    <row r="3" spans="2:18" ht="45" customHeight="1" x14ac:dyDescent="0.2">
      <c r="C3" s="61"/>
      <c r="D3" s="60" t="s">
        <v>205</v>
      </c>
      <c r="G3" s="67"/>
      <c r="H3" s="60" t="s">
        <v>204</v>
      </c>
      <c r="P3" s="62" t="s">
        <v>206</v>
      </c>
    </row>
    <row r="4" spans="2:18" ht="15" customHeight="1" x14ac:dyDescent="0.2">
      <c r="C4" s="75"/>
      <c r="D4" s="75"/>
      <c r="F4" s="11" t="s">
        <v>135</v>
      </c>
    </row>
    <row r="5" spans="2:18" x14ac:dyDescent="0.2">
      <c r="B5" s="22"/>
      <c r="C5" s="63">
        <v>1</v>
      </c>
      <c r="D5" s="63">
        <v>2</v>
      </c>
      <c r="E5" s="63">
        <v>3</v>
      </c>
      <c r="F5" s="63">
        <v>4</v>
      </c>
      <c r="G5" s="63">
        <v>5</v>
      </c>
      <c r="H5" s="63">
        <v>6</v>
      </c>
      <c r="I5" s="63">
        <v>7</v>
      </c>
      <c r="J5" s="63">
        <v>8</v>
      </c>
      <c r="K5" s="63">
        <v>9</v>
      </c>
      <c r="L5" s="63">
        <v>10</v>
      </c>
      <c r="M5" s="63">
        <v>11</v>
      </c>
      <c r="N5" s="63">
        <v>12</v>
      </c>
      <c r="P5" s="62"/>
      <c r="R5" s="11"/>
    </row>
    <row r="6" spans="2:18" x14ac:dyDescent="0.2">
      <c r="B6" s="63" t="s">
        <v>1</v>
      </c>
      <c r="C6" s="23">
        <f>'Example Results'!B42/2</f>
        <v>0.38212446394567245</v>
      </c>
      <c r="D6" s="23">
        <f>'Example Results'!C42/2</f>
        <v>0.16843511861733024</v>
      </c>
      <c r="E6" s="23">
        <f>'Example Results'!D42/2</f>
        <v>1.0520365729935479</v>
      </c>
      <c r="F6" s="23">
        <f>'Example Results'!E42/2</f>
        <v>0.41942233110350113</v>
      </c>
      <c r="G6" s="23">
        <f>'Example Results'!F42/2</f>
        <v>0.41627039866762833</v>
      </c>
      <c r="H6" s="23">
        <f>'Example Results'!G42/2</f>
        <v>2.4496870712470371E-2</v>
      </c>
      <c r="I6" s="23">
        <f>'Example Results'!H42/2</f>
        <v>0.39435279441447546</v>
      </c>
      <c r="J6" s="23">
        <f>'Example Results'!I42/2</f>
        <v>2.5352951127151888E-2</v>
      </c>
      <c r="K6" s="23">
        <f>'Example Results'!J42/2</f>
        <v>0.31973760372575721</v>
      </c>
      <c r="L6" s="23">
        <f>'Example Results'!K42/2</f>
        <v>0.28158365615324704</v>
      </c>
      <c r="M6" s="23">
        <f>'Example Results'!L42/2</f>
        <v>0.56975199755888095</v>
      </c>
      <c r="N6" s="23">
        <f>'Example Results'!M42/2</f>
        <v>2.1967542214547723E-2</v>
      </c>
      <c r="P6" s="64">
        <f>COUNTIF(C6:N13,"&lt;0.3")-COUNTIF(C6:N13,"&lt;0.1")</f>
        <v>10</v>
      </c>
    </row>
    <row r="7" spans="2:18" x14ac:dyDescent="0.2">
      <c r="B7" s="63" t="s">
        <v>2</v>
      </c>
      <c r="C7" s="23">
        <f>'Example Results'!B43/2</f>
        <v>2.2387799307510316E-3</v>
      </c>
      <c r="D7" s="23">
        <f>'Example Results'!C43/2</f>
        <v>0.36127696021087158</v>
      </c>
      <c r="E7" s="23">
        <f>'Example Results'!D43/2</f>
        <v>0.69006048038122492</v>
      </c>
      <c r="F7" s="23">
        <f>'Example Results'!E43/2</f>
        <v>0.26226347770373021</v>
      </c>
      <c r="G7" s="23">
        <f>'Example Results'!F43/2</f>
        <v>0.40661030944286986</v>
      </c>
      <c r="H7" s="23">
        <f>'Example Results'!G43/2</f>
        <v>2.5352951127151888E-2</v>
      </c>
      <c r="I7" s="23">
        <f>'Example Results'!H43/2</f>
        <v>0.41580344571416566</v>
      </c>
      <c r="J7" s="23">
        <f>'Example Results'!I43/2</f>
        <v>0.28927865169885025</v>
      </c>
      <c r="K7" s="23">
        <f>'Example Results'!J43/2</f>
        <v>0.26186462205598082</v>
      </c>
      <c r="L7" s="23">
        <f>'Example Results'!K43/2</f>
        <v>7.8887161604337883E-2</v>
      </c>
      <c r="M7" s="23">
        <f>'Example Results'!L43/2</f>
        <v>2.1772978483938287E-2</v>
      </c>
      <c r="N7" s="23">
        <f>'Example Results'!M43/2</f>
        <v>0.78866537905408662</v>
      </c>
      <c r="P7" s="64"/>
      <c r="R7" s="65"/>
    </row>
    <row r="8" spans="2:18" x14ac:dyDescent="0.2">
      <c r="B8" s="63" t="s">
        <v>0</v>
      </c>
      <c r="C8" s="23">
        <f>'Example Results'!B44/2</f>
        <v>2.0936354442317714E-2</v>
      </c>
      <c r="D8" s="23">
        <f>'Example Results'!C44/2</f>
        <v>0.12450262824571987</v>
      </c>
      <c r="E8" s="23">
        <f>'Example Results'!D44/2</f>
        <v>2.7590434029160386E-2</v>
      </c>
      <c r="F8" s="23">
        <f>'Example Results'!E44/2</f>
        <v>0.31345319522707249</v>
      </c>
      <c r="G8" s="23">
        <f>'Example Results'!F44/2</f>
        <v>7.1814769996684916E-2</v>
      </c>
      <c r="H8" s="23">
        <f>'Example Results'!G44/2</f>
        <v>0.3781261792816486</v>
      </c>
      <c r="I8" s="23">
        <f>'Example Results'!H44/2</f>
        <v>0.55752366709007795</v>
      </c>
      <c r="J8" s="23">
        <f>'Example Results'!I44/2</f>
        <v>0.47032993121745981</v>
      </c>
      <c r="K8" s="23">
        <f>'Example Results'!J44/2</f>
        <v>1.3843806094340541</v>
      </c>
      <c r="L8" s="23">
        <f>'Example Results'!K44/2</f>
        <v>0.57529706388124979</v>
      </c>
      <c r="M8" s="23">
        <f>'Example Results'!L44/2</f>
        <v>0.22640538215241135</v>
      </c>
      <c r="N8" s="23">
        <f>'Example Results'!M44/2</f>
        <v>0.37531473337434229</v>
      </c>
      <c r="P8" s="64"/>
    </row>
    <row r="9" spans="2:18" x14ac:dyDescent="0.2">
      <c r="B9" s="63" t="s">
        <v>3</v>
      </c>
      <c r="C9" s="23">
        <f>'Example Results'!B45/2</f>
        <v>0.5498092151714139</v>
      </c>
      <c r="D9" s="23">
        <f>'Example Results'!C45/2</f>
        <v>0.68898065167634259</v>
      </c>
      <c r="E9" s="23">
        <f>'Example Results'!D45/2</f>
        <v>0.49854167215582779</v>
      </c>
      <c r="F9" s="23">
        <f>'Example Results'!E45/2</f>
        <v>1.9204737239893747E-2</v>
      </c>
      <c r="G9" s="23">
        <f>'Example Results'!F45/2</f>
        <v>0.29284889615553333</v>
      </c>
      <c r="H9" s="23">
        <f>'Example Results'!G45/2</f>
        <v>2.6607887189582742E-2</v>
      </c>
      <c r="I9" s="23">
        <f>'Example Results'!H45/2</f>
        <v>0.87536297741365066</v>
      </c>
      <c r="J9" s="23">
        <f>'Example Results'!I45/2</f>
        <v>0.54721178936777792</v>
      </c>
      <c r="K9" s="23">
        <f>'Example Results'!J45/2</f>
        <v>0.42711732664910429</v>
      </c>
      <c r="L9" s="23">
        <f>'Example Results'!K45/2</f>
        <v>0.34860113316166691</v>
      </c>
      <c r="M9" s="23">
        <f>'Example Results'!L45/2</f>
        <v>0.47328729992272323</v>
      </c>
      <c r="N9" s="23">
        <f>'Example Results'!M45/2</f>
        <v>0.87859273534176729</v>
      </c>
      <c r="P9" s="64"/>
    </row>
    <row r="10" spans="2:18" x14ac:dyDescent="0.2">
      <c r="B10" s="63" t="s">
        <v>4</v>
      </c>
      <c r="C10" s="23">
        <f>'Example Results'!B46/2</f>
        <v>0.51884439744492239</v>
      </c>
      <c r="D10" s="23">
        <f>'Example Results'!C46/2</f>
        <v>0.58722382056760825</v>
      </c>
      <c r="E10" s="23">
        <f>'Example Results'!D46/2</f>
        <v>2.581990408061453E-2</v>
      </c>
      <c r="F10" s="23">
        <f>'Example Results'!E46/2</f>
        <v>0.22620109023527143</v>
      </c>
      <c r="G10" s="23">
        <f>'Example Results'!F46/2</f>
        <v>3.3485715066626259E-2</v>
      </c>
      <c r="H10" s="23">
        <f>'Example Results'!G46/2</f>
        <v>0.43637856022611338</v>
      </c>
      <c r="I10" s="23">
        <f>'Example Results'!H46/2</f>
        <v>0.77630085397385695</v>
      </c>
      <c r="J10" s="23">
        <f>'Example Results'!I46/2</f>
        <v>0.4864300799253905</v>
      </c>
      <c r="K10" s="23">
        <f>'Example Results'!J46/2</f>
        <v>0.74293317417433891</v>
      </c>
      <c r="L10" s="23">
        <f>'Example Results'!K46/2</f>
        <v>2.4934639106341604E-2</v>
      </c>
      <c r="M10" s="23">
        <f>'Example Results'!L46/2</f>
        <v>2.2171834131687627E-2</v>
      </c>
      <c r="N10" s="23">
        <f>'Example Results'!M46/2</f>
        <v>2.7911464184665953E-2</v>
      </c>
      <c r="P10" s="64"/>
    </row>
    <row r="11" spans="2:18" x14ac:dyDescent="0.2">
      <c r="B11" s="63" t="s">
        <v>5</v>
      </c>
      <c r="C11" s="23">
        <f>'Example Results'!B47/2</f>
        <v>0.67387277799451994</v>
      </c>
      <c r="D11" s="23">
        <f>'Example Results'!C47/2</f>
        <v>0.65980582027145784</v>
      </c>
      <c r="E11" s="23">
        <f>'Example Results'!D47/2</f>
        <v>0.59113455155285788</v>
      </c>
      <c r="F11" s="23">
        <f>'Example Results'!E47/2</f>
        <v>0.37471158580945307</v>
      </c>
      <c r="G11" s="23">
        <f>'Example Results'!F47/2</f>
        <v>0.40585151089349308</v>
      </c>
      <c r="H11" s="23">
        <f>'Example Results'!G47/2</f>
        <v>0.98241194199496162</v>
      </c>
      <c r="I11" s="23">
        <f>'Example Results'!H47/2</f>
        <v>0.50816284863446437</v>
      </c>
      <c r="J11" s="23">
        <f>'Example Results'!I47/2</f>
        <v>0.47776226572674019</v>
      </c>
      <c r="K11" s="23">
        <f>'Example Results'!J47/2</f>
        <v>2.916640024709681E-2</v>
      </c>
      <c r="L11" s="23">
        <f>'Example Results'!K47/2</f>
        <v>0.45548471857195988</v>
      </c>
      <c r="M11" s="23">
        <f>'Example Results'!L47/2</f>
        <v>2.7172122008350102E-2</v>
      </c>
      <c r="N11" s="23">
        <f>'Example Results'!M47/2</f>
        <v>0.8371798452815491</v>
      </c>
      <c r="P11" s="64"/>
    </row>
    <row r="12" spans="2:18" x14ac:dyDescent="0.2">
      <c r="B12" s="63" t="s">
        <v>6</v>
      </c>
      <c r="C12" s="23">
        <f>'Example Results'!B48/2</f>
        <v>2.6364682526320949E-2</v>
      </c>
      <c r="D12" s="23">
        <f>'Example Results'!C48/2</f>
        <v>0.9293835972173603</v>
      </c>
      <c r="E12" s="23">
        <f>'Example Results'!D48/2</f>
        <v>0.52504125226483289</v>
      </c>
      <c r="F12" s="23">
        <f>'Example Results'!E48/2</f>
        <v>0.43184522530291358</v>
      </c>
      <c r="G12" s="23">
        <f>'Example Results'!F48/2</f>
        <v>0.5969228225384885</v>
      </c>
      <c r="H12" s="23">
        <f>'Example Results'!G48/2</f>
        <v>0.4064643866449128</v>
      </c>
      <c r="I12" s="23">
        <f>'Example Results'!H48/2</f>
        <v>0.44688500167902284</v>
      </c>
      <c r="J12" s="23">
        <f>'Example Results'!I48/2</f>
        <v>0.72953746132187935</v>
      </c>
      <c r="K12" s="23">
        <f>'Example Results'!J48/2</f>
        <v>0.69773601955376718</v>
      </c>
      <c r="L12" s="23">
        <f>'Example Results'!K48/2</f>
        <v>0.13796643840389278</v>
      </c>
      <c r="M12" s="23">
        <f>'Example Results'!L48/2</f>
        <v>0.45959974147434945</v>
      </c>
      <c r="N12" s="23">
        <f>'Example Results'!M48/2</f>
        <v>0.56737832004544586</v>
      </c>
      <c r="P12" s="64"/>
    </row>
    <row r="13" spans="2:18" x14ac:dyDescent="0.2">
      <c r="B13" s="63" t="s">
        <v>7</v>
      </c>
      <c r="C13" s="23">
        <f>'Example Results'!B49/2</f>
        <v>0.53621893858834491</v>
      </c>
      <c r="D13" s="23">
        <f>'Example Results'!C49/2</f>
        <v>0.46766440810811055</v>
      </c>
      <c r="E13" s="23">
        <f>'Example Results'!D49/2</f>
        <v>0.5058961811728645</v>
      </c>
      <c r="F13" s="23">
        <f>'Example Results'!E49/2</f>
        <v>0.60649535808447275</v>
      </c>
      <c r="G13" s="23">
        <f>'Example Results'!F49/2</f>
        <v>3.1588718693184269E-2</v>
      </c>
      <c r="H13" s="23">
        <f>'Example Results'!G49/2</f>
        <v>0.54942008771019502</v>
      </c>
      <c r="I13" s="23">
        <f>'Example Results'!H49/2</f>
        <v>1.0089017939174363</v>
      </c>
      <c r="J13" s="23">
        <f>'Example Results'!I49/2</f>
        <v>0.56608447123689309</v>
      </c>
      <c r="K13" s="23">
        <f>'Example Results'!J49/2</f>
        <v>0.93734125379928623</v>
      </c>
      <c r="L13" s="23">
        <f>'Example Results'!K49/2</f>
        <v>9.7555551556313139E-2</v>
      </c>
      <c r="M13" s="23">
        <f>'Example Results'!L49/2</f>
        <v>0.37877796777919026</v>
      </c>
      <c r="N13" s="23">
        <f>'Example Results'!M49/2</f>
        <v>0.49639174293259358</v>
      </c>
      <c r="P13" s="64"/>
    </row>
    <row r="14" spans="2:18" x14ac:dyDescent="0.2">
      <c r="P14" s="64"/>
    </row>
    <row r="15" spans="2:18" x14ac:dyDescent="0.2">
      <c r="P15" s="64"/>
    </row>
    <row r="16" spans="2:18" x14ac:dyDescent="0.2">
      <c r="F16" s="11" t="s">
        <v>136</v>
      </c>
      <c r="P16" s="64"/>
    </row>
    <row r="17" spans="2:16" x14ac:dyDescent="0.2">
      <c r="B17" s="22"/>
      <c r="C17" s="63">
        <v>1</v>
      </c>
      <c r="D17" s="63">
        <v>2</v>
      </c>
      <c r="E17" s="63">
        <v>3</v>
      </c>
      <c r="F17" s="63">
        <v>4</v>
      </c>
      <c r="G17" s="63">
        <v>5</v>
      </c>
      <c r="H17" s="63">
        <v>6</v>
      </c>
      <c r="I17" s="63">
        <v>7</v>
      </c>
      <c r="J17" s="63">
        <v>8</v>
      </c>
      <c r="K17" s="63">
        <v>9</v>
      </c>
      <c r="L17" s="63">
        <v>10</v>
      </c>
      <c r="M17" s="63">
        <v>11</v>
      </c>
      <c r="N17" s="63">
        <v>12</v>
      </c>
      <c r="P17" s="64"/>
    </row>
    <row r="18" spans="2:16" x14ac:dyDescent="0.2">
      <c r="B18" s="63" t="s">
        <v>1</v>
      </c>
      <c r="C18" s="23">
        <f>'Example Results'!B42/3</f>
        <v>0.2547496426304483</v>
      </c>
      <c r="D18" s="23">
        <f>'Example Results'!C42/3</f>
        <v>0.11229007907822015</v>
      </c>
      <c r="E18" s="23">
        <f>'Example Results'!D42/3</f>
        <v>0.70135771532903191</v>
      </c>
      <c r="F18" s="23">
        <f>'Example Results'!E42/3</f>
        <v>0.27961488740233409</v>
      </c>
      <c r="G18" s="23">
        <f>'Example Results'!F42/3</f>
        <v>0.27751359911175222</v>
      </c>
      <c r="H18" s="23">
        <f>'Example Results'!G42/3</f>
        <v>1.6331247141646913E-2</v>
      </c>
      <c r="I18" s="23">
        <f>'Example Results'!H42/3</f>
        <v>0.26290186294298362</v>
      </c>
      <c r="J18" s="23">
        <f>'Example Results'!I42/3</f>
        <v>1.6901967418101259E-2</v>
      </c>
      <c r="K18" s="23">
        <f>'Example Results'!J42/3</f>
        <v>0.21315840248383813</v>
      </c>
      <c r="L18" s="23">
        <f>'Example Results'!K42/3</f>
        <v>0.18772243743549802</v>
      </c>
      <c r="M18" s="23">
        <f>'Example Results'!L42/3</f>
        <v>0.37983466503925395</v>
      </c>
      <c r="N18" s="23">
        <f>'Example Results'!M42/3</f>
        <v>1.4645028143031815E-2</v>
      </c>
      <c r="P18" s="64">
        <f>COUNTIF(C18:N25,"&lt;0.3")-COUNTIF(C18:N25,"&lt;0.1")</f>
        <v>28</v>
      </c>
    </row>
    <row r="19" spans="2:16" x14ac:dyDescent="0.2">
      <c r="B19" s="63" t="s">
        <v>2</v>
      </c>
      <c r="C19" s="23">
        <f>'Example Results'!B43/3</f>
        <v>1.492519953834021E-3</v>
      </c>
      <c r="D19" s="23">
        <f>'Example Results'!C43/3</f>
        <v>0.24085130680724773</v>
      </c>
      <c r="E19" s="23">
        <f>'Example Results'!D43/3</f>
        <v>0.46004032025414993</v>
      </c>
      <c r="F19" s="23">
        <f>'Example Results'!E43/3</f>
        <v>0.17484231846915346</v>
      </c>
      <c r="G19" s="23">
        <f>'Example Results'!F43/3</f>
        <v>0.27107353962857988</v>
      </c>
      <c r="H19" s="23">
        <f>'Example Results'!G43/3</f>
        <v>1.6901967418101259E-2</v>
      </c>
      <c r="I19" s="23">
        <f>'Example Results'!H43/3</f>
        <v>0.27720229714277711</v>
      </c>
      <c r="J19" s="23">
        <f>'Example Results'!I43/3</f>
        <v>0.19285243446590017</v>
      </c>
      <c r="K19" s="23">
        <f>'Example Results'!J43/3</f>
        <v>0.17457641470398721</v>
      </c>
      <c r="L19" s="23">
        <f>'Example Results'!K43/3</f>
        <v>5.2591441069558591E-2</v>
      </c>
      <c r="M19" s="23">
        <f>'Example Results'!L43/3</f>
        <v>1.4515318989292191E-2</v>
      </c>
      <c r="N19" s="23">
        <f>'Example Results'!M43/3</f>
        <v>0.52577691936939108</v>
      </c>
      <c r="P19" s="64"/>
    </row>
    <row r="20" spans="2:16" x14ac:dyDescent="0.2">
      <c r="B20" s="63" t="s">
        <v>0</v>
      </c>
      <c r="C20" s="23">
        <f>'Example Results'!B44/3</f>
        <v>1.395756962821181E-2</v>
      </c>
      <c r="D20" s="23">
        <f>'Example Results'!C44/3</f>
        <v>8.3001752163813239E-2</v>
      </c>
      <c r="E20" s="23">
        <f>'Example Results'!D44/3</f>
        <v>1.8393622686106923E-2</v>
      </c>
      <c r="F20" s="23">
        <f>'Example Results'!E44/3</f>
        <v>0.20896879681804834</v>
      </c>
      <c r="G20" s="23">
        <f>'Example Results'!F44/3</f>
        <v>4.7876513331123277E-2</v>
      </c>
      <c r="H20" s="23">
        <f>'Example Results'!G44/3</f>
        <v>0.25208411952109905</v>
      </c>
      <c r="I20" s="23">
        <f>'Example Results'!H44/3</f>
        <v>0.37168244472671863</v>
      </c>
      <c r="J20" s="23">
        <f>'Example Results'!I44/3</f>
        <v>0.31355328747830652</v>
      </c>
      <c r="K20" s="23">
        <f>'Example Results'!J44/3</f>
        <v>0.92292040628936933</v>
      </c>
      <c r="L20" s="23">
        <f>'Example Results'!K44/3</f>
        <v>0.3835313759208332</v>
      </c>
      <c r="M20" s="23">
        <f>'Example Results'!L44/3</f>
        <v>0.15093692143494089</v>
      </c>
      <c r="N20" s="23">
        <f>'Example Results'!M44/3</f>
        <v>0.25020982224956151</v>
      </c>
      <c r="P20" s="64"/>
    </row>
    <row r="21" spans="2:16" x14ac:dyDescent="0.2">
      <c r="B21" s="63" t="s">
        <v>3</v>
      </c>
      <c r="C21" s="23">
        <f>'Example Results'!B45/3</f>
        <v>0.36653947678094262</v>
      </c>
      <c r="D21" s="23">
        <f>'Example Results'!C45/3</f>
        <v>0.45932043445089504</v>
      </c>
      <c r="E21" s="23">
        <f>'Example Results'!D45/3</f>
        <v>0.33236111477055186</v>
      </c>
      <c r="F21" s="23">
        <f>'Example Results'!E45/3</f>
        <v>1.2803158159929164E-2</v>
      </c>
      <c r="G21" s="23">
        <f>'Example Results'!F45/3</f>
        <v>0.19523259743702223</v>
      </c>
      <c r="H21" s="23">
        <f>'Example Results'!G45/3</f>
        <v>1.7738591459721828E-2</v>
      </c>
      <c r="I21" s="23">
        <f>'Example Results'!H45/3</f>
        <v>0.58357531827576714</v>
      </c>
      <c r="J21" s="23">
        <f>'Example Results'!I45/3</f>
        <v>0.36480785957851863</v>
      </c>
      <c r="K21" s="23">
        <f>'Example Results'!J45/3</f>
        <v>0.28474488443273621</v>
      </c>
      <c r="L21" s="23">
        <f>'Example Results'!K45/3</f>
        <v>0.23240075544111127</v>
      </c>
      <c r="M21" s="23">
        <f>'Example Results'!L45/3</f>
        <v>0.31552486661514884</v>
      </c>
      <c r="N21" s="23">
        <f>'Example Results'!M45/3</f>
        <v>0.5857284902278449</v>
      </c>
      <c r="P21" s="64"/>
    </row>
    <row r="22" spans="2:16" x14ac:dyDescent="0.2">
      <c r="B22" s="63" t="s">
        <v>4</v>
      </c>
      <c r="C22" s="23">
        <f>'Example Results'!B46/3</f>
        <v>0.34589626496328157</v>
      </c>
      <c r="D22" s="23">
        <f>'Example Results'!C46/3</f>
        <v>0.39148254704507218</v>
      </c>
      <c r="E22" s="23">
        <f>'Example Results'!D46/3</f>
        <v>1.7213269387076353E-2</v>
      </c>
      <c r="F22" s="23">
        <f>'Example Results'!E46/3</f>
        <v>0.15080072682351428</v>
      </c>
      <c r="G22" s="23">
        <f>'Example Results'!F46/3</f>
        <v>2.2323810044417507E-2</v>
      </c>
      <c r="H22" s="23">
        <f>'Example Results'!G46/3</f>
        <v>0.29091904015074227</v>
      </c>
      <c r="I22" s="23">
        <f>'Example Results'!H46/3</f>
        <v>0.51753390264923793</v>
      </c>
      <c r="J22" s="23">
        <f>'Example Results'!I46/3</f>
        <v>0.32428671995026032</v>
      </c>
      <c r="K22" s="23">
        <f>'Example Results'!J46/3</f>
        <v>0.49528878278289262</v>
      </c>
      <c r="L22" s="23">
        <f>'Example Results'!K46/3</f>
        <v>1.662309273756107E-2</v>
      </c>
      <c r="M22" s="23">
        <f>'Example Results'!L46/3</f>
        <v>1.4781222754458418E-2</v>
      </c>
      <c r="N22" s="23">
        <f>'Example Results'!M46/3</f>
        <v>1.8607642789777303E-2</v>
      </c>
      <c r="P22" s="64"/>
    </row>
    <row r="23" spans="2:16" x14ac:dyDescent="0.2">
      <c r="B23" s="63" t="s">
        <v>5</v>
      </c>
      <c r="C23" s="23">
        <f>'Example Results'!B47/3</f>
        <v>0.4492485186630133</v>
      </c>
      <c r="D23" s="23">
        <f>'Example Results'!C47/3</f>
        <v>0.43987054684763854</v>
      </c>
      <c r="E23" s="23">
        <f>'Example Results'!D47/3</f>
        <v>0.3940897010352386</v>
      </c>
      <c r="F23" s="23">
        <f>'Example Results'!E47/3</f>
        <v>0.24980772387296871</v>
      </c>
      <c r="G23" s="23">
        <f>'Example Results'!F47/3</f>
        <v>0.27056767392899539</v>
      </c>
      <c r="H23" s="23">
        <f>'Example Results'!G47/3</f>
        <v>0.65494129466330775</v>
      </c>
      <c r="I23" s="23">
        <f>'Example Results'!H47/3</f>
        <v>0.33877523242297625</v>
      </c>
      <c r="J23" s="23">
        <f>'Example Results'!I47/3</f>
        <v>0.31850817715116014</v>
      </c>
      <c r="K23" s="23">
        <f>'Example Results'!J47/3</f>
        <v>1.9444266831397872E-2</v>
      </c>
      <c r="L23" s="23">
        <f>'Example Results'!K47/3</f>
        <v>0.30365647904797327</v>
      </c>
      <c r="M23" s="23">
        <f>'Example Results'!L47/3</f>
        <v>1.8114748005566735E-2</v>
      </c>
      <c r="N23" s="23">
        <f>'Example Results'!M47/3</f>
        <v>0.55811989685436603</v>
      </c>
      <c r="P23" s="64"/>
    </row>
    <row r="24" spans="2:16" x14ac:dyDescent="0.2">
      <c r="B24" s="63" t="s">
        <v>6</v>
      </c>
      <c r="C24" s="23">
        <f>'Example Results'!B48/3</f>
        <v>1.7576455017547298E-2</v>
      </c>
      <c r="D24" s="23">
        <f>'Example Results'!C48/3</f>
        <v>0.6195890648115735</v>
      </c>
      <c r="E24" s="23">
        <f>'Example Results'!D48/3</f>
        <v>0.35002750150988859</v>
      </c>
      <c r="F24" s="23">
        <f>'Example Results'!E48/3</f>
        <v>0.28789681686860907</v>
      </c>
      <c r="G24" s="23">
        <f>'Example Results'!F48/3</f>
        <v>0.39794854835899235</v>
      </c>
      <c r="H24" s="23">
        <f>'Example Results'!G48/3</f>
        <v>0.27097625776327522</v>
      </c>
      <c r="I24" s="23">
        <f>'Example Results'!H48/3</f>
        <v>0.29792333445268188</v>
      </c>
      <c r="J24" s="23">
        <f>'Example Results'!I48/3</f>
        <v>0.48635830754791959</v>
      </c>
      <c r="K24" s="23">
        <f>'Example Results'!J48/3</f>
        <v>0.4651573463691781</v>
      </c>
      <c r="L24" s="23">
        <f>'Example Results'!K48/3</f>
        <v>9.1977625602595189E-2</v>
      </c>
      <c r="M24" s="23">
        <f>'Example Results'!L48/3</f>
        <v>0.3063998276495663</v>
      </c>
      <c r="N24" s="23">
        <f>'Example Results'!M48/3</f>
        <v>0.37825221336363057</v>
      </c>
      <c r="P24" s="64"/>
    </row>
    <row r="25" spans="2:16" x14ac:dyDescent="0.2">
      <c r="B25" s="63" t="s">
        <v>7</v>
      </c>
      <c r="C25" s="23">
        <f>'Example Results'!B49/3</f>
        <v>0.35747929239222992</v>
      </c>
      <c r="D25" s="23">
        <f>'Example Results'!C49/3</f>
        <v>0.3117762720720737</v>
      </c>
      <c r="E25" s="23">
        <f>'Example Results'!D49/3</f>
        <v>0.33726412078190965</v>
      </c>
      <c r="F25" s="23">
        <f>'Example Results'!E49/3</f>
        <v>0.40433023872298185</v>
      </c>
      <c r="G25" s="23">
        <f>'Example Results'!F49/3</f>
        <v>2.1059145795456178E-2</v>
      </c>
      <c r="H25" s="23">
        <f>'Example Results'!G49/3</f>
        <v>0.36628005847346334</v>
      </c>
      <c r="I25" s="23">
        <f>'Example Results'!H49/3</f>
        <v>0.67260119594495749</v>
      </c>
      <c r="J25" s="23">
        <f>'Example Results'!I49/3</f>
        <v>0.37738964749126208</v>
      </c>
      <c r="K25" s="23">
        <f>'Example Results'!J49/3</f>
        <v>0.62489416919952412</v>
      </c>
      <c r="L25" s="23">
        <f>'Example Results'!K49/3</f>
        <v>6.5037034370875421E-2</v>
      </c>
      <c r="M25" s="23">
        <f>'Example Results'!L49/3</f>
        <v>0.25251864518612682</v>
      </c>
      <c r="N25" s="23">
        <f>'Example Results'!M49/3</f>
        <v>0.33092782862172904</v>
      </c>
      <c r="P25" s="64"/>
    </row>
    <row r="26" spans="2:16" x14ac:dyDescent="0.2">
      <c r="P26" s="64"/>
    </row>
    <row r="27" spans="2:16" x14ac:dyDescent="0.2">
      <c r="P27" s="64"/>
    </row>
    <row r="28" spans="2:16" x14ac:dyDescent="0.2">
      <c r="F28" s="11" t="s">
        <v>137</v>
      </c>
      <c r="P28" s="64"/>
    </row>
    <row r="29" spans="2:16" x14ac:dyDescent="0.2">
      <c r="B29" s="22"/>
      <c r="C29" s="63">
        <v>1</v>
      </c>
      <c r="D29" s="63">
        <v>2</v>
      </c>
      <c r="E29" s="63">
        <v>3</v>
      </c>
      <c r="F29" s="63">
        <v>4</v>
      </c>
      <c r="G29" s="63">
        <v>5</v>
      </c>
      <c r="H29" s="63">
        <v>6</v>
      </c>
      <c r="I29" s="63">
        <v>7</v>
      </c>
      <c r="J29" s="63">
        <v>8</v>
      </c>
      <c r="K29" s="63">
        <v>9</v>
      </c>
      <c r="L29" s="63">
        <v>10</v>
      </c>
      <c r="M29" s="63">
        <v>11</v>
      </c>
      <c r="N29" s="63">
        <v>12</v>
      </c>
      <c r="P29" s="64"/>
    </row>
    <row r="30" spans="2:16" x14ac:dyDescent="0.2">
      <c r="B30" s="63" t="s">
        <v>1</v>
      </c>
      <c r="C30" s="23">
        <f>'Example Results'!B42/4</f>
        <v>0.19106223197283623</v>
      </c>
      <c r="D30" s="23">
        <f>'Example Results'!C42/4</f>
        <v>8.4217559308665119E-2</v>
      </c>
      <c r="E30" s="23">
        <f>'Example Results'!D42/4</f>
        <v>0.52601828649677396</v>
      </c>
      <c r="F30" s="23">
        <f>'Example Results'!E42/4</f>
        <v>0.20971116555175057</v>
      </c>
      <c r="G30" s="23">
        <f>'Example Results'!F42/4</f>
        <v>0.20813519933381416</v>
      </c>
      <c r="H30" s="23">
        <f>'Example Results'!G42/4</f>
        <v>1.2248435356235186E-2</v>
      </c>
      <c r="I30" s="23">
        <f>'Example Results'!H42/4</f>
        <v>0.19717639720723773</v>
      </c>
      <c r="J30" s="23">
        <f>'Example Results'!I42/4</f>
        <v>1.2676475563575944E-2</v>
      </c>
      <c r="K30" s="23">
        <f>'Example Results'!J42/4</f>
        <v>0.15986880186287861</v>
      </c>
      <c r="L30" s="23">
        <f>'Example Results'!K42/4</f>
        <v>0.14079182807662352</v>
      </c>
      <c r="M30" s="23">
        <f>'Example Results'!L42/4</f>
        <v>0.28487599877944048</v>
      </c>
      <c r="N30" s="23">
        <f>'Example Results'!M42/4</f>
        <v>1.0983771107273861E-2</v>
      </c>
      <c r="P30" s="64">
        <f>COUNTIF(C30:N37,"&lt;0.3")-COUNTIF(C30:N37,"&lt;0.1")</f>
        <v>52</v>
      </c>
    </row>
    <row r="31" spans="2:16" x14ac:dyDescent="0.2">
      <c r="B31" s="63" t="s">
        <v>2</v>
      </c>
      <c r="C31" s="23">
        <f>'Example Results'!B43/4</f>
        <v>1.1193899653755158E-3</v>
      </c>
      <c r="D31" s="23">
        <f>'Example Results'!C43/4</f>
        <v>0.18063848010543579</v>
      </c>
      <c r="E31" s="23">
        <f>'Example Results'!D43/4</f>
        <v>0.34503024019061246</v>
      </c>
      <c r="F31" s="23">
        <f>'Example Results'!E43/4</f>
        <v>0.1311317388518651</v>
      </c>
      <c r="G31" s="23">
        <f>'Example Results'!F43/4</f>
        <v>0.20330515472143493</v>
      </c>
      <c r="H31" s="23">
        <f>'Example Results'!G43/4</f>
        <v>1.2676475563575944E-2</v>
      </c>
      <c r="I31" s="23">
        <f>'Example Results'!H43/4</f>
        <v>0.20790172285708283</v>
      </c>
      <c r="J31" s="23">
        <f>'Example Results'!I43/4</f>
        <v>0.14463932584942513</v>
      </c>
      <c r="K31" s="23">
        <f>'Example Results'!J43/4</f>
        <v>0.13093231102799041</v>
      </c>
      <c r="L31" s="23">
        <f>'Example Results'!K43/4</f>
        <v>3.9443580802168941E-2</v>
      </c>
      <c r="M31" s="23">
        <f>'Example Results'!L43/4</f>
        <v>1.0886489241969144E-2</v>
      </c>
      <c r="N31" s="23">
        <f>'Example Results'!M43/4</f>
        <v>0.39433268952704331</v>
      </c>
      <c r="P31" s="64"/>
    </row>
    <row r="32" spans="2:16" x14ac:dyDescent="0.2">
      <c r="B32" s="63" t="s">
        <v>0</v>
      </c>
      <c r="C32" s="23">
        <f>'Example Results'!B44/4</f>
        <v>1.0468177221158857E-2</v>
      </c>
      <c r="D32" s="23">
        <f>'Example Results'!C44/4</f>
        <v>6.2251314122859933E-2</v>
      </c>
      <c r="E32" s="23">
        <f>'Example Results'!D44/4</f>
        <v>1.3795217014580193E-2</v>
      </c>
      <c r="F32" s="23">
        <f>'Example Results'!E44/4</f>
        <v>0.15672659761353624</v>
      </c>
      <c r="G32" s="23">
        <f>'Example Results'!F44/4</f>
        <v>3.5907384998342458E-2</v>
      </c>
      <c r="H32" s="23">
        <f>'Example Results'!G44/4</f>
        <v>0.1890630896408243</v>
      </c>
      <c r="I32" s="23">
        <f>'Example Results'!H44/4</f>
        <v>0.27876183354503897</v>
      </c>
      <c r="J32" s="23">
        <f>'Example Results'!I44/4</f>
        <v>0.2351649656087299</v>
      </c>
      <c r="K32" s="23">
        <f>'Example Results'!J44/4</f>
        <v>0.69219030471702703</v>
      </c>
      <c r="L32" s="23">
        <f>'Example Results'!K44/4</f>
        <v>0.2876485319406249</v>
      </c>
      <c r="M32" s="23">
        <f>'Example Results'!L44/4</f>
        <v>0.11320269107620567</v>
      </c>
      <c r="N32" s="23">
        <f>'Example Results'!M44/4</f>
        <v>0.18765736668717115</v>
      </c>
      <c r="P32" s="64"/>
    </row>
    <row r="33" spans="2:16" x14ac:dyDescent="0.2">
      <c r="B33" s="63" t="s">
        <v>3</v>
      </c>
      <c r="C33" s="23">
        <f>'Example Results'!B45/4</f>
        <v>0.27490460758570695</v>
      </c>
      <c r="D33" s="23">
        <f>'Example Results'!C45/4</f>
        <v>0.3444903258381713</v>
      </c>
      <c r="E33" s="23">
        <f>'Example Results'!D45/4</f>
        <v>0.24927083607791389</v>
      </c>
      <c r="F33" s="23">
        <f>'Example Results'!E45/4</f>
        <v>9.6023686199468734E-3</v>
      </c>
      <c r="G33" s="23">
        <f>'Example Results'!F45/4</f>
        <v>0.14642444807776667</v>
      </c>
      <c r="H33" s="23">
        <f>'Example Results'!G45/4</f>
        <v>1.3303943594791371E-2</v>
      </c>
      <c r="I33" s="23">
        <f>'Example Results'!H45/4</f>
        <v>0.43768148870682533</v>
      </c>
      <c r="J33" s="23">
        <f>'Example Results'!I45/4</f>
        <v>0.27360589468388896</v>
      </c>
      <c r="K33" s="23">
        <f>'Example Results'!J45/4</f>
        <v>0.21355866332455214</v>
      </c>
      <c r="L33" s="23">
        <f>'Example Results'!K45/4</f>
        <v>0.17430056658083345</v>
      </c>
      <c r="M33" s="23">
        <f>'Example Results'!L45/4</f>
        <v>0.23664364996136161</v>
      </c>
      <c r="N33" s="23">
        <f>'Example Results'!M45/4</f>
        <v>0.43929636767088365</v>
      </c>
      <c r="P33" s="64"/>
    </row>
    <row r="34" spans="2:16" x14ac:dyDescent="0.2">
      <c r="B34" s="63" t="s">
        <v>4</v>
      </c>
      <c r="C34" s="23">
        <f>'Example Results'!B46/4</f>
        <v>0.25942219872246119</v>
      </c>
      <c r="D34" s="23">
        <f>'Example Results'!C46/4</f>
        <v>0.29361191028380412</v>
      </c>
      <c r="E34" s="23">
        <f>'Example Results'!D46/4</f>
        <v>1.2909952040307265E-2</v>
      </c>
      <c r="F34" s="23">
        <f>'Example Results'!E46/4</f>
        <v>0.11310054511763572</v>
      </c>
      <c r="G34" s="23">
        <f>'Example Results'!F46/4</f>
        <v>1.674285753331313E-2</v>
      </c>
      <c r="H34" s="23">
        <f>'Example Results'!G46/4</f>
        <v>0.21818928011305669</v>
      </c>
      <c r="I34" s="23">
        <f>'Example Results'!H46/4</f>
        <v>0.38815042698692848</v>
      </c>
      <c r="J34" s="23">
        <f>'Example Results'!I46/4</f>
        <v>0.24321503996269525</v>
      </c>
      <c r="K34" s="23">
        <f>'Example Results'!J46/4</f>
        <v>0.37146658708716945</v>
      </c>
      <c r="L34" s="23">
        <f>'Example Results'!K46/4</f>
        <v>1.2467319553170802E-2</v>
      </c>
      <c r="M34" s="23">
        <f>'Example Results'!L46/4</f>
        <v>1.1085917065843814E-2</v>
      </c>
      <c r="N34" s="23">
        <f>'Example Results'!M46/4</f>
        <v>1.3955732092332977E-2</v>
      </c>
      <c r="P34" s="64"/>
    </row>
    <row r="35" spans="2:16" x14ac:dyDescent="0.2">
      <c r="B35" s="63" t="s">
        <v>5</v>
      </c>
      <c r="C35" s="23">
        <f>'Example Results'!B47/4</f>
        <v>0.33693638899725997</v>
      </c>
      <c r="D35" s="23">
        <f>'Example Results'!C47/4</f>
        <v>0.32990291013572892</v>
      </c>
      <c r="E35" s="23">
        <f>'Example Results'!D47/4</f>
        <v>0.29556727577642894</v>
      </c>
      <c r="F35" s="23">
        <f>'Example Results'!E47/4</f>
        <v>0.18735579290472654</v>
      </c>
      <c r="G35" s="23">
        <f>'Example Results'!F47/4</f>
        <v>0.20292575544674654</v>
      </c>
      <c r="H35" s="23">
        <f>'Example Results'!G47/4</f>
        <v>0.49120597099748081</v>
      </c>
      <c r="I35" s="23">
        <f>'Example Results'!H47/4</f>
        <v>0.25408142431723219</v>
      </c>
      <c r="J35" s="23">
        <f>'Example Results'!I47/4</f>
        <v>0.23888113286337009</v>
      </c>
      <c r="K35" s="23">
        <f>'Example Results'!J47/4</f>
        <v>1.4583200123548405E-2</v>
      </c>
      <c r="L35" s="23">
        <f>'Example Results'!K47/4</f>
        <v>0.22774235928597994</v>
      </c>
      <c r="M35" s="23">
        <f>'Example Results'!L47/4</f>
        <v>1.3586061004175051E-2</v>
      </c>
      <c r="N35" s="23">
        <f>'Example Results'!M47/4</f>
        <v>0.41858992264077455</v>
      </c>
      <c r="P35" s="64"/>
    </row>
    <row r="36" spans="2:16" x14ac:dyDescent="0.2">
      <c r="B36" s="63" t="s">
        <v>6</v>
      </c>
      <c r="C36" s="23">
        <f>'Example Results'!B48/4</f>
        <v>1.3182341263160475E-2</v>
      </c>
      <c r="D36" s="23">
        <f>'Example Results'!C48/4</f>
        <v>0.46469179860868015</v>
      </c>
      <c r="E36" s="23">
        <f>'Example Results'!D48/4</f>
        <v>0.26252062613241645</v>
      </c>
      <c r="F36" s="23">
        <f>'Example Results'!E48/4</f>
        <v>0.21592261265145679</v>
      </c>
      <c r="G36" s="23">
        <f>'Example Results'!F48/4</f>
        <v>0.29846141126924425</v>
      </c>
      <c r="H36" s="23">
        <f>'Example Results'!G48/4</f>
        <v>0.2032321933224564</v>
      </c>
      <c r="I36" s="23">
        <f>'Example Results'!H48/4</f>
        <v>0.22344250083951142</v>
      </c>
      <c r="J36" s="23">
        <f>'Example Results'!I48/4</f>
        <v>0.36476873066093968</v>
      </c>
      <c r="K36" s="23">
        <f>'Example Results'!J48/4</f>
        <v>0.34886800977688359</v>
      </c>
      <c r="L36" s="23">
        <f>'Example Results'!K48/4</f>
        <v>6.8983219201946389E-2</v>
      </c>
      <c r="M36" s="23">
        <f>'Example Results'!L48/4</f>
        <v>0.22979987073717473</v>
      </c>
      <c r="N36" s="23">
        <f>'Example Results'!M48/4</f>
        <v>0.28368916002272293</v>
      </c>
      <c r="P36" s="64"/>
    </row>
    <row r="37" spans="2:16" x14ac:dyDescent="0.2">
      <c r="B37" s="63" t="s">
        <v>7</v>
      </c>
      <c r="C37" s="23">
        <f>'Example Results'!B49/4</f>
        <v>0.26810946929417245</v>
      </c>
      <c r="D37" s="23">
        <f>'Example Results'!C49/4</f>
        <v>0.23383220405405528</v>
      </c>
      <c r="E37" s="23">
        <f>'Example Results'!D49/4</f>
        <v>0.25294809058643225</v>
      </c>
      <c r="F37" s="23">
        <f>'Example Results'!E49/4</f>
        <v>0.30324767904223637</v>
      </c>
      <c r="G37" s="23">
        <f>'Example Results'!F49/4</f>
        <v>1.5794359346592134E-2</v>
      </c>
      <c r="H37" s="23">
        <f>'Example Results'!G49/4</f>
        <v>0.27471004385509751</v>
      </c>
      <c r="I37" s="23">
        <f>'Example Results'!H49/4</f>
        <v>0.50445089695871814</v>
      </c>
      <c r="J37" s="23">
        <f>'Example Results'!I49/4</f>
        <v>0.28304223561844655</v>
      </c>
      <c r="K37" s="23">
        <f>'Example Results'!J49/4</f>
        <v>0.46867062689964312</v>
      </c>
      <c r="L37" s="23">
        <f>'Example Results'!K49/4</f>
        <v>4.8777775778156569E-2</v>
      </c>
      <c r="M37" s="23">
        <f>'Example Results'!L49/4</f>
        <v>0.18938898388959513</v>
      </c>
      <c r="N37" s="23">
        <f>'Example Results'!M49/4</f>
        <v>0.24819587146629679</v>
      </c>
      <c r="P37" s="64"/>
    </row>
    <row r="38" spans="2:16" x14ac:dyDescent="0.2">
      <c r="P38" s="64"/>
    </row>
    <row r="39" spans="2:16" x14ac:dyDescent="0.2">
      <c r="P39" s="64"/>
    </row>
    <row r="40" spans="2:16" x14ac:dyDescent="0.2">
      <c r="F40" s="11" t="s">
        <v>138</v>
      </c>
      <c r="P40" s="64"/>
    </row>
    <row r="41" spans="2:16" x14ac:dyDescent="0.2">
      <c r="B41" s="22"/>
      <c r="C41" s="63">
        <v>1</v>
      </c>
      <c r="D41" s="63">
        <v>2</v>
      </c>
      <c r="E41" s="63">
        <v>3</v>
      </c>
      <c r="F41" s="63">
        <v>4</v>
      </c>
      <c r="G41" s="63">
        <v>5</v>
      </c>
      <c r="H41" s="63">
        <v>6</v>
      </c>
      <c r="I41" s="63">
        <v>7</v>
      </c>
      <c r="J41" s="63">
        <v>8</v>
      </c>
      <c r="K41" s="63">
        <v>9</v>
      </c>
      <c r="L41" s="63">
        <v>10</v>
      </c>
      <c r="M41" s="63">
        <v>11</v>
      </c>
      <c r="N41" s="63">
        <v>12</v>
      </c>
      <c r="P41" s="64"/>
    </row>
    <row r="42" spans="2:16" x14ac:dyDescent="0.2">
      <c r="B42" s="63" t="s">
        <v>1</v>
      </c>
      <c r="C42" s="23">
        <f>'Example Results'!B42/5</f>
        <v>0.15284978557826898</v>
      </c>
      <c r="D42" s="23">
        <f>'Example Results'!C42/5</f>
        <v>6.7374047446932095E-2</v>
      </c>
      <c r="E42" s="23">
        <f>'Example Results'!D42/5</f>
        <v>0.42081462919741919</v>
      </c>
      <c r="F42" s="23">
        <f>'Example Results'!E42/5</f>
        <v>0.16776893244140045</v>
      </c>
      <c r="G42" s="23">
        <f>'Example Results'!F42/5</f>
        <v>0.16650815946705133</v>
      </c>
      <c r="H42" s="23">
        <f>'Example Results'!G42/5</f>
        <v>9.7987482849881489E-3</v>
      </c>
      <c r="I42" s="23">
        <f>'Example Results'!H42/5</f>
        <v>0.1577411177657902</v>
      </c>
      <c r="J42" s="23">
        <f>'Example Results'!I42/5</f>
        <v>1.0141180450860755E-2</v>
      </c>
      <c r="K42" s="23">
        <f>'Example Results'!J42/5</f>
        <v>0.1278950414903029</v>
      </c>
      <c r="L42" s="23">
        <f>'Example Results'!K42/5</f>
        <v>0.11263346246129882</v>
      </c>
      <c r="M42" s="23">
        <f>'Example Results'!L42/5</f>
        <v>0.22790079902355237</v>
      </c>
      <c r="N42" s="23">
        <f>'Example Results'!M42/5</f>
        <v>8.7870168858190899E-3</v>
      </c>
      <c r="P42" s="64">
        <f>COUNTIF(C42:N49,"&lt;0.3")-COUNTIF(C42:N49,"&lt;0.1")</f>
        <v>58</v>
      </c>
    </row>
    <row r="43" spans="2:16" x14ac:dyDescent="0.2">
      <c r="B43" s="63" t="s">
        <v>2</v>
      </c>
      <c r="C43" s="23">
        <f>'Example Results'!B43/5</f>
        <v>8.9551197230041259E-4</v>
      </c>
      <c r="D43" s="23">
        <f>'Example Results'!C43/5</f>
        <v>0.14451078408434864</v>
      </c>
      <c r="E43" s="23">
        <f>'Example Results'!D43/5</f>
        <v>0.27602419215248997</v>
      </c>
      <c r="F43" s="23">
        <f>'Example Results'!E43/5</f>
        <v>0.10490539108149208</v>
      </c>
      <c r="G43" s="23">
        <f>'Example Results'!F43/5</f>
        <v>0.16264412377714793</v>
      </c>
      <c r="H43" s="23">
        <f>'Example Results'!G43/5</f>
        <v>1.0141180450860755E-2</v>
      </c>
      <c r="I43" s="23">
        <f>'Example Results'!H43/5</f>
        <v>0.16632137828566626</v>
      </c>
      <c r="J43" s="23">
        <f>'Example Results'!I43/5</f>
        <v>0.11571146067954011</v>
      </c>
      <c r="K43" s="23">
        <f>'Example Results'!J43/5</f>
        <v>0.10474584882239232</v>
      </c>
      <c r="L43" s="23">
        <f>'Example Results'!K43/5</f>
        <v>3.1554864641735153E-2</v>
      </c>
      <c r="M43" s="23">
        <f>'Example Results'!L43/5</f>
        <v>8.7091913935753145E-3</v>
      </c>
      <c r="N43" s="23">
        <f>'Example Results'!M43/5</f>
        <v>0.31546615162163466</v>
      </c>
      <c r="P43" s="64"/>
    </row>
    <row r="44" spans="2:16" x14ac:dyDescent="0.2">
      <c r="B44" s="63" t="s">
        <v>0</v>
      </c>
      <c r="C44" s="23">
        <f>'Example Results'!B44/5</f>
        <v>8.3745417769270861E-3</v>
      </c>
      <c r="D44" s="23">
        <f>'Example Results'!C44/5</f>
        <v>4.9801051298287949E-2</v>
      </c>
      <c r="E44" s="23">
        <f>'Example Results'!D44/5</f>
        <v>1.1036173611664155E-2</v>
      </c>
      <c r="F44" s="23">
        <f>'Example Results'!E44/5</f>
        <v>0.125381278090829</v>
      </c>
      <c r="G44" s="23">
        <f>'Example Results'!F44/5</f>
        <v>2.8725907998673965E-2</v>
      </c>
      <c r="H44" s="23">
        <f>'Example Results'!G44/5</f>
        <v>0.15125047171265943</v>
      </c>
      <c r="I44" s="23">
        <f>'Example Results'!H44/5</f>
        <v>0.22300946683603118</v>
      </c>
      <c r="J44" s="23">
        <f>'Example Results'!I44/5</f>
        <v>0.18813197248698393</v>
      </c>
      <c r="K44" s="23">
        <f>'Example Results'!J44/5</f>
        <v>0.55375224377362164</v>
      </c>
      <c r="L44" s="23">
        <f>'Example Results'!K44/5</f>
        <v>0.23011882555249991</v>
      </c>
      <c r="M44" s="23">
        <f>'Example Results'!L44/5</f>
        <v>9.0562152860964543E-2</v>
      </c>
      <c r="N44" s="23">
        <f>'Example Results'!M44/5</f>
        <v>0.15012589334973692</v>
      </c>
      <c r="P44" s="64"/>
    </row>
    <row r="45" spans="2:16" x14ac:dyDescent="0.2">
      <c r="B45" s="63" t="s">
        <v>3</v>
      </c>
      <c r="C45" s="23">
        <f>'Example Results'!B45/5</f>
        <v>0.21992368606856555</v>
      </c>
      <c r="D45" s="23">
        <f>'Example Results'!C45/5</f>
        <v>0.27559226067053705</v>
      </c>
      <c r="E45" s="23">
        <f>'Example Results'!D45/5</f>
        <v>0.19941666886233111</v>
      </c>
      <c r="F45" s="23">
        <f>'Example Results'!E45/5</f>
        <v>7.681894895957499E-3</v>
      </c>
      <c r="G45" s="23">
        <f>'Example Results'!F45/5</f>
        <v>0.11713955846221333</v>
      </c>
      <c r="H45" s="23">
        <f>'Example Results'!G45/5</f>
        <v>1.0643154875833097E-2</v>
      </c>
      <c r="I45" s="23">
        <f>'Example Results'!H45/5</f>
        <v>0.35014519096546026</v>
      </c>
      <c r="J45" s="23">
        <f>'Example Results'!I45/5</f>
        <v>0.21888471574711116</v>
      </c>
      <c r="K45" s="23">
        <f>'Example Results'!J45/5</f>
        <v>0.17084693065964171</v>
      </c>
      <c r="L45" s="23">
        <f>'Example Results'!K45/5</f>
        <v>0.13944045326466675</v>
      </c>
      <c r="M45" s="23">
        <f>'Example Results'!L45/5</f>
        <v>0.18931491996908928</v>
      </c>
      <c r="N45" s="23">
        <f>'Example Results'!M45/5</f>
        <v>0.35143709413670693</v>
      </c>
      <c r="P45" s="64"/>
    </row>
    <row r="46" spans="2:16" x14ac:dyDescent="0.2">
      <c r="B46" s="63" t="s">
        <v>4</v>
      </c>
      <c r="C46" s="23">
        <f>'Example Results'!B46/5</f>
        <v>0.20753775897796894</v>
      </c>
      <c r="D46" s="23">
        <f>'Example Results'!C46/5</f>
        <v>0.23488952822704329</v>
      </c>
      <c r="E46" s="23">
        <f>'Example Results'!D46/5</f>
        <v>1.0327961632245811E-2</v>
      </c>
      <c r="F46" s="23">
        <f>'Example Results'!E46/5</f>
        <v>9.0480436094108579E-2</v>
      </c>
      <c r="G46" s="23">
        <f>'Example Results'!F46/5</f>
        <v>1.3394286026650503E-2</v>
      </c>
      <c r="H46" s="23">
        <f>'Example Results'!G46/5</f>
        <v>0.17455142409044536</v>
      </c>
      <c r="I46" s="23">
        <f>'Example Results'!H46/5</f>
        <v>0.31052034158954278</v>
      </c>
      <c r="J46" s="23">
        <f>'Example Results'!I46/5</f>
        <v>0.19457203197015621</v>
      </c>
      <c r="K46" s="23">
        <f>'Example Results'!J46/5</f>
        <v>0.29717326966973556</v>
      </c>
      <c r="L46" s="23">
        <f>'Example Results'!K46/5</f>
        <v>9.9738556425366422E-3</v>
      </c>
      <c r="M46" s="23">
        <f>'Example Results'!L46/5</f>
        <v>8.8687336526750513E-3</v>
      </c>
      <c r="N46" s="23">
        <f>'Example Results'!M46/5</f>
        <v>1.1164585673866381E-2</v>
      </c>
      <c r="P46" s="64"/>
    </row>
    <row r="47" spans="2:16" x14ac:dyDescent="0.2">
      <c r="B47" s="63" t="s">
        <v>5</v>
      </c>
      <c r="C47" s="23">
        <f>'Example Results'!B47/5</f>
        <v>0.269549111197808</v>
      </c>
      <c r="D47" s="23">
        <f>'Example Results'!C47/5</f>
        <v>0.26392232810858313</v>
      </c>
      <c r="E47" s="23">
        <f>'Example Results'!D47/5</f>
        <v>0.23645382062114315</v>
      </c>
      <c r="F47" s="23">
        <f>'Example Results'!E47/5</f>
        <v>0.14988463432378124</v>
      </c>
      <c r="G47" s="23">
        <f>'Example Results'!F47/5</f>
        <v>0.16234060435739722</v>
      </c>
      <c r="H47" s="23">
        <f>'Example Results'!G47/5</f>
        <v>0.39296477679798464</v>
      </c>
      <c r="I47" s="23">
        <f>'Example Results'!H47/5</f>
        <v>0.20326513945378574</v>
      </c>
      <c r="J47" s="23">
        <f>'Example Results'!I47/5</f>
        <v>0.19110490629069607</v>
      </c>
      <c r="K47" s="23">
        <f>'Example Results'!J47/5</f>
        <v>1.1666560098838725E-2</v>
      </c>
      <c r="L47" s="23">
        <f>'Example Results'!K47/5</f>
        <v>0.18219388742878395</v>
      </c>
      <c r="M47" s="23">
        <f>'Example Results'!L47/5</f>
        <v>1.0868848803340041E-2</v>
      </c>
      <c r="N47" s="23">
        <f>'Example Results'!M47/5</f>
        <v>0.33487193811261962</v>
      </c>
      <c r="P47" s="64"/>
    </row>
    <row r="48" spans="2:16" x14ac:dyDescent="0.2">
      <c r="B48" s="63" t="s">
        <v>6</v>
      </c>
      <c r="C48" s="23">
        <f>'Example Results'!B48/5</f>
        <v>1.0545873010528379E-2</v>
      </c>
      <c r="D48" s="23">
        <f>'Example Results'!C48/5</f>
        <v>0.37175343888694412</v>
      </c>
      <c r="E48" s="23">
        <f>'Example Results'!D48/5</f>
        <v>0.21001650090593316</v>
      </c>
      <c r="F48" s="23">
        <f>'Example Results'!E48/5</f>
        <v>0.17273809012116542</v>
      </c>
      <c r="G48" s="23">
        <f>'Example Results'!F48/5</f>
        <v>0.2387691290153954</v>
      </c>
      <c r="H48" s="23">
        <f>'Example Results'!G48/5</f>
        <v>0.16258575465796513</v>
      </c>
      <c r="I48" s="23">
        <f>'Example Results'!H48/5</f>
        <v>0.17875400067160913</v>
      </c>
      <c r="J48" s="23">
        <f>'Example Results'!I48/5</f>
        <v>0.29181498452875176</v>
      </c>
      <c r="K48" s="23">
        <f>'Example Results'!J48/5</f>
        <v>0.27909440782150685</v>
      </c>
      <c r="L48" s="23">
        <f>'Example Results'!K48/5</f>
        <v>5.5186575361557112E-2</v>
      </c>
      <c r="M48" s="23">
        <f>'Example Results'!L48/5</f>
        <v>0.18383989658973979</v>
      </c>
      <c r="N48" s="23">
        <f>'Example Results'!M48/5</f>
        <v>0.22695132801817836</v>
      </c>
      <c r="P48" s="64"/>
    </row>
    <row r="49" spans="2:16" x14ac:dyDescent="0.2">
      <c r="B49" s="63" t="s">
        <v>7</v>
      </c>
      <c r="C49" s="23">
        <f>'Example Results'!B49/5</f>
        <v>0.21448757543533797</v>
      </c>
      <c r="D49" s="23">
        <f>'Example Results'!C49/5</f>
        <v>0.18706576324324423</v>
      </c>
      <c r="E49" s="23">
        <f>'Example Results'!D49/5</f>
        <v>0.20235847246914579</v>
      </c>
      <c r="F49" s="23">
        <f>'Example Results'!E49/5</f>
        <v>0.24259814323378909</v>
      </c>
      <c r="G49" s="23">
        <f>'Example Results'!F49/5</f>
        <v>1.2635487477273707E-2</v>
      </c>
      <c r="H49" s="23">
        <f>'Example Results'!G49/5</f>
        <v>0.219768035084078</v>
      </c>
      <c r="I49" s="23">
        <f>'Example Results'!H49/5</f>
        <v>0.40356071756697454</v>
      </c>
      <c r="J49" s="23">
        <f>'Example Results'!I49/5</f>
        <v>0.22643378849475723</v>
      </c>
      <c r="K49" s="23">
        <f>'Example Results'!J49/5</f>
        <v>0.37493650151971447</v>
      </c>
      <c r="L49" s="23">
        <f>'Example Results'!K49/5</f>
        <v>3.9022220622525257E-2</v>
      </c>
      <c r="M49" s="23">
        <f>'Example Results'!L49/5</f>
        <v>0.1515111871116761</v>
      </c>
      <c r="N49" s="23">
        <f>'Example Results'!M49/5</f>
        <v>0.19855669717303742</v>
      </c>
      <c r="P49" s="64"/>
    </row>
    <row r="50" spans="2:16" x14ac:dyDescent="0.2">
      <c r="P50" s="64"/>
    </row>
    <row r="51" spans="2:16" x14ac:dyDescent="0.2">
      <c r="P51" s="64"/>
    </row>
    <row r="52" spans="2:16" x14ac:dyDescent="0.2">
      <c r="F52" s="11" t="s">
        <v>230</v>
      </c>
      <c r="P52" s="64"/>
    </row>
    <row r="53" spans="2:16" x14ac:dyDescent="0.2">
      <c r="B53" s="22"/>
      <c r="C53" s="63">
        <v>1</v>
      </c>
      <c r="D53" s="63">
        <v>2</v>
      </c>
      <c r="E53" s="63">
        <v>3</v>
      </c>
      <c r="F53" s="63">
        <v>4</v>
      </c>
      <c r="G53" s="63">
        <v>5</v>
      </c>
      <c r="H53" s="63">
        <v>6</v>
      </c>
      <c r="I53" s="63">
        <v>7</v>
      </c>
      <c r="J53" s="63">
        <v>8</v>
      </c>
      <c r="K53" s="63">
        <v>9</v>
      </c>
      <c r="L53" s="63">
        <v>10</v>
      </c>
      <c r="M53" s="63">
        <v>11</v>
      </c>
      <c r="N53" s="63">
        <v>12</v>
      </c>
      <c r="P53" s="64"/>
    </row>
    <row r="54" spans="2:16" x14ac:dyDescent="0.2">
      <c r="B54" s="63" t="s">
        <v>1</v>
      </c>
      <c r="C54" s="23">
        <f>'Example Results'!B42/6</f>
        <v>0.12737482131522415</v>
      </c>
      <c r="D54" s="23">
        <f>'Example Results'!C42/6</f>
        <v>5.6145039539110077E-2</v>
      </c>
      <c r="E54" s="23">
        <f>'Example Results'!D42/6</f>
        <v>0.35067885766451595</v>
      </c>
      <c r="F54" s="23">
        <f>'Example Results'!E42/6</f>
        <v>0.13980744370116704</v>
      </c>
      <c r="G54" s="23">
        <f>'Example Results'!F42/6</f>
        <v>0.13875679955587611</v>
      </c>
      <c r="H54" s="23">
        <f>'Example Results'!G42/6</f>
        <v>8.1656235708234565E-3</v>
      </c>
      <c r="I54" s="23">
        <f>'Example Results'!H42/6</f>
        <v>0.13145093147149181</v>
      </c>
      <c r="J54" s="23">
        <f>'Example Results'!I42/6</f>
        <v>8.4509837090506294E-3</v>
      </c>
      <c r="K54" s="23">
        <f>'Example Results'!J42/6</f>
        <v>0.10657920124191907</v>
      </c>
      <c r="L54" s="23">
        <f>'Example Results'!K42/6</f>
        <v>9.3861218717749009E-2</v>
      </c>
      <c r="M54" s="23">
        <f>'Example Results'!L42/6</f>
        <v>0.18991733251962697</v>
      </c>
      <c r="N54" s="23">
        <f>'Example Results'!M42/6</f>
        <v>7.3225140715159074E-3</v>
      </c>
      <c r="P54" s="64">
        <f>COUNTIF(C54:N61,"&lt;0.3")-COUNTIF(C54:N61,"&lt;0.1")</f>
        <v>58</v>
      </c>
    </row>
    <row r="55" spans="2:16" x14ac:dyDescent="0.2">
      <c r="B55" s="63" t="s">
        <v>2</v>
      </c>
      <c r="C55" s="23">
        <f>'Example Results'!B43/6</f>
        <v>7.4625997691701049E-4</v>
      </c>
      <c r="D55" s="23">
        <f>'Example Results'!C43/6</f>
        <v>0.12042565340362386</v>
      </c>
      <c r="E55" s="23">
        <f>'Example Results'!D43/6</f>
        <v>0.23002016012707496</v>
      </c>
      <c r="F55" s="23">
        <f>'Example Results'!E43/6</f>
        <v>8.7421159234576731E-2</v>
      </c>
      <c r="G55" s="23">
        <f>'Example Results'!F43/6</f>
        <v>0.13553676981428994</v>
      </c>
      <c r="H55" s="23">
        <f>'Example Results'!G43/6</f>
        <v>8.4509837090506294E-3</v>
      </c>
      <c r="I55" s="23">
        <f>'Example Results'!H43/6</f>
        <v>0.13860114857138855</v>
      </c>
      <c r="J55" s="23">
        <f>'Example Results'!I43/6</f>
        <v>9.6426217232950084E-2</v>
      </c>
      <c r="K55" s="23">
        <f>'Example Results'!J43/6</f>
        <v>8.7288207351993607E-2</v>
      </c>
      <c r="L55" s="23">
        <f>'Example Results'!K43/6</f>
        <v>2.6295720534779295E-2</v>
      </c>
      <c r="M55" s="23">
        <f>'Example Results'!L43/6</f>
        <v>7.2576594946460954E-3</v>
      </c>
      <c r="N55" s="23">
        <f>'Example Results'!M43/6</f>
        <v>0.26288845968469554</v>
      </c>
      <c r="P55" s="64"/>
    </row>
    <row r="56" spans="2:16" x14ac:dyDescent="0.2">
      <c r="B56" s="63" t="s">
        <v>0</v>
      </c>
      <c r="C56" s="23">
        <f>'Example Results'!B44/6</f>
        <v>6.9787848141059051E-3</v>
      </c>
      <c r="D56" s="23">
        <f>'Example Results'!C44/6</f>
        <v>4.1500876081906619E-2</v>
      </c>
      <c r="E56" s="23">
        <f>'Example Results'!D44/6</f>
        <v>9.1968113430534616E-3</v>
      </c>
      <c r="F56" s="23">
        <f>'Example Results'!E44/6</f>
        <v>0.10448439840902417</v>
      </c>
      <c r="G56" s="23">
        <f>'Example Results'!F44/6</f>
        <v>2.3938256665561639E-2</v>
      </c>
      <c r="H56" s="23">
        <f>'Example Results'!G44/6</f>
        <v>0.12604205976054952</v>
      </c>
      <c r="I56" s="23">
        <f>'Example Results'!H44/6</f>
        <v>0.18584122236335932</v>
      </c>
      <c r="J56" s="23">
        <f>'Example Results'!I44/6</f>
        <v>0.15677664373915326</v>
      </c>
      <c r="K56" s="23">
        <f>'Example Results'!J44/6</f>
        <v>0.46146020314468467</v>
      </c>
      <c r="L56" s="23">
        <f>'Example Results'!K44/6</f>
        <v>0.1917656879604166</v>
      </c>
      <c r="M56" s="23">
        <f>'Example Results'!L44/6</f>
        <v>7.5468460717470445E-2</v>
      </c>
      <c r="N56" s="23">
        <f>'Example Results'!M44/6</f>
        <v>0.12510491112478075</v>
      </c>
      <c r="P56" s="64"/>
    </row>
    <row r="57" spans="2:16" x14ac:dyDescent="0.2">
      <c r="B57" s="63" t="s">
        <v>3</v>
      </c>
      <c r="C57" s="23">
        <f>'Example Results'!B45/6</f>
        <v>0.18326973839047131</v>
      </c>
      <c r="D57" s="23">
        <f>'Example Results'!C45/6</f>
        <v>0.22966021722544752</v>
      </c>
      <c r="E57" s="23">
        <f>'Example Results'!D45/6</f>
        <v>0.16618055738527593</v>
      </c>
      <c r="F57" s="23">
        <f>'Example Results'!E45/6</f>
        <v>6.401579079964582E-3</v>
      </c>
      <c r="G57" s="23">
        <f>'Example Results'!F45/6</f>
        <v>9.7616298718511116E-2</v>
      </c>
      <c r="H57" s="23">
        <f>'Example Results'!G45/6</f>
        <v>8.869295729860914E-3</v>
      </c>
      <c r="I57" s="23">
        <f>'Example Results'!H45/6</f>
        <v>0.29178765913788357</v>
      </c>
      <c r="J57" s="23">
        <f>'Example Results'!I45/6</f>
        <v>0.18240392978925932</v>
      </c>
      <c r="K57" s="23">
        <f>'Example Results'!J45/6</f>
        <v>0.14237244221636811</v>
      </c>
      <c r="L57" s="23">
        <f>'Example Results'!K45/6</f>
        <v>0.11620037772055564</v>
      </c>
      <c r="M57" s="23">
        <f>'Example Results'!L45/6</f>
        <v>0.15776243330757442</v>
      </c>
      <c r="N57" s="23">
        <f>'Example Results'!M45/6</f>
        <v>0.29286424511392245</v>
      </c>
      <c r="P57" s="64"/>
    </row>
    <row r="58" spans="2:16" x14ac:dyDescent="0.2">
      <c r="B58" s="63" t="s">
        <v>4</v>
      </c>
      <c r="C58" s="23">
        <f>'Example Results'!B46/6</f>
        <v>0.17294813248164079</v>
      </c>
      <c r="D58" s="23">
        <f>'Example Results'!C46/6</f>
        <v>0.19574127352253609</v>
      </c>
      <c r="E58" s="23">
        <f>'Example Results'!D46/6</f>
        <v>8.6066346935381767E-3</v>
      </c>
      <c r="F58" s="23">
        <f>'Example Results'!E46/6</f>
        <v>7.540036341175714E-2</v>
      </c>
      <c r="G58" s="23">
        <f>'Example Results'!F46/6</f>
        <v>1.1161905022208754E-2</v>
      </c>
      <c r="H58" s="23">
        <f>'Example Results'!G46/6</f>
        <v>0.14545952007537113</v>
      </c>
      <c r="I58" s="23">
        <f>'Example Results'!H46/6</f>
        <v>0.25876695132461897</v>
      </c>
      <c r="J58" s="23">
        <f>'Example Results'!I46/6</f>
        <v>0.16214335997513016</v>
      </c>
      <c r="K58" s="23">
        <f>'Example Results'!J46/6</f>
        <v>0.24764439139144631</v>
      </c>
      <c r="L58" s="23">
        <f>'Example Results'!K46/6</f>
        <v>8.3115463687805351E-3</v>
      </c>
      <c r="M58" s="23">
        <f>'Example Results'!L46/6</f>
        <v>7.3906113772292089E-3</v>
      </c>
      <c r="N58" s="23">
        <f>'Example Results'!M46/6</f>
        <v>9.3038213948886516E-3</v>
      </c>
      <c r="P58" s="64"/>
    </row>
    <row r="59" spans="2:16" x14ac:dyDescent="0.2">
      <c r="B59" s="63" t="s">
        <v>5</v>
      </c>
      <c r="C59" s="23">
        <f>'Example Results'!B47/6</f>
        <v>0.22462425933150665</v>
      </c>
      <c r="D59" s="23">
        <f>'Example Results'!C47/6</f>
        <v>0.21993527342381927</v>
      </c>
      <c r="E59" s="23">
        <f>'Example Results'!D47/6</f>
        <v>0.1970448505176193</v>
      </c>
      <c r="F59" s="23">
        <f>'Example Results'!E47/6</f>
        <v>0.12490386193648435</v>
      </c>
      <c r="G59" s="23">
        <f>'Example Results'!F47/6</f>
        <v>0.13528383696449769</v>
      </c>
      <c r="H59" s="23">
        <f>'Example Results'!G47/6</f>
        <v>0.32747064733165387</v>
      </c>
      <c r="I59" s="23">
        <f>'Example Results'!H47/6</f>
        <v>0.16938761621148812</v>
      </c>
      <c r="J59" s="23">
        <f>'Example Results'!I47/6</f>
        <v>0.15925408857558007</v>
      </c>
      <c r="K59" s="23">
        <f>'Example Results'!J47/6</f>
        <v>9.7221334156989362E-3</v>
      </c>
      <c r="L59" s="23">
        <f>'Example Results'!K47/6</f>
        <v>0.15182823952398664</v>
      </c>
      <c r="M59" s="23">
        <f>'Example Results'!L47/6</f>
        <v>9.0573740027833673E-3</v>
      </c>
      <c r="N59" s="23">
        <f>'Example Results'!M47/6</f>
        <v>0.27905994842718301</v>
      </c>
      <c r="P59" s="64"/>
    </row>
    <row r="60" spans="2:16" x14ac:dyDescent="0.2">
      <c r="B60" s="63" t="s">
        <v>6</v>
      </c>
      <c r="C60" s="23">
        <f>'Example Results'!B48/6</f>
        <v>8.7882275087736491E-3</v>
      </c>
      <c r="D60" s="23">
        <f>'Example Results'!C48/6</f>
        <v>0.30979453240578675</v>
      </c>
      <c r="E60" s="23">
        <f>'Example Results'!D48/6</f>
        <v>0.1750137507549443</v>
      </c>
      <c r="F60" s="23">
        <f>'Example Results'!E48/6</f>
        <v>0.14394840843430454</v>
      </c>
      <c r="G60" s="23">
        <f>'Example Results'!F48/6</f>
        <v>0.19897427417949617</v>
      </c>
      <c r="H60" s="23">
        <f>'Example Results'!G48/6</f>
        <v>0.13548812888163761</v>
      </c>
      <c r="I60" s="23">
        <f>'Example Results'!H48/6</f>
        <v>0.14896166722634094</v>
      </c>
      <c r="J60" s="23">
        <f>'Example Results'!I48/6</f>
        <v>0.24317915377395979</v>
      </c>
      <c r="K60" s="23">
        <f>'Example Results'!J48/6</f>
        <v>0.23257867318458905</v>
      </c>
      <c r="L60" s="23">
        <f>'Example Results'!K48/6</f>
        <v>4.5988812801297595E-2</v>
      </c>
      <c r="M60" s="23">
        <f>'Example Results'!L48/6</f>
        <v>0.15319991382478315</v>
      </c>
      <c r="N60" s="23">
        <f>'Example Results'!M48/6</f>
        <v>0.18912610668181529</v>
      </c>
      <c r="P60" s="64"/>
    </row>
    <row r="61" spans="2:16" x14ac:dyDescent="0.2">
      <c r="B61" s="63" t="s">
        <v>7</v>
      </c>
      <c r="C61" s="23">
        <f>'Example Results'!B49/6</f>
        <v>0.17873964619611496</v>
      </c>
      <c r="D61" s="23">
        <f>'Example Results'!C49/6</f>
        <v>0.15588813603603685</v>
      </c>
      <c r="E61" s="23">
        <f>'Example Results'!D49/6</f>
        <v>0.16863206039095482</v>
      </c>
      <c r="F61" s="23">
        <f>'Example Results'!E49/6</f>
        <v>0.20216511936149092</v>
      </c>
      <c r="G61" s="23">
        <f>'Example Results'!F49/6</f>
        <v>1.0529572897728089E-2</v>
      </c>
      <c r="H61" s="23">
        <f>'Example Results'!G49/6</f>
        <v>0.18314002923673167</v>
      </c>
      <c r="I61" s="23">
        <f>'Example Results'!H49/6</f>
        <v>0.33630059797247874</v>
      </c>
      <c r="J61" s="23">
        <f>'Example Results'!I49/6</f>
        <v>0.18869482374563104</v>
      </c>
      <c r="K61" s="23">
        <f>'Example Results'!J49/6</f>
        <v>0.31244708459976206</v>
      </c>
      <c r="L61" s="23">
        <f>'Example Results'!K49/6</f>
        <v>3.2518517185437711E-2</v>
      </c>
      <c r="M61" s="23">
        <f>'Example Results'!L49/6</f>
        <v>0.12625932259306341</v>
      </c>
      <c r="N61" s="23">
        <f>'Example Results'!M49/6</f>
        <v>0.16546391431086452</v>
      </c>
      <c r="P61" s="64"/>
    </row>
    <row r="62" spans="2:16" x14ac:dyDescent="0.2">
      <c r="P62" s="64"/>
    </row>
    <row r="63" spans="2:16" x14ac:dyDescent="0.2">
      <c r="P63" s="64"/>
    </row>
    <row r="64" spans="2:16" x14ac:dyDescent="0.2">
      <c r="P64" s="64"/>
    </row>
    <row r="65" spans="2:16" x14ac:dyDescent="0.2">
      <c r="P65" s="64"/>
    </row>
    <row r="66" spans="2:16" x14ac:dyDescent="0.2">
      <c r="P66" s="64"/>
    </row>
    <row r="67" spans="2:16" x14ac:dyDescent="0.2">
      <c r="P67" s="64"/>
    </row>
    <row r="68" spans="2:16" x14ac:dyDescent="0.2">
      <c r="P68" s="64"/>
    </row>
    <row r="69" spans="2:16" x14ac:dyDescent="0.2">
      <c r="P69" s="64"/>
    </row>
    <row r="70" spans="2:16" x14ac:dyDescent="0.2">
      <c r="F70" s="11" t="s">
        <v>139</v>
      </c>
      <c r="P70" s="64"/>
    </row>
    <row r="71" spans="2:16" x14ac:dyDescent="0.2">
      <c r="B71" s="22"/>
      <c r="C71" s="63">
        <v>1</v>
      </c>
      <c r="D71" s="63">
        <v>2</v>
      </c>
      <c r="E71" s="63">
        <v>3</v>
      </c>
      <c r="F71" s="63">
        <v>4</v>
      </c>
      <c r="G71" s="63">
        <v>5</v>
      </c>
      <c r="H71" s="63">
        <v>6</v>
      </c>
      <c r="I71" s="63">
        <v>7</v>
      </c>
      <c r="J71" s="63">
        <v>8</v>
      </c>
      <c r="K71" s="63">
        <v>9</v>
      </c>
      <c r="L71" s="63">
        <v>10</v>
      </c>
      <c r="M71" s="63">
        <v>11</v>
      </c>
      <c r="N71" s="63">
        <v>12</v>
      </c>
      <c r="P71" s="64"/>
    </row>
    <row r="72" spans="2:16" x14ac:dyDescent="0.2">
      <c r="B72" s="63" t="s">
        <v>1</v>
      </c>
      <c r="C72" s="23">
        <f>'Example Results'!B42/8</f>
        <v>9.5531115986418114E-2</v>
      </c>
      <c r="D72" s="23">
        <f>'Example Results'!C42/8</f>
        <v>4.2108779654332559E-2</v>
      </c>
      <c r="E72" s="23">
        <f>'Example Results'!D42/8</f>
        <v>0.26300914324838698</v>
      </c>
      <c r="F72" s="23">
        <f>'Example Results'!E42/8</f>
        <v>0.10485558277587528</v>
      </c>
      <c r="G72" s="23">
        <f>'Example Results'!F42/8</f>
        <v>0.10406759966690708</v>
      </c>
      <c r="H72" s="23">
        <f>'Example Results'!G42/8</f>
        <v>6.1242176781175928E-3</v>
      </c>
      <c r="I72" s="23">
        <f>'Example Results'!H42/8</f>
        <v>9.8588198603618865E-2</v>
      </c>
      <c r="J72" s="23">
        <f>'Example Results'!I42/8</f>
        <v>6.3382377817879721E-3</v>
      </c>
      <c r="K72" s="23">
        <f>'Example Results'!J42/8</f>
        <v>7.9934400931439303E-2</v>
      </c>
      <c r="L72" s="23">
        <f>'Example Results'!K42/8</f>
        <v>7.039591403831176E-2</v>
      </c>
      <c r="M72" s="23">
        <f>'Example Results'!L42/8</f>
        <v>0.14243799938972024</v>
      </c>
      <c r="N72" s="23">
        <f>'Example Results'!M42/8</f>
        <v>5.4918855536369307E-3</v>
      </c>
      <c r="P72" s="64">
        <f>COUNTIF(C72:N79,"&lt;0.3")-COUNTIF(C72:N79,"&lt;0.1")</f>
        <v>53</v>
      </c>
    </row>
    <row r="73" spans="2:16" x14ac:dyDescent="0.2">
      <c r="B73" s="63" t="s">
        <v>2</v>
      </c>
      <c r="C73" s="23">
        <f>'Example Results'!B43/8</f>
        <v>5.5969498268775789E-4</v>
      </c>
      <c r="D73" s="23">
        <f>'Example Results'!C43/8</f>
        <v>9.0319240052717895E-2</v>
      </c>
      <c r="E73" s="23">
        <f>'Example Results'!D43/8</f>
        <v>0.17251512009530623</v>
      </c>
      <c r="F73" s="23">
        <f>'Example Results'!E43/8</f>
        <v>6.5565869425932552E-2</v>
      </c>
      <c r="G73" s="23">
        <f>'Example Results'!F43/8</f>
        <v>0.10165257736071746</v>
      </c>
      <c r="H73" s="23">
        <f>'Example Results'!G43/8</f>
        <v>6.3382377817879721E-3</v>
      </c>
      <c r="I73" s="23">
        <f>'Example Results'!H43/8</f>
        <v>0.10395086142854142</v>
      </c>
      <c r="J73" s="23">
        <f>'Example Results'!I43/8</f>
        <v>7.2319662924712563E-2</v>
      </c>
      <c r="K73" s="23">
        <f>'Example Results'!J43/8</f>
        <v>6.5466155513995206E-2</v>
      </c>
      <c r="L73" s="23">
        <f>'Example Results'!K43/8</f>
        <v>1.9721790401084471E-2</v>
      </c>
      <c r="M73" s="23">
        <f>'Example Results'!L43/8</f>
        <v>5.4432446209845718E-3</v>
      </c>
      <c r="N73" s="23">
        <f>'Example Results'!M43/8</f>
        <v>0.19716634476352166</v>
      </c>
      <c r="P73" s="64"/>
    </row>
    <row r="74" spans="2:16" x14ac:dyDescent="0.2">
      <c r="B74" s="63" t="s">
        <v>0</v>
      </c>
      <c r="C74" s="23">
        <f>'Example Results'!B44/8</f>
        <v>5.2340886105794286E-3</v>
      </c>
      <c r="D74" s="23">
        <f>'Example Results'!C44/8</f>
        <v>3.1125657061429966E-2</v>
      </c>
      <c r="E74" s="23">
        <f>'Example Results'!D44/8</f>
        <v>6.8976085072900966E-3</v>
      </c>
      <c r="F74" s="23">
        <f>'Example Results'!E44/8</f>
        <v>7.8363298806768122E-2</v>
      </c>
      <c r="G74" s="23">
        <f>'Example Results'!F44/8</f>
        <v>1.7953692499171229E-2</v>
      </c>
      <c r="H74" s="23">
        <f>'Example Results'!G44/8</f>
        <v>9.453154482041215E-2</v>
      </c>
      <c r="I74" s="23">
        <f>'Example Results'!H44/8</f>
        <v>0.13938091677251949</v>
      </c>
      <c r="J74" s="23">
        <f>'Example Results'!I44/8</f>
        <v>0.11758248280436495</v>
      </c>
      <c r="K74" s="23">
        <f>'Example Results'!J44/8</f>
        <v>0.34609515235851351</v>
      </c>
      <c r="L74" s="23">
        <f>'Example Results'!K44/8</f>
        <v>0.14382426597031245</v>
      </c>
      <c r="M74" s="23">
        <f>'Example Results'!L44/8</f>
        <v>5.6601345538102837E-2</v>
      </c>
      <c r="N74" s="23">
        <f>'Example Results'!M44/8</f>
        <v>9.3828683343585573E-2</v>
      </c>
      <c r="P74" s="64"/>
    </row>
    <row r="75" spans="2:16" x14ac:dyDescent="0.2">
      <c r="B75" s="63" t="s">
        <v>3</v>
      </c>
      <c r="C75" s="23">
        <f>'Example Results'!B45/8</f>
        <v>0.13745230379285348</v>
      </c>
      <c r="D75" s="23">
        <f>'Example Results'!C45/8</f>
        <v>0.17224516291908565</v>
      </c>
      <c r="E75" s="23">
        <f>'Example Results'!D45/8</f>
        <v>0.12463541803895695</v>
      </c>
      <c r="F75" s="23">
        <f>'Example Results'!E45/8</f>
        <v>4.8011843099734367E-3</v>
      </c>
      <c r="G75" s="23">
        <f>'Example Results'!F45/8</f>
        <v>7.3212224038883333E-2</v>
      </c>
      <c r="H75" s="23">
        <f>'Example Results'!G45/8</f>
        <v>6.6519717973956855E-3</v>
      </c>
      <c r="I75" s="23">
        <f>'Example Results'!H45/8</f>
        <v>0.21884074435341266</v>
      </c>
      <c r="J75" s="23">
        <f>'Example Results'!I45/8</f>
        <v>0.13680294734194448</v>
      </c>
      <c r="K75" s="23">
        <f>'Example Results'!J45/8</f>
        <v>0.10677933166227607</v>
      </c>
      <c r="L75" s="23">
        <f>'Example Results'!K45/8</f>
        <v>8.7150283290416727E-2</v>
      </c>
      <c r="M75" s="23">
        <f>'Example Results'!L45/8</f>
        <v>0.11832182498068081</v>
      </c>
      <c r="N75" s="23">
        <f>'Example Results'!M45/8</f>
        <v>0.21964818383544182</v>
      </c>
      <c r="P75" s="64"/>
    </row>
    <row r="76" spans="2:16" x14ac:dyDescent="0.2">
      <c r="B76" s="63" t="s">
        <v>4</v>
      </c>
      <c r="C76" s="23">
        <f>'Example Results'!B46/8</f>
        <v>0.1297110993612306</v>
      </c>
      <c r="D76" s="23">
        <f>'Example Results'!C46/8</f>
        <v>0.14680595514190206</v>
      </c>
      <c r="E76" s="23">
        <f>'Example Results'!D46/8</f>
        <v>6.4549760201536325E-3</v>
      </c>
      <c r="F76" s="23">
        <f>'Example Results'!E46/8</f>
        <v>5.6550272558817859E-2</v>
      </c>
      <c r="G76" s="23">
        <f>'Example Results'!F46/8</f>
        <v>8.3714287666565648E-3</v>
      </c>
      <c r="H76" s="23">
        <f>'Example Results'!G46/8</f>
        <v>0.10909464005652834</v>
      </c>
      <c r="I76" s="23">
        <f>'Example Results'!H46/8</f>
        <v>0.19407521349346424</v>
      </c>
      <c r="J76" s="23">
        <f>'Example Results'!I46/8</f>
        <v>0.12160751998134763</v>
      </c>
      <c r="K76" s="23">
        <f>'Example Results'!J46/8</f>
        <v>0.18573329354358473</v>
      </c>
      <c r="L76" s="23">
        <f>'Example Results'!K46/8</f>
        <v>6.2336597765854009E-3</v>
      </c>
      <c r="M76" s="23">
        <f>'Example Results'!L46/8</f>
        <v>5.5429585329219069E-3</v>
      </c>
      <c r="N76" s="23">
        <f>'Example Results'!M46/8</f>
        <v>6.9778660461664883E-3</v>
      </c>
      <c r="P76" s="64"/>
    </row>
    <row r="77" spans="2:16" x14ac:dyDescent="0.2">
      <c r="B77" s="63" t="s">
        <v>5</v>
      </c>
      <c r="C77" s="23">
        <f>'Example Results'!B47/8</f>
        <v>0.16846819449862999</v>
      </c>
      <c r="D77" s="23">
        <f>'Example Results'!C47/8</f>
        <v>0.16495145506786446</v>
      </c>
      <c r="E77" s="23">
        <f>'Example Results'!D47/8</f>
        <v>0.14778363788821447</v>
      </c>
      <c r="F77" s="23">
        <f>'Example Results'!E47/8</f>
        <v>9.3677896452363268E-2</v>
      </c>
      <c r="G77" s="23">
        <f>'Example Results'!F47/8</f>
        <v>0.10146287772337327</v>
      </c>
      <c r="H77" s="23">
        <f>'Example Results'!G47/8</f>
        <v>0.24560298549874041</v>
      </c>
      <c r="I77" s="23">
        <f>'Example Results'!H47/8</f>
        <v>0.12704071215861609</v>
      </c>
      <c r="J77" s="23">
        <f>'Example Results'!I47/8</f>
        <v>0.11944056643168505</v>
      </c>
      <c r="K77" s="23">
        <f>'Example Results'!J47/8</f>
        <v>7.2916000617742026E-3</v>
      </c>
      <c r="L77" s="23">
        <f>'Example Results'!K47/8</f>
        <v>0.11387117964298997</v>
      </c>
      <c r="M77" s="23">
        <f>'Example Results'!L47/8</f>
        <v>6.7930305020875255E-3</v>
      </c>
      <c r="N77" s="23">
        <f>'Example Results'!M47/8</f>
        <v>0.20929496132038727</v>
      </c>
      <c r="P77" s="64"/>
    </row>
    <row r="78" spans="2:16" x14ac:dyDescent="0.2">
      <c r="B78" s="63" t="s">
        <v>6</v>
      </c>
      <c r="C78" s="23">
        <f>'Example Results'!B48/8</f>
        <v>6.5911706315802373E-3</v>
      </c>
      <c r="D78" s="23">
        <f>'Example Results'!C48/8</f>
        <v>0.23234589930434008</v>
      </c>
      <c r="E78" s="23">
        <f>'Example Results'!D48/8</f>
        <v>0.13126031306620822</v>
      </c>
      <c r="F78" s="23">
        <f>'Example Results'!E48/8</f>
        <v>0.1079613063257284</v>
      </c>
      <c r="G78" s="23">
        <f>'Example Results'!F48/8</f>
        <v>0.14923070563462212</v>
      </c>
      <c r="H78" s="23">
        <f>'Example Results'!G48/8</f>
        <v>0.1016160966612282</v>
      </c>
      <c r="I78" s="23">
        <f>'Example Results'!H48/8</f>
        <v>0.11172125041975571</v>
      </c>
      <c r="J78" s="23">
        <f>'Example Results'!I48/8</f>
        <v>0.18238436533046984</v>
      </c>
      <c r="K78" s="23">
        <f>'Example Results'!J48/8</f>
        <v>0.1744340048884418</v>
      </c>
      <c r="L78" s="23">
        <f>'Example Results'!K48/8</f>
        <v>3.4491609600973194E-2</v>
      </c>
      <c r="M78" s="23">
        <f>'Example Results'!L48/8</f>
        <v>0.11489993536858736</v>
      </c>
      <c r="N78" s="23">
        <f>'Example Results'!M48/8</f>
        <v>0.14184458001136147</v>
      </c>
      <c r="P78" s="64"/>
    </row>
    <row r="79" spans="2:16" x14ac:dyDescent="0.2">
      <c r="B79" s="63" t="s">
        <v>7</v>
      </c>
      <c r="C79" s="23">
        <f>'Example Results'!B49/8</f>
        <v>0.13405473464708623</v>
      </c>
      <c r="D79" s="23">
        <f>'Example Results'!C49/8</f>
        <v>0.11691610202702764</v>
      </c>
      <c r="E79" s="23">
        <f>'Example Results'!D49/8</f>
        <v>0.12647404529321613</v>
      </c>
      <c r="F79" s="23">
        <f>'Example Results'!E49/8</f>
        <v>0.15162383952111819</v>
      </c>
      <c r="G79" s="23">
        <f>'Example Results'!F49/8</f>
        <v>7.8971796732960672E-3</v>
      </c>
      <c r="H79" s="23">
        <f>'Example Results'!G49/8</f>
        <v>0.13735502192754875</v>
      </c>
      <c r="I79" s="23">
        <f>'Example Results'!H49/8</f>
        <v>0.25222544847935907</v>
      </c>
      <c r="J79" s="23">
        <f>'Example Results'!I49/8</f>
        <v>0.14152111780922327</v>
      </c>
      <c r="K79" s="23">
        <f>'Example Results'!J49/8</f>
        <v>0.23433531344982156</v>
      </c>
      <c r="L79" s="23">
        <f>'Example Results'!K49/8</f>
        <v>2.4388887889078285E-2</v>
      </c>
      <c r="M79" s="23">
        <f>'Example Results'!L49/8</f>
        <v>9.4694491944797565E-2</v>
      </c>
      <c r="N79" s="23">
        <f>'Example Results'!M49/8</f>
        <v>0.1240979357331484</v>
      </c>
      <c r="P79" s="64"/>
    </row>
    <row r="82" spans="2:16" x14ac:dyDescent="0.2">
      <c r="F82" s="11" t="s">
        <v>140</v>
      </c>
    </row>
    <row r="83" spans="2:16" x14ac:dyDescent="0.2">
      <c r="B83" s="22"/>
      <c r="C83" s="63">
        <v>1</v>
      </c>
      <c r="D83" s="63">
        <v>2</v>
      </c>
      <c r="E83" s="63">
        <v>3</v>
      </c>
      <c r="F83" s="63">
        <v>4</v>
      </c>
      <c r="G83" s="63">
        <v>5</v>
      </c>
      <c r="H83" s="63">
        <v>6</v>
      </c>
      <c r="I83" s="63">
        <v>7</v>
      </c>
      <c r="J83" s="63">
        <v>8</v>
      </c>
      <c r="K83" s="63">
        <v>9</v>
      </c>
      <c r="L83" s="63">
        <v>10</v>
      </c>
      <c r="M83" s="63">
        <v>11</v>
      </c>
      <c r="N83" s="63">
        <v>12</v>
      </c>
    </row>
    <row r="84" spans="2:16" x14ac:dyDescent="0.2">
      <c r="B84" s="63" t="s">
        <v>1</v>
      </c>
      <c r="C84" s="23">
        <f>'Example Results'!B42/10</f>
        <v>7.6424892789134488E-2</v>
      </c>
      <c r="D84" s="23">
        <f>'Example Results'!C42/10</f>
        <v>3.3687023723466047E-2</v>
      </c>
      <c r="E84" s="23">
        <f>'Example Results'!D42/10</f>
        <v>0.21040731459870959</v>
      </c>
      <c r="F84" s="23">
        <f>'Example Results'!E42/10</f>
        <v>8.3884466220700227E-2</v>
      </c>
      <c r="G84" s="23">
        <f>'Example Results'!F42/10</f>
        <v>8.3254079733525665E-2</v>
      </c>
      <c r="H84" s="23">
        <f>'Example Results'!G42/10</f>
        <v>4.8993741424940744E-3</v>
      </c>
      <c r="I84" s="23">
        <f>'Example Results'!H42/10</f>
        <v>7.8870558882895098E-2</v>
      </c>
      <c r="J84" s="23">
        <f>'Example Results'!I42/10</f>
        <v>5.0705902254303773E-3</v>
      </c>
      <c r="K84" s="23">
        <f>'Example Results'!J42/10</f>
        <v>6.3947520745151448E-2</v>
      </c>
      <c r="L84" s="23">
        <f>'Example Results'!K42/10</f>
        <v>5.6316731230649411E-2</v>
      </c>
      <c r="M84" s="23">
        <f>'Example Results'!L42/10</f>
        <v>0.11395039951177618</v>
      </c>
      <c r="N84" s="23">
        <f>'Example Results'!M42/10</f>
        <v>4.3935084429095449E-3</v>
      </c>
      <c r="P84" s="64">
        <f>COUNTIF(C84:N91,"&lt;0.3")-COUNTIF(C84:N91,"&lt;0.1")</f>
        <v>35</v>
      </c>
    </row>
    <row r="85" spans="2:16" x14ac:dyDescent="0.2">
      <c r="B85" s="63" t="s">
        <v>2</v>
      </c>
      <c r="C85" s="23">
        <f>'Example Results'!B43/10</f>
        <v>4.4775598615020629E-4</v>
      </c>
      <c r="D85" s="23">
        <f>'Example Results'!C43/10</f>
        <v>7.2255392042174321E-2</v>
      </c>
      <c r="E85" s="23">
        <f>'Example Results'!D43/10</f>
        <v>0.13801209607624498</v>
      </c>
      <c r="F85" s="23">
        <f>'Example Results'!E43/10</f>
        <v>5.2452695540746039E-2</v>
      </c>
      <c r="G85" s="23">
        <f>'Example Results'!F43/10</f>
        <v>8.1322061888573965E-2</v>
      </c>
      <c r="H85" s="23">
        <f>'Example Results'!G43/10</f>
        <v>5.0705902254303773E-3</v>
      </c>
      <c r="I85" s="23">
        <f>'Example Results'!H43/10</f>
        <v>8.316068914283313E-2</v>
      </c>
      <c r="J85" s="23">
        <f>'Example Results'!I43/10</f>
        <v>5.7855730339770053E-2</v>
      </c>
      <c r="K85" s="23">
        <f>'Example Results'!J43/10</f>
        <v>5.2372924411196162E-2</v>
      </c>
      <c r="L85" s="23">
        <f>'Example Results'!K43/10</f>
        <v>1.5777432320867577E-2</v>
      </c>
      <c r="M85" s="23">
        <f>'Example Results'!L43/10</f>
        <v>4.3545956967876573E-3</v>
      </c>
      <c r="N85" s="23">
        <f>'Example Results'!M43/10</f>
        <v>0.15773307581081733</v>
      </c>
    </row>
    <row r="86" spans="2:16" x14ac:dyDescent="0.2">
      <c r="B86" s="63" t="s">
        <v>0</v>
      </c>
      <c r="C86" s="23">
        <f>'Example Results'!B44/10</f>
        <v>4.1872708884635431E-3</v>
      </c>
      <c r="D86" s="23">
        <f>'Example Results'!C44/10</f>
        <v>2.4900525649143974E-2</v>
      </c>
      <c r="E86" s="23">
        <f>'Example Results'!D44/10</f>
        <v>5.5180868058320775E-3</v>
      </c>
      <c r="F86" s="23">
        <f>'Example Results'!E44/10</f>
        <v>6.2690639045414498E-2</v>
      </c>
      <c r="G86" s="23">
        <f>'Example Results'!F44/10</f>
        <v>1.4362953999336982E-2</v>
      </c>
      <c r="H86" s="23">
        <f>'Example Results'!G44/10</f>
        <v>7.5625235856329714E-2</v>
      </c>
      <c r="I86" s="23">
        <f>'Example Results'!H44/10</f>
        <v>0.11150473341801559</v>
      </c>
      <c r="J86" s="23">
        <f>'Example Results'!I44/10</f>
        <v>9.4065986243491967E-2</v>
      </c>
      <c r="K86" s="23">
        <f>'Example Results'!J44/10</f>
        <v>0.27687612188681082</v>
      </c>
      <c r="L86" s="23">
        <f>'Example Results'!K44/10</f>
        <v>0.11505941277624995</v>
      </c>
      <c r="M86" s="23">
        <f>'Example Results'!L44/10</f>
        <v>4.5281076430482271E-2</v>
      </c>
      <c r="N86" s="23">
        <f>'Example Results'!M44/10</f>
        <v>7.5062946674868458E-2</v>
      </c>
    </row>
    <row r="87" spans="2:16" x14ac:dyDescent="0.2">
      <c r="B87" s="63" t="s">
        <v>3</v>
      </c>
      <c r="C87" s="23">
        <f>'Example Results'!B45/10</f>
        <v>0.10996184303428277</v>
      </c>
      <c r="D87" s="23">
        <f>'Example Results'!C45/10</f>
        <v>0.13779613033526852</v>
      </c>
      <c r="E87" s="23">
        <f>'Example Results'!D45/10</f>
        <v>9.9708334431165557E-2</v>
      </c>
      <c r="F87" s="23">
        <f>'Example Results'!E45/10</f>
        <v>3.8409474479787495E-3</v>
      </c>
      <c r="G87" s="23">
        <f>'Example Results'!F45/10</f>
        <v>5.8569779231106664E-2</v>
      </c>
      <c r="H87" s="23">
        <f>'Example Results'!G45/10</f>
        <v>5.3215774379165486E-3</v>
      </c>
      <c r="I87" s="23">
        <f>'Example Results'!H45/10</f>
        <v>0.17507259548273013</v>
      </c>
      <c r="J87" s="23">
        <f>'Example Results'!I45/10</f>
        <v>0.10944235787355558</v>
      </c>
      <c r="K87" s="23">
        <f>'Example Results'!J45/10</f>
        <v>8.5423465329820855E-2</v>
      </c>
      <c r="L87" s="23">
        <f>'Example Results'!K45/10</f>
        <v>6.9720226632333376E-2</v>
      </c>
      <c r="M87" s="23">
        <f>'Example Results'!L45/10</f>
        <v>9.465745998454464E-2</v>
      </c>
      <c r="N87" s="23">
        <f>'Example Results'!M45/10</f>
        <v>0.17571854706835346</v>
      </c>
    </row>
    <row r="88" spans="2:16" x14ac:dyDescent="0.2">
      <c r="B88" s="63" t="s">
        <v>4</v>
      </c>
      <c r="C88" s="23">
        <f>'Example Results'!B46/10</f>
        <v>0.10376887948898447</v>
      </c>
      <c r="D88" s="23">
        <f>'Example Results'!C46/10</f>
        <v>0.11744476411352164</v>
      </c>
      <c r="E88" s="23">
        <f>'Example Results'!D46/10</f>
        <v>5.1639808161229057E-3</v>
      </c>
      <c r="F88" s="23">
        <f>'Example Results'!E46/10</f>
        <v>4.524021804705429E-2</v>
      </c>
      <c r="G88" s="23">
        <f>'Example Results'!F46/10</f>
        <v>6.6971430133252515E-3</v>
      </c>
      <c r="H88" s="23">
        <f>'Example Results'!G46/10</f>
        <v>8.7275712045222678E-2</v>
      </c>
      <c r="I88" s="23">
        <f>'Example Results'!H46/10</f>
        <v>0.15526017079477139</v>
      </c>
      <c r="J88" s="23">
        <f>'Example Results'!I46/10</f>
        <v>9.7286015985078106E-2</v>
      </c>
      <c r="K88" s="23">
        <f>'Example Results'!J46/10</f>
        <v>0.14858663483486778</v>
      </c>
      <c r="L88" s="23">
        <f>'Example Results'!K46/10</f>
        <v>4.9869278212683211E-3</v>
      </c>
      <c r="M88" s="23">
        <f>'Example Results'!L46/10</f>
        <v>4.4343668263375257E-3</v>
      </c>
      <c r="N88" s="23">
        <f>'Example Results'!M46/10</f>
        <v>5.5822928369331903E-3</v>
      </c>
    </row>
    <row r="89" spans="2:16" x14ac:dyDescent="0.2">
      <c r="B89" s="63" t="s">
        <v>5</v>
      </c>
      <c r="C89" s="23">
        <f>'Example Results'!B47/10</f>
        <v>0.134774555598904</v>
      </c>
      <c r="D89" s="23">
        <f>'Example Results'!C47/10</f>
        <v>0.13196116405429156</v>
      </c>
      <c r="E89" s="23">
        <f>'Example Results'!D47/10</f>
        <v>0.11822691031057157</v>
      </c>
      <c r="F89" s="23">
        <f>'Example Results'!E47/10</f>
        <v>7.494231716189062E-2</v>
      </c>
      <c r="G89" s="23">
        <f>'Example Results'!F47/10</f>
        <v>8.1170302178698611E-2</v>
      </c>
      <c r="H89" s="23">
        <f>'Example Results'!G47/10</f>
        <v>0.19648238839899232</v>
      </c>
      <c r="I89" s="23">
        <f>'Example Results'!H47/10</f>
        <v>0.10163256972689287</v>
      </c>
      <c r="J89" s="23">
        <f>'Example Results'!I47/10</f>
        <v>9.5552453145348035E-2</v>
      </c>
      <c r="K89" s="23">
        <f>'Example Results'!J47/10</f>
        <v>5.8332800494193624E-3</v>
      </c>
      <c r="L89" s="23">
        <f>'Example Results'!K47/10</f>
        <v>9.1096943714391976E-2</v>
      </c>
      <c r="M89" s="23">
        <f>'Example Results'!L47/10</f>
        <v>5.4344244016700204E-3</v>
      </c>
      <c r="N89" s="23">
        <f>'Example Results'!M47/10</f>
        <v>0.16743596905630981</v>
      </c>
    </row>
    <row r="90" spans="2:16" x14ac:dyDescent="0.2">
      <c r="B90" s="63" t="s">
        <v>6</v>
      </c>
      <c r="C90" s="23">
        <f>'Example Results'!B48/10</f>
        <v>5.2729365052641896E-3</v>
      </c>
      <c r="D90" s="23">
        <f>'Example Results'!C48/10</f>
        <v>0.18587671944347206</v>
      </c>
      <c r="E90" s="23">
        <f>'Example Results'!D48/10</f>
        <v>0.10500825045296658</v>
      </c>
      <c r="F90" s="23">
        <f>'Example Results'!E48/10</f>
        <v>8.6369045060582711E-2</v>
      </c>
      <c r="G90" s="23">
        <f>'Example Results'!F48/10</f>
        <v>0.1193845645076977</v>
      </c>
      <c r="H90" s="23">
        <f>'Example Results'!G48/10</f>
        <v>8.1292877328982563E-2</v>
      </c>
      <c r="I90" s="23">
        <f>'Example Results'!H48/10</f>
        <v>8.9377000335804563E-2</v>
      </c>
      <c r="J90" s="23">
        <f>'Example Results'!I48/10</f>
        <v>0.14590749226437588</v>
      </c>
      <c r="K90" s="23">
        <f>'Example Results'!J48/10</f>
        <v>0.13954720391075343</v>
      </c>
      <c r="L90" s="23">
        <f>'Example Results'!K48/10</f>
        <v>2.7593287680778556E-2</v>
      </c>
      <c r="M90" s="23">
        <f>'Example Results'!L48/10</f>
        <v>9.1919948294869894E-2</v>
      </c>
      <c r="N90" s="23">
        <f>'Example Results'!M48/10</f>
        <v>0.11347566400908918</v>
      </c>
    </row>
    <row r="91" spans="2:16" x14ac:dyDescent="0.2">
      <c r="B91" s="63" t="s">
        <v>7</v>
      </c>
      <c r="C91" s="23">
        <f>'Example Results'!B49/10</f>
        <v>0.10724378771766899</v>
      </c>
      <c r="D91" s="23">
        <f>'Example Results'!C49/10</f>
        <v>9.3532881621622113E-2</v>
      </c>
      <c r="E91" s="23">
        <f>'Example Results'!D49/10</f>
        <v>0.10117923623457289</v>
      </c>
      <c r="F91" s="23">
        <f>'Example Results'!E49/10</f>
        <v>0.12129907161689454</v>
      </c>
      <c r="G91" s="23">
        <f>'Example Results'!F49/10</f>
        <v>6.3177437386368537E-3</v>
      </c>
      <c r="H91" s="23">
        <f>'Example Results'!G49/10</f>
        <v>0.109884017542039</v>
      </c>
      <c r="I91" s="23">
        <f>'Example Results'!H49/10</f>
        <v>0.20178035878348727</v>
      </c>
      <c r="J91" s="23">
        <f>'Example Results'!I49/10</f>
        <v>0.11321689424737862</v>
      </c>
      <c r="K91" s="23">
        <f>'Example Results'!J49/10</f>
        <v>0.18746825075985724</v>
      </c>
      <c r="L91" s="23">
        <f>'Example Results'!K49/10</f>
        <v>1.9511110311262628E-2</v>
      </c>
      <c r="M91" s="23">
        <f>'Example Results'!L49/10</f>
        <v>7.5755593555838052E-2</v>
      </c>
      <c r="N91" s="23">
        <f>'Example Results'!M49/10</f>
        <v>9.9278348586518711E-2</v>
      </c>
    </row>
    <row r="94" spans="2:16" x14ac:dyDescent="0.2">
      <c r="F94" s="11" t="s">
        <v>141</v>
      </c>
    </row>
    <row r="95" spans="2:16" x14ac:dyDescent="0.2">
      <c r="B95" s="22"/>
      <c r="C95" s="63">
        <v>1</v>
      </c>
      <c r="D95" s="63">
        <v>2</v>
      </c>
      <c r="E95" s="63">
        <v>3</v>
      </c>
      <c r="F95" s="63">
        <v>4</v>
      </c>
      <c r="G95" s="63">
        <v>5</v>
      </c>
      <c r="H95" s="63">
        <v>6</v>
      </c>
      <c r="I95" s="63">
        <v>7</v>
      </c>
      <c r="J95" s="63">
        <v>8</v>
      </c>
      <c r="K95" s="63">
        <v>9</v>
      </c>
      <c r="L95" s="63">
        <v>10</v>
      </c>
      <c r="M95" s="63">
        <v>11</v>
      </c>
      <c r="N95" s="63">
        <v>12</v>
      </c>
    </row>
    <row r="96" spans="2:16" x14ac:dyDescent="0.2">
      <c r="B96" s="63" t="s">
        <v>1</v>
      </c>
      <c r="C96" s="23">
        <f>'Example Results'!B42/12</f>
        <v>6.3687410657612076E-2</v>
      </c>
      <c r="D96" s="23">
        <f>'Example Results'!C42/12</f>
        <v>2.8072519769555038E-2</v>
      </c>
      <c r="E96" s="23">
        <f>'Example Results'!D42/12</f>
        <v>0.17533942883225798</v>
      </c>
      <c r="F96" s="23">
        <f>'Example Results'!E42/12</f>
        <v>6.9903721850583522E-2</v>
      </c>
      <c r="G96" s="23">
        <f>'Example Results'!F42/12</f>
        <v>6.9378399777938055E-2</v>
      </c>
      <c r="H96" s="23">
        <f>'Example Results'!G42/12</f>
        <v>4.0828117854117283E-3</v>
      </c>
      <c r="I96" s="23">
        <f>'Example Results'!H42/12</f>
        <v>6.5725465735745905E-2</v>
      </c>
      <c r="J96" s="23">
        <f>'Example Results'!I42/12</f>
        <v>4.2254918545253147E-3</v>
      </c>
      <c r="K96" s="23">
        <f>'Example Results'!J42/12</f>
        <v>5.3289600620959533E-2</v>
      </c>
      <c r="L96" s="23">
        <f>'Example Results'!K42/12</f>
        <v>4.6930609358874505E-2</v>
      </c>
      <c r="M96" s="23">
        <f>'Example Results'!L42/12</f>
        <v>9.4958666259813487E-2</v>
      </c>
      <c r="N96" s="23">
        <f>'Example Results'!M42/12</f>
        <v>3.6612570357579537E-3</v>
      </c>
      <c r="P96" s="64">
        <f>COUNTIF(C96:N103,"&lt;0.3")-COUNTIF(C96:N103,"&lt;0.1")</f>
        <v>19</v>
      </c>
    </row>
    <row r="97" spans="2:16" x14ac:dyDescent="0.2">
      <c r="B97" s="63" t="s">
        <v>2</v>
      </c>
      <c r="C97" s="23">
        <f>'Example Results'!B43/12</f>
        <v>3.7312998845850524E-4</v>
      </c>
      <c r="D97" s="23">
        <f>'Example Results'!C43/12</f>
        <v>6.0212826701811932E-2</v>
      </c>
      <c r="E97" s="23">
        <f>'Example Results'!D43/12</f>
        <v>0.11501008006353748</v>
      </c>
      <c r="F97" s="23">
        <f>'Example Results'!E43/12</f>
        <v>4.3710579617288366E-2</v>
      </c>
      <c r="G97" s="23">
        <f>'Example Results'!F43/12</f>
        <v>6.7768384907144971E-2</v>
      </c>
      <c r="H97" s="23">
        <f>'Example Results'!G43/12</f>
        <v>4.2254918545253147E-3</v>
      </c>
      <c r="I97" s="23">
        <f>'Example Results'!H43/12</f>
        <v>6.9300574285694277E-2</v>
      </c>
      <c r="J97" s="23">
        <f>'Example Results'!I43/12</f>
        <v>4.8213108616475042E-2</v>
      </c>
      <c r="K97" s="23">
        <f>'Example Results'!J43/12</f>
        <v>4.3644103675996804E-2</v>
      </c>
      <c r="L97" s="23">
        <f>'Example Results'!K43/12</f>
        <v>1.3147860267389648E-2</v>
      </c>
      <c r="M97" s="23">
        <f>'Example Results'!L43/12</f>
        <v>3.6288297473230477E-3</v>
      </c>
      <c r="N97" s="23">
        <f>'Example Results'!M43/12</f>
        <v>0.13144422984234777</v>
      </c>
    </row>
    <row r="98" spans="2:16" x14ac:dyDescent="0.2">
      <c r="B98" s="63" t="s">
        <v>0</v>
      </c>
      <c r="C98" s="23">
        <f>'Example Results'!B44/12</f>
        <v>3.4893924070529526E-3</v>
      </c>
      <c r="D98" s="23">
        <f>'Example Results'!C44/12</f>
        <v>2.075043804095331E-2</v>
      </c>
      <c r="E98" s="23">
        <f>'Example Results'!D44/12</f>
        <v>4.5984056715267308E-3</v>
      </c>
      <c r="F98" s="23">
        <f>'Example Results'!E44/12</f>
        <v>5.2242199204512084E-2</v>
      </c>
      <c r="G98" s="23">
        <f>'Example Results'!F44/12</f>
        <v>1.1969128332780819E-2</v>
      </c>
      <c r="H98" s="23">
        <f>'Example Results'!G44/12</f>
        <v>6.3021029880274762E-2</v>
      </c>
      <c r="I98" s="23">
        <f>'Example Results'!H44/12</f>
        <v>9.2920611181679658E-2</v>
      </c>
      <c r="J98" s="23">
        <f>'Example Results'!I44/12</f>
        <v>7.838832186957663E-2</v>
      </c>
      <c r="K98" s="23">
        <f>'Example Results'!J44/12</f>
        <v>0.23073010157234233</v>
      </c>
      <c r="L98" s="23">
        <f>'Example Results'!K44/12</f>
        <v>9.5882843980208299E-2</v>
      </c>
      <c r="M98" s="23">
        <f>'Example Results'!L44/12</f>
        <v>3.7734230358735223E-2</v>
      </c>
      <c r="N98" s="23">
        <f>'Example Results'!M44/12</f>
        <v>6.2552455562390377E-2</v>
      </c>
    </row>
    <row r="99" spans="2:16" x14ac:dyDescent="0.2">
      <c r="B99" s="63" t="s">
        <v>3</v>
      </c>
      <c r="C99" s="23">
        <f>'Example Results'!B45/12</f>
        <v>9.1634869195235655E-2</v>
      </c>
      <c r="D99" s="23">
        <f>'Example Results'!C45/12</f>
        <v>0.11483010861272376</v>
      </c>
      <c r="E99" s="23">
        <f>'Example Results'!D45/12</f>
        <v>8.3090278692637964E-2</v>
      </c>
      <c r="F99" s="23">
        <f>'Example Results'!E45/12</f>
        <v>3.200789539982291E-3</v>
      </c>
      <c r="G99" s="23">
        <f>'Example Results'!F45/12</f>
        <v>4.8808149359255558E-2</v>
      </c>
      <c r="H99" s="23">
        <f>'Example Results'!G45/12</f>
        <v>4.434647864930457E-3</v>
      </c>
      <c r="I99" s="23">
        <f>'Example Results'!H45/12</f>
        <v>0.14589382956894179</v>
      </c>
      <c r="J99" s="23">
        <f>'Example Results'!I45/12</f>
        <v>9.1201964894629658E-2</v>
      </c>
      <c r="K99" s="23">
        <f>'Example Results'!J45/12</f>
        <v>7.1186221108184053E-2</v>
      </c>
      <c r="L99" s="23">
        <f>'Example Results'!K45/12</f>
        <v>5.8100188860277818E-2</v>
      </c>
      <c r="M99" s="23">
        <f>'Example Results'!L45/12</f>
        <v>7.8881216653787209E-2</v>
      </c>
      <c r="N99" s="23">
        <f>'Example Results'!M45/12</f>
        <v>0.14643212255696123</v>
      </c>
    </row>
    <row r="100" spans="2:16" x14ac:dyDescent="0.2">
      <c r="B100" s="63" t="s">
        <v>4</v>
      </c>
      <c r="C100" s="23">
        <f>'Example Results'!B46/12</f>
        <v>8.6474066240820394E-2</v>
      </c>
      <c r="D100" s="23">
        <f>'Example Results'!C46/12</f>
        <v>9.7870636761268046E-2</v>
      </c>
      <c r="E100" s="23">
        <f>'Example Results'!D46/12</f>
        <v>4.3033173467690884E-3</v>
      </c>
      <c r="F100" s="23">
        <f>'Example Results'!E46/12</f>
        <v>3.770018170587857E-2</v>
      </c>
      <c r="G100" s="23">
        <f>'Example Results'!F46/12</f>
        <v>5.5809525111043768E-3</v>
      </c>
      <c r="H100" s="23">
        <f>'Example Results'!G46/12</f>
        <v>7.2729760037685567E-2</v>
      </c>
      <c r="I100" s="23">
        <f>'Example Results'!H46/12</f>
        <v>0.12938347566230948</v>
      </c>
      <c r="J100" s="23">
        <f>'Example Results'!I46/12</f>
        <v>8.1071679987565079E-2</v>
      </c>
      <c r="K100" s="23">
        <f>'Example Results'!J46/12</f>
        <v>0.12382219569572316</v>
      </c>
      <c r="L100" s="23">
        <f>'Example Results'!K46/12</f>
        <v>4.1557731843902676E-3</v>
      </c>
      <c r="M100" s="23">
        <f>'Example Results'!L46/12</f>
        <v>3.6953056886146044E-3</v>
      </c>
      <c r="N100" s="23">
        <f>'Example Results'!M46/12</f>
        <v>4.6519106974443258E-3</v>
      </c>
    </row>
    <row r="101" spans="2:16" x14ac:dyDescent="0.2">
      <c r="B101" s="63" t="s">
        <v>5</v>
      </c>
      <c r="C101" s="23">
        <f>'Example Results'!B47/12</f>
        <v>0.11231212966575332</v>
      </c>
      <c r="D101" s="23">
        <f>'Example Results'!C47/12</f>
        <v>0.10996763671190964</v>
      </c>
      <c r="E101" s="23">
        <f>'Example Results'!D47/12</f>
        <v>9.8522425258809651E-2</v>
      </c>
      <c r="F101" s="23">
        <f>'Example Results'!E47/12</f>
        <v>6.2451930968242177E-2</v>
      </c>
      <c r="G101" s="23">
        <f>'Example Results'!F47/12</f>
        <v>6.7641918482248847E-2</v>
      </c>
      <c r="H101" s="23">
        <f>'Example Results'!G47/12</f>
        <v>0.16373532366582694</v>
      </c>
      <c r="I101" s="23">
        <f>'Example Results'!H47/12</f>
        <v>8.4693808105744062E-2</v>
      </c>
      <c r="J101" s="23">
        <f>'Example Results'!I47/12</f>
        <v>7.9627044287790036E-2</v>
      </c>
      <c r="K101" s="23">
        <f>'Example Results'!J47/12</f>
        <v>4.8610667078494681E-3</v>
      </c>
      <c r="L101" s="23">
        <f>'Example Results'!K47/12</f>
        <v>7.5914119761993318E-2</v>
      </c>
      <c r="M101" s="23">
        <f>'Example Results'!L47/12</f>
        <v>4.5286870013916836E-3</v>
      </c>
      <c r="N101" s="23">
        <f>'Example Results'!M47/12</f>
        <v>0.13952997421359151</v>
      </c>
    </row>
    <row r="102" spans="2:16" x14ac:dyDescent="0.2">
      <c r="B102" s="63" t="s">
        <v>6</v>
      </c>
      <c r="C102" s="23">
        <f>'Example Results'!B48/12</f>
        <v>4.3941137543868245E-3</v>
      </c>
      <c r="D102" s="23">
        <f>'Example Results'!C48/12</f>
        <v>0.15489726620289337</v>
      </c>
      <c r="E102" s="23">
        <f>'Example Results'!D48/12</f>
        <v>8.7506875377472149E-2</v>
      </c>
      <c r="F102" s="23">
        <f>'Example Results'!E48/12</f>
        <v>7.1974204217152268E-2</v>
      </c>
      <c r="G102" s="23">
        <f>'Example Results'!F48/12</f>
        <v>9.9487137089748087E-2</v>
      </c>
      <c r="H102" s="23">
        <f>'Example Results'!G48/12</f>
        <v>6.7744064440818805E-2</v>
      </c>
      <c r="I102" s="23">
        <f>'Example Results'!H48/12</f>
        <v>7.4480833613170469E-2</v>
      </c>
      <c r="J102" s="23">
        <f>'Example Results'!I48/12</f>
        <v>0.1215895768869799</v>
      </c>
      <c r="K102" s="23">
        <f>'Example Results'!J48/12</f>
        <v>0.11628933659229453</v>
      </c>
      <c r="L102" s="23">
        <f>'Example Results'!K48/12</f>
        <v>2.2994406400648797E-2</v>
      </c>
      <c r="M102" s="23">
        <f>'Example Results'!L48/12</f>
        <v>7.6599956912391576E-2</v>
      </c>
      <c r="N102" s="23">
        <f>'Example Results'!M48/12</f>
        <v>9.4563053340907643E-2</v>
      </c>
    </row>
    <row r="103" spans="2:16" x14ac:dyDescent="0.2">
      <c r="B103" s="63" t="s">
        <v>7</v>
      </c>
      <c r="C103" s="23">
        <f>'Example Results'!B49/12</f>
        <v>8.936982309805748E-2</v>
      </c>
      <c r="D103" s="23">
        <f>'Example Results'!C49/12</f>
        <v>7.7944068018018425E-2</v>
      </c>
      <c r="E103" s="23">
        <f>'Example Results'!D49/12</f>
        <v>8.4316030195477412E-2</v>
      </c>
      <c r="F103" s="23">
        <f>'Example Results'!E49/12</f>
        <v>0.10108255968074546</v>
      </c>
      <c r="G103" s="23">
        <f>'Example Results'!F49/12</f>
        <v>5.2647864488640445E-3</v>
      </c>
      <c r="H103" s="23">
        <f>'Example Results'!G49/12</f>
        <v>9.1570014618365836E-2</v>
      </c>
      <c r="I103" s="23">
        <f>'Example Results'!H49/12</f>
        <v>0.16815029898623937</v>
      </c>
      <c r="J103" s="23">
        <f>'Example Results'!I49/12</f>
        <v>9.434741187281552E-2</v>
      </c>
      <c r="K103" s="23">
        <f>'Example Results'!J49/12</f>
        <v>0.15622354229988103</v>
      </c>
      <c r="L103" s="23">
        <f>'Example Results'!K49/12</f>
        <v>1.6259258592718855E-2</v>
      </c>
      <c r="M103" s="23">
        <f>'Example Results'!L49/12</f>
        <v>6.3129661296531706E-2</v>
      </c>
      <c r="N103" s="23">
        <f>'Example Results'!M49/12</f>
        <v>8.2731957155432259E-2</v>
      </c>
    </row>
    <row r="106" spans="2:16" x14ac:dyDescent="0.2">
      <c r="F106" s="11" t="s">
        <v>142</v>
      </c>
    </row>
    <row r="107" spans="2:16" x14ac:dyDescent="0.2">
      <c r="B107" s="22"/>
      <c r="C107" s="63">
        <v>1</v>
      </c>
      <c r="D107" s="63">
        <v>2</v>
      </c>
      <c r="E107" s="63">
        <v>3</v>
      </c>
      <c r="F107" s="63">
        <v>4</v>
      </c>
      <c r="G107" s="63">
        <v>5</v>
      </c>
      <c r="H107" s="63">
        <v>6</v>
      </c>
      <c r="I107" s="63">
        <v>7</v>
      </c>
      <c r="J107" s="63">
        <v>8</v>
      </c>
      <c r="K107" s="63">
        <v>9</v>
      </c>
      <c r="L107" s="63">
        <v>10</v>
      </c>
      <c r="M107" s="63">
        <v>11</v>
      </c>
      <c r="N107" s="63">
        <v>12</v>
      </c>
    </row>
    <row r="108" spans="2:16" x14ac:dyDescent="0.2">
      <c r="B108" s="63" t="s">
        <v>1</v>
      </c>
      <c r="C108" s="23">
        <f>'Example Results'!B42/14</f>
        <v>5.4589209135096066E-2</v>
      </c>
      <c r="D108" s="23">
        <f>'Example Results'!C42/14</f>
        <v>2.4062159802475749E-2</v>
      </c>
      <c r="E108" s="23">
        <f>'Example Results'!D42/14</f>
        <v>0.15029093899907828</v>
      </c>
      <c r="F108" s="23">
        <f>'Example Results'!E42/14</f>
        <v>5.9917475871928735E-2</v>
      </c>
      <c r="G108" s="23">
        <f>'Example Results'!F42/14</f>
        <v>5.9467199809661191E-2</v>
      </c>
      <c r="H108" s="23">
        <f>'Example Results'!G42/14</f>
        <v>3.4995529589243388E-3</v>
      </c>
      <c r="I108" s="23">
        <f>'Example Results'!H42/14</f>
        <v>5.6336113487782211E-2</v>
      </c>
      <c r="J108" s="23">
        <f>'Example Results'!I42/14</f>
        <v>3.6218501610216984E-3</v>
      </c>
      <c r="K108" s="23">
        <f>'Example Results'!J42/14</f>
        <v>4.5676800532251031E-2</v>
      </c>
      <c r="L108" s="23">
        <f>'Example Results'!K42/14</f>
        <v>4.0226236593321009E-2</v>
      </c>
      <c r="M108" s="23">
        <f>'Example Results'!L42/14</f>
        <v>8.1393142508411565E-2</v>
      </c>
      <c r="N108" s="23">
        <f>'Example Results'!M42/14</f>
        <v>3.1382203163639604E-3</v>
      </c>
      <c r="P108" s="64">
        <f>COUNTIF(C108:N115,"&lt;0.3")-COUNTIF(C108:N115,"&lt;0.1")</f>
        <v>13</v>
      </c>
    </row>
    <row r="109" spans="2:16" x14ac:dyDescent="0.2">
      <c r="B109" s="63" t="s">
        <v>2</v>
      </c>
      <c r="C109" s="23">
        <f>'Example Results'!B43/14</f>
        <v>3.1982570439300452E-4</v>
      </c>
      <c r="D109" s="23">
        <f>'Example Results'!C43/14</f>
        <v>5.16109943158388E-2</v>
      </c>
      <c r="E109" s="23">
        <f>'Example Results'!D43/14</f>
        <v>9.8580068625889278E-2</v>
      </c>
      <c r="F109" s="23">
        <f>'Example Results'!E43/14</f>
        <v>3.7466211100532887E-2</v>
      </c>
      <c r="G109" s="23">
        <f>'Example Results'!F43/14</f>
        <v>5.8087187063267119E-2</v>
      </c>
      <c r="H109" s="23">
        <f>'Example Results'!G43/14</f>
        <v>3.6218501610216984E-3</v>
      </c>
      <c r="I109" s="23">
        <f>'Example Results'!H43/14</f>
        <v>5.9400492244880809E-2</v>
      </c>
      <c r="J109" s="23">
        <f>'Example Results'!I43/14</f>
        <v>4.1325521671264319E-2</v>
      </c>
      <c r="K109" s="23">
        <f>'Example Results'!J43/14</f>
        <v>3.7409231722282978E-2</v>
      </c>
      <c r="L109" s="23">
        <f>'Example Results'!K43/14</f>
        <v>1.1269594514905413E-2</v>
      </c>
      <c r="M109" s="23">
        <f>'Example Results'!L43/14</f>
        <v>3.1104254977054697E-3</v>
      </c>
      <c r="N109" s="23">
        <f>'Example Results'!M43/14</f>
        <v>0.11266648272201238</v>
      </c>
    </row>
    <row r="110" spans="2:16" x14ac:dyDescent="0.2">
      <c r="B110" s="63" t="s">
        <v>0</v>
      </c>
      <c r="C110" s="23">
        <f>'Example Results'!B44/14</f>
        <v>2.990907777473959E-3</v>
      </c>
      <c r="D110" s="23">
        <f>'Example Results'!C44/14</f>
        <v>1.7786089749388553E-2</v>
      </c>
      <c r="E110" s="23">
        <f>'Example Results'!D44/14</f>
        <v>3.941490575594341E-3</v>
      </c>
      <c r="F110" s="23">
        <f>'Example Results'!E44/14</f>
        <v>4.4779027889581782E-2</v>
      </c>
      <c r="G110" s="23">
        <f>'Example Results'!F44/14</f>
        <v>1.0259252856669274E-2</v>
      </c>
      <c r="H110" s="23">
        <f>'Example Results'!G44/14</f>
        <v>5.4018025611664085E-2</v>
      </c>
      <c r="I110" s="23">
        <f>'Example Results'!H44/14</f>
        <v>7.9646238155725427E-2</v>
      </c>
      <c r="J110" s="23">
        <f>'Example Results'!I44/14</f>
        <v>6.7189990173922826E-2</v>
      </c>
      <c r="K110" s="23">
        <f>'Example Results'!J44/14</f>
        <v>0.19776865849057915</v>
      </c>
      <c r="L110" s="23">
        <f>'Example Results'!K44/14</f>
        <v>8.2185294840178544E-2</v>
      </c>
      <c r="M110" s="23">
        <f>'Example Results'!L44/14</f>
        <v>3.2343626021773049E-2</v>
      </c>
      <c r="N110" s="23">
        <f>'Example Results'!M44/14</f>
        <v>5.3616390482048901E-2</v>
      </c>
    </row>
    <row r="111" spans="2:16" x14ac:dyDescent="0.2">
      <c r="B111" s="63" t="s">
        <v>3</v>
      </c>
      <c r="C111" s="23">
        <f>'Example Results'!B45/14</f>
        <v>7.854417359591627E-2</v>
      </c>
      <c r="D111" s="23">
        <f>'Example Results'!C45/14</f>
        <v>9.8425807382334654E-2</v>
      </c>
      <c r="E111" s="23">
        <f>'Example Results'!D45/14</f>
        <v>7.1220238879403971E-2</v>
      </c>
      <c r="F111" s="23">
        <f>'Example Results'!E45/14</f>
        <v>2.7435338914133926E-3</v>
      </c>
      <c r="G111" s="23">
        <f>'Example Results'!F45/14</f>
        <v>4.183555659364762E-2</v>
      </c>
      <c r="H111" s="23">
        <f>'Example Results'!G45/14</f>
        <v>3.8011267413689633E-3</v>
      </c>
      <c r="I111" s="23">
        <f>'Example Results'!H45/14</f>
        <v>0.1250518539162358</v>
      </c>
      <c r="J111" s="23">
        <f>'Example Results'!I45/14</f>
        <v>7.8173112766825412E-2</v>
      </c>
      <c r="K111" s="23">
        <f>'Example Results'!J45/14</f>
        <v>6.1016760949872038E-2</v>
      </c>
      <c r="L111" s="23">
        <f>'Example Results'!K45/14</f>
        <v>4.9800161880238128E-2</v>
      </c>
      <c r="M111" s="23">
        <f>'Example Results'!L45/14</f>
        <v>6.7612471417531891E-2</v>
      </c>
      <c r="N111" s="23">
        <f>'Example Results'!M45/14</f>
        <v>0.12551324790596677</v>
      </c>
    </row>
    <row r="112" spans="2:16" x14ac:dyDescent="0.2">
      <c r="B112" s="63" t="s">
        <v>4</v>
      </c>
      <c r="C112" s="23">
        <f>'Example Results'!B46/14</f>
        <v>7.4120628206417488E-2</v>
      </c>
      <c r="D112" s="23">
        <f>'Example Results'!C46/14</f>
        <v>8.3889117223944029E-2</v>
      </c>
      <c r="E112" s="23">
        <f>'Example Results'!D46/14</f>
        <v>3.6885577258020759E-3</v>
      </c>
      <c r="F112" s="23">
        <f>'Example Results'!E46/14</f>
        <v>3.2314441462181633E-2</v>
      </c>
      <c r="G112" s="23">
        <f>'Example Results'!F46/14</f>
        <v>4.7836735809466081E-3</v>
      </c>
      <c r="H112" s="23">
        <f>'Example Results'!G46/14</f>
        <v>6.2339794318016194E-2</v>
      </c>
      <c r="I112" s="23">
        <f>'Example Results'!H46/14</f>
        <v>0.11090012199626528</v>
      </c>
      <c r="J112" s="23">
        <f>'Example Results'!I46/14</f>
        <v>6.9490011417912931E-2</v>
      </c>
      <c r="K112" s="23">
        <f>'Example Results'!J46/14</f>
        <v>0.10613331059633413</v>
      </c>
      <c r="L112" s="23">
        <f>'Example Results'!K46/14</f>
        <v>3.5620913009059433E-3</v>
      </c>
      <c r="M112" s="23">
        <f>'Example Results'!L46/14</f>
        <v>3.1674048759553755E-3</v>
      </c>
      <c r="N112" s="23">
        <f>'Example Results'!M46/14</f>
        <v>3.9873520263808502E-3</v>
      </c>
    </row>
    <row r="113" spans="2:14" x14ac:dyDescent="0.2">
      <c r="B113" s="63" t="s">
        <v>5</v>
      </c>
      <c r="C113" s="23">
        <f>'Example Results'!B47/14</f>
        <v>9.6267539713502853E-2</v>
      </c>
      <c r="D113" s="23">
        <f>'Example Results'!C47/14</f>
        <v>9.4257974324493982E-2</v>
      </c>
      <c r="E113" s="23">
        <f>'Example Results'!D47/14</f>
        <v>8.4447793078979691E-2</v>
      </c>
      <c r="F113" s="23">
        <f>'Example Results'!E47/14</f>
        <v>5.3530226544207582E-2</v>
      </c>
      <c r="G113" s="23">
        <f>'Example Results'!F47/14</f>
        <v>5.7978787270499009E-2</v>
      </c>
      <c r="H113" s="23">
        <f>'Example Results'!G47/14</f>
        <v>0.14034456314213736</v>
      </c>
      <c r="I113" s="23">
        <f>'Example Results'!H47/14</f>
        <v>7.2594692662066335E-2</v>
      </c>
      <c r="J113" s="23">
        <f>'Example Results'!I47/14</f>
        <v>6.8251752246677164E-2</v>
      </c>
      <c r="K113" s="23">
        <f>'Example Results'!J47/14</f>
        <v>4.166628606728116E-3</v>
      </c>
      <c r="L113" s="23">
        <f>'Example Results'!K47/14</f>
        <v>6.5069245510279983E-2</v>
      </c>
      <c r="M113" s="23">
        <f>'Example Results'!L47/14</f>
        <v>3.8817317154785859E-3</v>
      </c>
      <c r="N113" s="23">
        <f>'Example Results'!M47/14</f>
        <v>0.11959712075450701</v>
      </c>
    </row>
    <row r="114" spans="2:14" x14ac:dyDescent="0.2">
      <c r="B114" s="63" t="s">
        <v>6</v>
      </c>
      <c r="C114" s="23">
        <f>'Example Results'!B48/14</f>
        <v>3.7663832180458499E-3</v>
      </c>
      <c r="D114" s="23">
        <f>'Example Results'!C48/14</f>
        <v>0.13276908531676576</v>
      </c>
      <c r="E114" s="23">
        <f>'Example Results'!D48/14</f>
        <v>7.5005893180690411E-2</v>
      </c>
      <c r="F114" s="23">
        <f>'Example Results'!E48/14</f>
        <v>6.1692175043273366E-2</v>
      </c>
      <c r="G114" s="23">
        <f>'Example Results'!F48/14</f>
        <v>8.5274688934069781E-2</v>
      </c>
      <c r="H114" s="23">
        <f>'Example Results'!G48/14</f>
        <v>5.8066340949273258E-2</v>
      </c>
      <c r="I114" s="23">
        <f>'Example Results'!H48/14</f>
        <v>6.3840714525574688E-2</v>
      </c>
      <c r="J114" s="23">
        <f>'Example Results'!I48/14</f>
        <v>0.10421963733169705</v>
      </c>
      <c r="K114" s="23">
        <f>'Example Results'!J48/14</f>
        <v>9.9676574221966741E-2</v>
      </c>
      <c r="L114" s="23">
        <f>'Example Results'!K48/14</f>
        <v>1.9709491200556113E-2</v>
      </c>
      <c r="M114" s="23">
        <f>'Example Results'!L48/14</f>
        <v>6.5657105924907061E-2</v>
      </c>
      <c r="N114" s="23">
        <f>'Example Results'!M48/14</f>
        <v>8.1054045720777984E-2</v>
      </c>
    </row>
    <row r="115" spans="2:14" x14ac:dyDescent="0.2">
      <c r="B115" s="63" t="s">
        <v>7</v>
      </c>
      <c r="C115" s="23">
        <f>'Example Results'!B49/14</f>
        <v>7.6602705512620703E-2</v>
      </c>
      <c r="D115" s="23">
        <f>'Example Results'!C49/14</f>
        <v>6.6809201158301509E-2</v>
      </c>
      <c r="E115" s="23">
        <f>'Example Results'!D49/14</f>
        <v>7.2270883024694935E-2</v>
      </c>
      <c r="F115" s="23">
        <f>'Example Results'!E49/14</f>
        <v>8.6642194012067533E-2</v>
      </c>
      <c r="G115" s="23">
        <f>'Example Results'!F49/14</f>
        <v>4.512674099026324E-3</v>
      </c>
      <c r="H115" s="23">
        <f>'Example Results'!G49/14</f>
        <v>7.8488583958599284E-2</v>
      </c>
      <c r="I115" s="23">
        <f>'Example Results'!H49/14</f>
        <v>0.14412882770249089</v>
      </c>
      <c r="J115" s="23">
        <f>'Example Results'!I49/14</f>
        <v>8.0869210176699013E-2</v>
      </c>
      <c r="K115" s="23">
        <f>'Example Results'!J49/14</f>
        <v>0.13390589339989803</v>
      </c>
      <c r="L115" s="23">
        <f>'Example Results'!K49/14</f>
        <v>1.3936507365187591E-2</v>
      </c>
      <c r="M115" s="23">
        <f>'Example Results'!L49/14</f>
        <v>5.4111138254170035E-2</v>
      </c>
      <c r="N115" s="23">
        <f>'Example Results'!M49/14</f>
        <v>7.0913106133227655E-2</v>
      </c>
    </row>
  </sheetData>
  <mergeCells count="1">
    <mergeCell ref="C4:D4"/>
  </mergeCells>
  <phoneticPr fontId="21"/>
  <conditionalFormatting sqref="C6:N13">
    <cfRule type="cellIs" dxfId="57" priority="45" operator="between">
      <formula>0.1</formula>
      <formula>0.3</formula>
    </cfRule>
    <cfRule type="cellIs" dxfId="56" priority="55" stopIfTrue="1" operator="between">
      <formula>0.1</formula>
      <formula>0.16</formula>
    </cfRule>
    <cfRule type="cellIs" dxfId="55" priority="92" stopIfTrue="1" operator="between">
      <formula>0.1</formula>
      <formula>0.15</formula>
    </cfRule>
    <cfRule type="cellIs" dxfId="54" priority="111" stopIfTrue="1" operator="between">
      <formula>0.05</formula>
      <formula>0.3</formula>
    </cfRule>
    <cfRule type="cellIs" dxfId="53" priority="112" stopIfTrue="1" operator="greaterThan">
      <formula>0.3</formula>
    </cfRule>
    <cfRule type="cellIs" dxfId="52" priority="113" stopIfTrue="1" operator="lessThan">
      <formula>0.05</formula>
    </cfRule>
    <cfRule type="cellIs" dxfId="51" priority="118" stopIfTrue="1" operator="lessThan">
      <formula>0.15</formula>
    </cfRule>
  </conditionalFormatting>
  <conditionalFormatting sqref="C18:N25">
    <cfRule type="cellIs" dxfId="50" priority="44" operator="between">
      <formula>0.1</formula>
      <formula>0.3</formula>
    </cfRule>
    <cfRule type="cellIs" dxfId="49" priority="54" stopIfTrue="1" operator="between">
      <formula>0.1</formula>
      <formula>0.16</formula>
    </cfRule>
    <cfRule type="cellIs" dxfId="48" priority="108" stopIfTrue="1" operator="greaterThan">
      <formula>0.3</formula>
    </cfRule>
    <cfRule type="cellIs" dxfId="47" priority="109" stopIfTrue="1" operator="lessThan">
      <formula>0.05</formula>
    </cfRule>
    <cfRule type="cellIs" dxfId="46" priority="110" stopIfTrue="1" operator="between">
      <formula>0.05</formula>
      <formula>0.3</formula>
    </cfRule>
    <cfRule type="cellIs" dxfId="45" priority="117" stopIfTrue="1" operator="lessThan">
      <formula>0.15</formula>
    </cfRule>
  </conditionalFormatting>
  <conditionalFormatting sqref="C30:N37 C42:N49">
    <cfRule type="cellIs" dxfId="44" priority="105" stopIfTrue="1" operator="between">
      <formula>0.05</formula>
      <formula>0.3</formula>
    </cfRule>
    <cfRule type="cellIs" dxfId="43" priority="106" stopIfTrue="1" operator="lessThan">
      <formula>0.05</formula>
    </cfRule>
    <cfRule type="cellIs" dxfId="42" priority="107" stopIfTrue="1" operator="greaterThan">
      <formula>0.3</formula>
    </cfRule>
    <cfRule type="cellIs" dxfId="41" priority="116" stopIfTrue="1" operator="lessThan">
      <formula>0.15</formula>
    </cfRule>
  </conditionalFormatting>
  <conditionalFormatting sqref="C72:N79 C96:N103 C108:N115 C84:N91">
    <cfRule type="cellIs" dxfId="40" priority="98" stopIfTrue="1" operator="between">
      <formula>0.05</formula>
      <formula>0.3</formula>
    </cfRule>
    <cfRule type="cellIs" dxfId="39" priority="99" stopIfTrue="1" operator="greaterThan">
      <formula>0.3</formula>
    </cfRule>
    <cfRule type="cellIs" dxfId="38" priority="100" stopIfTrue="1" operator="lessThan">
      <formula>0.05</formula>
    </cfRule>
    <cfRule type="cellIs" dxfId="37" priority="101" stopIfTrue="1" operator="greaterThan">
      <formula>0.3</formula>
    </cfRule>
    <cfRule type="cellIs" dxfId="36" priority="114" stopIfTrue="1" operator="lessThan">
      <formula>0.15</formula>
    </cfRule>
  </conditionalFormatting>
  <conditionalFormatting sqref="P6:P51 P62:P115">
    <cfRule type="expression" dxfId="35" priority="46" stopIfTrue="1">
      <formula>"max"</formula>
    </cfRule>
    <cfRule type="expression" dxfId="34" priority="61" stopIfTrue="1">
      <formula>"Max"</formula>
    </cfRule>
  </conditionalFormatting>
  <conditionalFormatting sqref="C30:N37">
    <cfRule type="cellIs" dxfId="33" priority="43" operator="between">
      <formula>0.1</formula>
      <formula>0.3</formula>
    </cfRule>
    <cfRule type="cellIs" dxfId="32" priority="53" stopIfTrue="1" operator="between">
      <formula>0.1</formula>
      <formula>0.16</formula>
    </cfRule>
  </conditionalFormatting>
  <conditionalFormatting sqref="C42:N49">
    <cfRule type="cellIs" dxfId="31" priority="42" operator="between">
      <formula>0.1</formula>
      <formula>0.3</formula>
    </cfRule>
    <cfRule type="cellIs" dxfId="30" priority="52" stopIfTrue="1" operator="between">
      <formula>0.1</formula>
      <formula>0.16</formula>
    </cfRule>
  </conditionalFormatting>
  <conditionalFormatting sqref="C72:N79">
    <cfRule type="cellIs" dxfId="29" priority="50" stopIfTrue="1" operator="between">
      <formula>0.1</formula>
      <formula>0.16</formula>
    </cfRule>
  </conditionalFormatting>
  <conditionalFormatting sqref="C84:N91">
    <cfRule type="cellIs" dxfId="28" priority="49" stopIfTrue="1" operator="between">
      <formula>0.1</formula>
      <formula>0.16</formula>
    </cfRule>
  </conditionalFormatting>
  <conditionalFormatting sqref="C96:N103">
    <cfRule type="cellIs" dxfId="27" priority="48" stopIfTrue="1" operator="between">
      <formula>0.1</formula>
      <formula>0.16</formula>
    </cfRule>
  </conditionalFormatting>
  <conditionalFormatting sqref="C108:N115">
    <cfRule type="cellIs" dxfId="26" priority="29" operator="between">
      <formula>0.1</formula>
      <formula>0.3</formula>
    </cfRule>
    <cfRule type="cellIs" dxfId="25" priority="30" operator="lessThan">
      <formula>0.1</formula>
    </cfRule>
    <cfRule type="cellIs" dxfId="24" priority="31" operator="greaterThan">
      <formula>0.3</formula>
    </cfRule>
    <cfRule type="cellIs" dxfId="23" priority="32" operator="greaterThan">
      <formula>0.1</formula>
    </cfRule>
    <cfRule type="cellIs" dxfId="22" priority="33" operator="between">
      <formula>0.1</formula>
      <formula>0.3</formula>
    </cfRule>
    <cfRule type="cellIs" dxfId="21" priority="34" operator="between">
      <formula>0.1</formula>
      <formula>0.3</formula>
    </cfRule>
    <cfRule type="cellIs" dxfId="20" priority="47" stopIfTrue="1" operator="between">
      <formula>0.1</formula>
      <formula>0.16</formula>
    </cfRule>
  </conditionalFormatting>
  <conditionalFormatting sqref="C18:N25 C30:N37 C6:N13 C42:N49 C72:N79 C84:N91 C96:N103 C108:N115">
    <cfRule type="cellIs" dxfId="19" priority="38" operator="greaterThan">
      <formula>0.3</formula>
    </cfRule>
    <cfRule type="cellIs" dxfId="18" priority="39" operator="between">
      <formula>0.1</formula>
      <formula>0.3</formula>
    </cfRule>
    <cfRule type="cellIs" dxfId="17" priority="40" operator="lessThan">
      <formula>0.1</formula>
    </cfRule>
  </conditionalFormatting>
  <conditionalFormatting sqref="C6:N13 C18:N25 C30:N37 C42:N49 C72:N79 C84:N91 C96:N103">
    <cfRule type="cellIs" dxfId="16" priority="35" operator="lessThan">
      <formula>0.1</formula>
    </cfRule>
    <cfRule type="cellIs" dxfId="15" priority="36" operator="greaterThan">
      <formula>0.3</formula>
    </cfRule>
    <cfRule type="cellIs" dxfId="14" priority="37" operator="between">
      <formula>0.1</formula>
      <formula>0.3</formula>
    </cfRule>
  </conditionalFormatting>
  <conditionalFormatting sqref="C54:N61">
    <cfRule type="cellIs" dxfId="13" priority="25" stopIfTrue="1" operator="between">
      <formula>0.05</formula>
      <formula>0.3</formula>
    </cfRule>
    <cfRule type="cellIs" dxfId="12" priority="26" stopIfTrue="1" operator="lessThan">
      <formula>0.05</formula>
    </cfRule>
    <cfRule type="cellIs" dxfId="11" priority="27" stopIfTrue="1" operator="greaterThan">
      <formula>0.3</formula>
    </cfRule>
    <cfRule type="cellIs" dxfId="10" priority="28" stopIfTrue="1" operator="lessThan">
      <formula>0.15</formula>
    </cfRule>
  </conditionalFormatting>
  <conditionalFormatting sqref="P52:P61">
    <cfRule type="expression" dxfId="9" priority="22" stopIfTrue="1">
      <formula>"max"</formula>
    </cfRule>
    <cfRule type="expression" dxfId="8" priority="24" stopIfTrue="1">
      <formula>"Max"</formula>
    </cfRule>
  </conditionalFormatting>
  <conditionalFormatting sqref="C54:N61">
    <cfRule type="cellIs" dxfId="7" priority="21" operator="between">
      <formula>0.1</formula>
      <formula>0.3</formula>
    </cfRule>
    <cfRule type="cellIs" dxfId="6" priority="23" stopIfTrue="1" operator="between">
      <formula>0.1</formula>
      <formula>0.16</formula>
    </cfRule>
  </conditionalFormatting>
  <conditionalFormatting sqref="C54:N61">
    <cfRule type="cellIs" dxfId="5" priority="18" operator="greaterThan">
      <formula>0.3</formula>
    </cfRule>
    <cfRule type="cellIs" dxfId="4" priority="19" operator="between">
      <formula>0.1</formula>
      <formula>0.3</formula>
    </cfRule>
    <cfRule type="cellIs" dxfId="3" priority="20" operator="lessThan">
      <formula>0.1</formula>
    </cfRule>
  </conditionalFormatting>
  <conditionalFormatting sqref="C54:N61">
    <cfRule type="cellIs" dxfId="2" priority="15" operator="lessThan">
      <formula>0.1</formula>
    </cfRule>
    <cfRule type="cellIs" dxfId="1" priority="16" operator="greaterThan">
      <formula>0.3</formula>
    </cfRule>
    <cfRule type="cellIs" dxfId="0" priority="17" operator="between">
      <formula>0.1</formula>
      <formula>0.3</formula>
    </cfRule>
  </conditionalFormatting>
  <pageMargins left="0.45" right="0.45" top="0.75" bottom="0.75" header="0.3" footer="0.3"/>
  <pageSetup scale="59" orientation="landscape" r:id="rId1"/>
  <headerFooter>
    <oddHeader>&amp;R100-6260-B2</oddHeader>
    <oddFooter>&amp;RSample Dilution Guide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Protocol</vt:lpstr>
      <vt:lpstr>Raw Data</vt:lpstr>
      <vt:lpstr>Example Results</vt:lpstr>
      <vt:lpstr>Sample Dilution Guide</vt:lpstr>
      <vt:lpstr>Protocol!Print_Area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Peilin Chen</dc:creator>
  <cp:lastModifiedBy>Ishikawa Sachiko</cp:lastModifiedBy>
  <cp:lastPrinted>2014-02-24T06:48:24Z</cp:lastPrinted>
  <dcterms:created xsi:type="dcterms:W3CDTF">2012-07-06T22:36:30Z</dcterms:created>
  <dcterms:modified xsi:type="dcterms:W3CDTF">2014-02-25T03:34:19Z</dcterms:modified>
</cp:coreProperties>
</file>