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usherbrooke.sharepoint.com/sites/PCBnomdquipe/Documents partages/General/"/>
    </mc:Choice>
  </mc:AlternateContent>
  <xr:revisionPtr revIDLastSave="1854" documentId="8_{30E7DE48-A9E7-4BED-992A-0B97F8E49520}" xr6:coauthVersionLast="47" xr6:coauthVersionMax="47" xr10:uidLastSave="{D445CC3A-4EF6-4F71-BB02-42C98113A121}"/>
  <bookViews>
    <workbookView xWindow="22932" yWindow="-108" windowWidth="23256" windowHeight="12456" firstSheet="1" activeTab="7" xr2:uid="{C56E6E9F-4A28-4F03-8E23-028C446B5E60}"/>
  </bookViews>
  <sheets>
    <sheet name="Assignation pins" sheetId="1" r:id="rId1"/>
    <sheet name="Assignation pins (original)" sheetId="8" r:id="rId2"/>
    <sheet name="Budget" sheetId="6" r:id="rId3"/>
    <sheet name="Clavier" sheetId="2" r:id="rId4"/>
    <sheet name="Display 7 segments" sheetId="4" r:id="rId5"/>
    <sheet name="DEL incertitude" sheetId="5" r:id="rId6"/>
    <sheet name="Protection" sheetId="7" r:id="rId7"/>
    <sheet name="Tests" sheetId="9" r:id="rId8"/>
  </sheets>
  <definedNames>
    <definedName name="_xlnm.Print_Area" localSheetId="0">'Assignation pins'!$A$1:$E$33</definedName>
    <definedName name="_xlnm.Print_Area" localSheetId="1">'Assignation pins (original)'!$A$1:$E$33</definedName>
    <definedName name="_xlnm.Print_Area" localSheetId="2">Budget!$A$1:$N$31</definedName>
    <definedName name="_xlnm.Print_Area" localSheetId="3">Clavier!$A$1:$W$58</definedName>
    <definedName name="_xlnm.Print_Area" localSheetId="6">Protection!$A$1:$Q$25</definedName>
    <definedName name="_xlnm.Print_Area" localSheetId="7">Tests!$A$1:$R$13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D4" i="2"/>
  <c r="C20" i="2"/>
  <c r="J30" i="6"/>
  <c r="D7" i="4"/>
  <c r="P14" i="2"/>
  <c r="Q14" i="2" s="1"/>
  <c r="S14" i="2" s="1"/>
  <c r="O4" i="2"/>
  <c r="O5" i="2"/>
  <c r="P5" i="2" s="1"/>
  <c r="Q5" i="2" s="1"/>
  <c r="R5" i="2" s="1"/>
  <c r="O6" i="2"/>
  <c r="P6" i="2" s="1"/>
  <c r="Q6" i="2" s="1"/>
  <c r="O7" i="2"/>
  <c r="P7" i="2" s="1"/>
  <c r="Q7" i="2" s="1"/>
  <c r="O8" i="2"/>
  <c r="P8" i="2" s="1"/>
  <c r="Q8" i="2" s="1"/>
  <c r="O9" i="2"/>
  <c r="P9" i="2" s="1"/>
  <c r="Q9" i="2" s="1"/>
  <c r="O10" i="2"/>
  <c r="P10" i="2" s="1"/>
  <c r="Q10" i="2" s="1"/>
  <c r="O11" i="2"/>
  <c r="P11" i="2" s="1"/>
  <c r="Q11" i="2" s="1"/>
  <c r="O12" i="2"/>
  <c r="P12" i="2" s="1"/>
  <c r="Q12" i="2" s="1"/>
  <c r="O13" i="2"/>
  <c r="P13" i="2" s="1"/>
  <c r="Q13" i="2" s="1"/>
  <c r="O14" i="2"/>
  <c r="O15" i="2"/>
  <c r="P15" i="2" s="1"/>
  <c r="Q15" i="2" s="1"/>
  <c r="R15" i="2" s="1"/>
  <c r="O3" i="2"/>
  <c r="N4" i="2"/>
  <c r="N5" i="2"/>
  <c r="N6" i="2"/>
  <c r="N7" i="2"/>
  <c r="N8" i="2"/>
  <c r="N9" i="2"/>
  <c r="N10" i="2"/>
  <c r="N11" i="2"/>
  <c r="N12" i="2"/>
  <c r="N13" i="2"/>
  <c r="N14" i="2"/>
  <c r="N15" i="2"/>
  <c r="N3" i="2"/>
  <c r="P4" i="2" l="1"/>
  <c r="Q4" i="2" s="1"/>
  <c r="T14" i="2"/>
  <c r="R14" i="2"/>
  <c r="R7" i="2"/>
  <c r="S7" i="2"/>
  <c r="S6" i="2"/>
  <c r="R6" i="2"/>
  <c r="R9" i="2"/>
  <c r="S9" i="2"/>
  <c r="S12" i="2"/>
  <c r="R12" i="2"/>
  <c r="S8" i="2"/>
  <c r="T8" i="2" s="1"/>
  <c r="R8" i="2"/>
  <c r="S13" i="2"/>
  <c r="R13" i="2"/>
  <c r="R11" i="2"/>
  <c r="S11" i="2"/>
  <c r="R10" i="2"/>
  <c r="S10" i="2"/>
  <c r="S5" i="2"/>
  <c r="J27" i="6"/>
  <c r="G27" i="6"/>
  <c r="G26" i="6"/>
  <c r="J26" i="6" s="1"/>
  <c r="G29" i="2"/>
  <c r="C28" i="2"/>
  <c r="C26" i="2"/>
  <c r="C25" i="2"/>
  <c r="G28" i="6"/>
  <c r="J28" i="6" s="1"/>
  <c r="G25" i="6"/>
  <c r="J25" i="6" s="1"/>
  <c r="C42" i="2"/>
  <c r="G24" i="6"/>
  <c r="J24" i="6" s="1"/>
  <c r="G23" i="6"/>
  <c r="J23" i="6" s="1"/>
  <c r="G22" i="6"/>
  <c r="J22" i="6" s="1"/>
  <c r="E30" i="6"/>
  <c r="E31" i="6" s="1"/>
  <c r="G21" i="6"/>
  <c r="J21" i="6" s="1"/>
  <c r="C10" i="7"/>
  <c r="C11" i="7"/>
  <c r="G17" i="6"/>
  <c r="J17" i="6" s="1"/>
  <c r="G29" i="6"/>
  <c r="J29" i="6" s="1"/>
  <c r="G20" i="6"/>
  <c r="J20" i="6" s="1"/>
  <c r="G19" i="6"/>
  <c r="J19" i="6" s="1"/>
  <c r="G18" i="6"/>
  <c r="J18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D7" i="5"/>
  <c r="D10" i="2"/>
  <c r="F5" i="2"/>
  <c r="F6" i="2"/>
  <c r="F7" i="2"/>
  <c r="F8" i="2"/>
  <c r="F9" i="2"/>
  <c r="F10" i="2"/>
  <c r="F11" i="2"/>
  <c r="F12" i="2"/>
  <c r="F13" i="2"/>
  <c r="F14" i="2"/>
  <c r="F15" i="2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14" i="2"/>
  <c r="H14" i="2" s="1"/>
  <c r="E15" i="2"/>
  <c r="H15" i="2" s="1"/>
  <c r="E4" i="2"/>
  <c r="H4" i="2" s="1"/>
  <c r="D5" i="2"/>
  <c r="D6" i="2"/>
  <c r="D7" i="2"/>
  <c r="D8" i="2"/>
  <c r="D9" i="2"/>
  <c r="D11" i="2"/>
  <c r="D12" i="2"/>
  <c r="D13" i="2"/>
  <c r="D14" i="2"/>
  <c r="D15" i="2"/>
  <c r="S4" i="2" l="1"/>
  <c r="T4" i="2" s="1"/>
  <c r="R4" i="2"/>
  <c r="T13" i="2"/>
  <c r="T6" i="2"/>
  <c r="T5" i="2"/>
  <c r="T11" i="2"/>
  <c r="T9" i="2"/>
  <c r="T12" i="2"/>
  <c r="T7" i="2"/>
  <c r="T10" i="2"/>
  <c r="G30" i="2"/>
  <c r="H30" i="2" s="1"/>
  <c r="C34" i="2"/>
  <c r="C33" i="2"/>
  <c r="F34" i="2" s="1"/>
  <c r="F35" i="2" s="1"/>
  <c r="J31" i="6"/>
  <c r="C12" i="7"/>
  <c r="C15" i="7" s="1"/>
  <c r="C25" i="7" l="1"/>
  <c r="G11" i="7"/>
  <c r="J10" i="7"/>
</calcChain>
</file>

<file path=xl/sharedStrings.xml><?xml version="1.0" encoding="utf-8"?>
<sst xmlns="http://schemas.openxmlformats.org/spreadsheetml/2006/main" count="525" uniqueCount="255">
  <si>
    <t>Types de pin</t>
  </si>
  <si>
    <t>#</t>
  </si>
  <si>
    <t>Noms</t>
  </si>
  <si>
    <t>Branchements</t>
  </si>
  <si>
    <t>Utilités</t>
  </si>
  <si>
    <t>Type de pin</t>
  </si>
  <si>
    <t>DIGITAL I/O</t>
  </si>
  <si>
    <t>PD3</t>
  </si>
  <si>
    <t>ANALOG/DIGITAL</t>
  </si>
  <si>
    <t>PD4</t>
  </si>
  <si>
    <t>E_7SEG</t>
  </si>
  <si>
    <t>Écran</t>
  </si>
  <si>
    <t>ALIM</t>
  </si>
  <si>
    <t>GND</t>
  </si>
  <si>
    <t>Ground</t>
  </si>
  <si>
    <t>UART</t>
  </si>
  <si>
    <t>VCC</t>
  </si>
  <si>
    <t xml:space="preserve">5V+ </t>
  </si>
  <si>
    <t>Alimentation DC</t>
  </si>
  <si>
    <t>PB6</t>
  </si>
  <si>
    <t>XTAL1</t>
  </si>
  <si>
    <t>PB7</t>
  </si>
  <si>
    <t>XTAL2</t>
  </si>
  <si>
    <t>PD5</t>
  </si>
  <si>
    <t>DIG1_7SEG</t>
  </si>
  <si>
    <t>PD6</t>
  </si>
  <si>
    <t>C_7SEG</t>
  </si>
  <si>
    <t>PD7</t>
  </si>
  <si>
    <t>DIG2_7SEG</t>
  </si>
  <si>
    <t>PB0</t>
  </si>
  <si>
    <t>D_7SEG</t>
  </si>
  <si>
    <t>PB1</t>
  </si>
  <si>
    <t>DIG3_7SEG</t>
  </si>
  <si>
    <t>PB2</t>
  </si>
  <si>
    <t>DP_7SEG</t>
  </si>
  <si>
    <t>PB3</t>
  </si>
  <si>
    <t>MOSI</t>
  </si>
  <si>
    <t>Programmer</t>
  </si>
  <si>
    <t>PB4</t>
  </si>
  <si>
    <t>MISO</t>
  </si>
  <si>
    <t>PB5</t>
  </si>
  <si>
    <t>SCK</t>
  </si>
  <si>
    <t>AVCC</t>
  </si>
  <si>
    <t>Alimentation AC</t>
  </si>
  <si>
    <t>ADC6</t>
  </si>
  <si>
    <t>F_7SEG</t>
  </si>
  <si>
    <t>AREF</t>
  </si>
  <si>
    <t>Référence ACC</t>
  </si>
  <si>
    <t>ADC7</t>
  </si>
  <si>
    <t>A_7SEG</t>
  </si>
  <si>
    <t>PC0</t>
  </si>
  <si>
    <t>B_7SEG</t>
  </si>
  <si>
    <t>PC1</t>
  </si>
  <si>
    <t>G_7SEG</t>
  </si>
  <si>
    <t>PC2</t>
  </si>
  <si>
    <t>D_INCERTITUDE</t>
  </si>
  <si>
    <t>DEL incertitude</t>
  </si>
  <si>
    <t>PC3</t>
  </si>
  <si>
    <t>PC4</t>
  </si>
  <si>
    <t>PC5</t>
  </si>
  <si>
    <t>KEYBOARD</t>
  </si>
  <si>
    <t>Keyboard</t>
  </si>
  <si>
    <t>PC6</t>
  </si>
  <si>
    <t>RST_MC</t>
  </si>
  <si>
    <t>PD0</t>
  </si>
  <si>
    <t>RX</t>
  </si>
  <si>
    <t>Débugger Micro-contrôlleur</t>
  </si>
  <si>
    <t>PD1</t>
  </si>
  <si>
    <t>TX</t>
  </si>
  <si>
    <t>PD2</t>
  </si>
  <si>
    <t>Item</t>
  </si>
  <si>
    <t>Format</t>
  </si>
  <si>
    <t>Lien</t>
  </si>
  <si>
    <t>Coût</t>
  </si>
  <si>
    <t>Qté</t>
  </si>
  <si>
    <t>Coût unitaire</t>
  </si>
  <si>
    <t>Site</t>
  </si>
  <si>
    <t>Qté nécessaire</t>
  </si>
  <si>
    <t>Coût pour un PCB</t>
  </si>
  <si>
    <t>Sites</t>
  </si>
  <si>
    <t>R 11k (1%)</t>
  </si>
  <si>
    <t>https://www.digikey.ca/en/products/detail/yageo/RC1206FR-0711KL/728500</t>
  </si>
  <si>
    <t>Digikey</t>
  </si>
  <si>
    <t>BUDGET</t>
  </si>
  <si>
    <t>$</t>
  </si>
  <si>
    <t>R 4.99k (1%)</t>
  </si>
  <si>
    <t>https://www.digikey.ca/en/products/detail/yageo/RC1206FR-074K99L/728896</t>
  </si>
  <si>
    <t>BUDGET D'UN PCB</t>
  </si>
  <si>
    <t>LCSC</t>
  </si>
  <si>
    <t>R 3k (5%)</t>
  </si>
  <si>
    <t>https://www.digikey.ca/en/products/detail/yageo/RC1206JR-073KL/729264</t>
  </si>
  <si>
    <t>R 2k (1%)</t>
  </si>
  <si>
    <t>https://www.digikey.ca/en/products/detail/yageo/RC1206FR-072KL/728612</t>
  </si>
  <si>
    <t>*** Voir si on en prend plus</t>
  </si>
  <si>
    <t>R 1.4k (1%)</t>
  </si>
  <si>
    <t>https://www.digikey.ca/en/products/detail/yageo/RC1206FR-071K4L/728432</t>
  </si>
  <si>
    <t>--</t>
  </si>
  <si>
    <t>R 1k (1%)</t>
  </si>
  <si>
    <t>https://www.digikey.ca/en/products/detail/yageo/RC1206FR-071KL/728387</t>
  </si>
  <si>
    <t>Coût de fabrication d'un PCB</t>
  </si>
  <si>
    <t>R 750 (1%)</t>
  </si>
  <si>
    <t>https://www.digikey.ca/en/products/detail/yageo/RC1206FR-07750RL/729097</t>
  </si>
  <si>
    <t>R 510 (1%)</t>
  </si>
  <si>
    <t>https://www.digikey.ca/en/products/detail/yageo/RC1206FR-07510RL/728977</t>
  </si>
  <si>
    <t>R 330 (1%)</t>
  </si>
  <si>
    <t>https://www.digikey.ca/en/products/detail/yageo/RC1206FR-07330RL/728822</t>
  </si>
  <si>
    <t>R 205 (1%)</t>
  </si>
  <si>
    <t>https://www.digikey.ca/en/products/detail/yageo/RC1206FR-07205RL/728677</t>
  </si>
  <si>
    <t>R 91 (1%)</t>
  </si>
  <si>
    <t>https://www.digikey.ca/en/products/detail/yageo/RC1206FR-0791RL/729168</t>
  </si>
  <si>
    <t>R 6.8 (1%)</t>
  </si>
  <si>
    <t>https://www.digikey.ca/en/products/detail/stackpole-electronics-inc/RMCF1206FT6R80/2417450</t>
  </si>
  <si>
    <t>R 39 (1%)</t>
  </si>
  <si>
    <t>https://www.digikey.ca/en/products/detail/yageo/AC1206FR-0739RL/5897499</t>
  </si>
  <si>
    <t>R 33 (1%)</t>
  </si>
  <si>
    <t>https://www.digikey.ca/en/products/detail/yageo/RC1206FR-0733RL/728818</t>
  </si>
  <si>
    <t>R 4.7k (1%)</t>
  </si>
  <si>
    <t>https://www.digikey.ca/en/products/detail/yageo/RC1206FR-074K7L/728887</t>
  </si>
  <si>
    <t>button</t>
  </si>
  <si>
    <t xml:space="preserve">https://www.digikey.ca/fr/products/detail/c-k/PTS636-SM25F-SMTR-LFS/10071742 </t>
  </si>
  <si>
    <t>connector (2x3)</t>
  </si>
  <si>
    <t>https://www.digikey.ca/en/products/detail/adam-tech/PH2-06-UA/9830396</t>
  </si>
  <si>
    <t>DEL</t>
  </si>
  <si>
    <t>https://www.digikey.ca/en/products/detail/w%C3%BCrth-elektronik/150120SS75000/4489942</t>
  </si>
  <si>
    <t>switch</t>
  </si>
  <si>
    <t>https://www.digikey.ca/en/products/detail/same-sky-formerly-cui-devices/SLW-66527511-SMT-TR/21259964</t>
  </si>
  <si>
    <t>battery holder</t>
  </si>
  <si>
    <t>https://www.lcsc.com/product-detail/Button-And-Strip-Battery-Connector_MYOUNG-BS-02-A1BK007_C964744.html</t>
  </si>
  <si>
    <t>Prendre ceux à Miriam</t>
  </si>
  <si>
    <t>3.0 V /220 mAh</t>
  </si>
  <si>
    <t>battery</t>
  </si>
  <si>
    <t>fuse</t>
  </si>
  <si>
    <t>https://www.digikey.ca/en/products/detail/yageo/SMD1206B016TF/13689533</t>
  </si>
  <si>
    <t>C 100n</t>
  </si>
  <si>
    <t xml:space="preserve">https://www.digikey.ca/en/products/detail/kemet/C1206C104K5RAC7210/3317012 </t>
  </si>
  <si>
    <t>C 68n</t>
  </si>
  <si>
    <t>https://www.digikey.ca/en/products/detail/kemet/C1206F683K2RACTU/5267612</t>
  </si>
  <si>
    <t>C 470n</t>
  </si>
  <si>
    <t>https://www.digikey.ca/en/products/detail/tdk-corporation/CGA5F2X8R1E474M085AA/3950222</t>
  </si>
  <si>
    <t>atmega</t>
  </si>
  <si>
    <t>https://www.digikey.ca/en/products/detail/microchip-technology/ATMEGA328P-AU/1832260</t>
  </si>
  <si>
    <t>display</t>
  </si>
  <si>
    <t>https://www.digikey.ca/en/products/detail/liteon/LTC-4724JF/408216</t>
  </si>
  <si>
    <t>***</t>
  </si>
  <si>
    <t>TOTAL</t>
  </si>
  <si>
    <t>SOLDE RESTANT</t>
  </si>
  <si>
    <t>Déterminer les résistances pour le clavier</t>
  </si>
  <si>
    <t>Déterminer les ranges pour la programmation (avec les R sélectionnées)</t>
  </si>
  <si>
    <t>Vérification (pas égal à un autre ou overlap)</t>
  </si>
  <si>
    <t>Buttons</t>
  </si>
  <si>
    <t>Tension au IO</t>
  </si>
  <si>
    <t>Analog value</t>
  </si>
  <si>
    <t>V (R1)</t>
  </si>
  <si>
    <t>R1 (th)</t>
  </si>
  <si>
    <t>R1 (pr)</t>
  </si>
  <si>
    <t>Current</t>
  </si>
  <si>
    <t>Bottom range</t>
  </si>
  <si>
    <t>High range</t>
  </si>
  <si>
    <t>V</t>
  </si>
  <si>
    <t>Analog input</t>
  </si>
  <si>
    <t>R10</t>
  </si>
  <si>
    <t>ohms</t>
  </si>
  <si>
    <t>Range</t>
  </si>
  <si>
    <t>Point</t>
  </si>
  <si>
    <t>Enter</t>
  </si>
  <si>
    <t>Résolution</t>
  </si>
  <si>
    <t>bits</t>
  </si>
  <si>
    <t>Précision ADC</t>
  </si>
  <si>
    <t>Condensateur</t>
  </si>
  <si>
    <t>Valeur max</t>
  </si>
  <si>
    <t>Valeur min</t>
  </si>
  <si>
    <t>Fréquence de coupure</t>
  </si>
  <si>
    <t>Hz</t>
  </si>
  <si>
    <t>*choisi</t>
  </si>
  <si>
    <t>Temps</t>
  </si>
  <si>
    <t>s</t>
  </si>
  <si>
    <t>fc = 1/(RC)</t>
  </si>
  <si>
    <t>C (11k)</t>
  </si>
  <si>
    <t>C (6.8)</t>
  </si>
  <si>
    <t>fc de 6.8 si C = 68n</t>
  </si>
  <si>
    <t>NOT USED</t>
  </si>
  <si>
    <t>Filtre anti-rebond</t>
  </si>
  <si>
    <t>https://www.digikey.ca/fr/resources/conversion-calculators/conversion-calculator-low-pass-and-high-pass-filter</t>
  </si>
  <si>
    <t>R</t>
  </si>
  <si>
    <t>C</t>
  </si>
  <si>
    <t>uF</t>
  </si>
  <si>
    <t>f</t>
  </si>
  <si>
    <t>Continuous forward current per segment</t>
  </si>
  <si>
    <t>If</t>
  </si>
  <si>
    <t>A</t>
  </si>
  <si>
    <t>Forward voltage per segment (typ)</t>
  </si>
  <si>
    <t>Vf</t>
  </si>
  <si>
    <t>Forward voltage per segment (max)</t>
  </si>
  <si>
    <t>Résistance (Vfmax)</t>
  </si>
  <si>
    <t>Utilisé</t>
  </si>
  <si>
    <t>Résistance</t>
  </si>
  <si>
    <t>Type</t>
  </si>
  <si>
    <t>Utilisation</t>
  </si>
  <si>
    <t>Protection</t>
  </si>
  <si>
    <t>Short-circuit</t>
  </si>
  <si>
    <t>x</t>
  </si>
  <si>
    <t>Fuse</t>
  </si>
  <si>
    <t>Overvoltage</t>
  </si>
  <si>
    <t>Batterie atteigne environ 3,4 V max. Le circuit contrôle jusqu'à 3,3 V. Pas vraiment de différence. Les composants peuvent suporter cette tension.</t>
  </si>
  <si>
    <t>Inversion de polarité</t>
  </si>
  <si>
    <t>Batterie au lithium. Batterie à l'envers = aucune alimentation.</t>
  </si>
  <si>
    <t>Display</t>
  </si>
  <si>
    <t>Zener voltage</t>
  </si>
  <si>
    <t>Power</t>
  </si>
  <si>
    <t>Button</t>
  </si>
  <si>
    <t>Zener</t>
  </si>
  <si>
    <t>Atmega</t>
  </si>
  <si>
    <t>https://www.digikey.ca/en/products/detail/nexperia-usa-inc/1N4728A-113/1229016</t>
  </si>
  <si>
    <t xml:space="preserve">https://www.digikey.ca/en/products/detail/nexperia-usa-inc/BZT52-B3V3X/8276684 </t>
  </si>
  <si>
    <t>Short circuit</t>
  </si>
  <si>
    <t>https://youtu.be/yEAMr5TX3cU?si=WomWyZYUTAXtDybQ</t>
  </si>
  <si>
    <t>Use a fuse</t>
  </si>
  <si>
    <t>Fuse current</t>
  </si>
  <si>
    <t>Functions</t>
  </si>
  <si>
    <t>Prog</t>
  </si>
  <si>
    <t>Prog + hardware</t>
  </si>
  <si>
    <t>Test effectué</t>
  </si>
  <si>
    <t>Commentaires</t>
  </si>
  <si>
    <t>buttonSelected</t>
  </si>
  <si>
    <t>Lorsque buttonValue et VCC sont forcés, ça fonctionne bien. Note : Les ranges ne changent pas selon VCC comme je pensais donc si ça ne fonctionne pas on peut retourner au code original (soit les ranges forcés avec 3V)</t>
  </si>
  <si>
    <t>addNumber</t>
  </si>
  <si>
    <t>inch2cent</t>
  </si>
  <si>
    <t>pour un résultat sous 100 cm, l'arrondissement ne s'effectue pas dans inch2cent (dans roundNumber c'est good) à voir si ça engendre des problème dans le display</t>
  </si>
  <si>
    <t>effectuer ensemble</t>
  </si>
  <si>
    <t>setNumber</t>
  </si>
  <si>
    <t>setDigit</t>
  </si>
  <si>
    <t>setDisplay</t>
  </si>
  <si>
    <t>roundNumber</t>
  </si>
  <si>
    <t>pow est un fct de Arduino, donc à retester (sinon ça fonctionne)</t>
  </si>
  <si>
    <t>measureVcc</t>
  </si>
  <si>
    <t>voltageDivider</t>
  </si>
  <si>
    <t>adc_calculator</t>
  </si>
  <si>
    <t>L'ensemble du code ensemble</t>
  </si>
  <si>
    <t># Arduino</t>
  </si>
  <si>
    <t>A6</t>
  </si>
  <si>
    <t>A7</t>
  </si>
  <si>
    <t>A0/14</t>
  </si>
  <si>
    <t>A0/15</t>
  </si>
  <si>
    <t>A2/16</t>
  </si>
  <si>
    <t>A3/17</t>
  </si>
  <si>
    <t>A5/19</t>
  </si>
  <si>
    <t>A4/18</t>
  </si>
  <si>
    <t>Il y a un peu de ghosting (on voit une faible lumière sur les segments allumés pour le digit précedent)</t>
  </si>
  <si>
    <t>Changements apportés</t>
  </si>
  <si>
    <t>Doit changer la référence AREF afin de analogRead() soit sur 3V plutôt que 5V.</t>
  </si>
  <si>
    <t>Doit ajouter 0.5 avant de le remettre en int afin d'arrondir par en haut</t>
  </si>
  <si>
    <t>NON UTILISÉ</t>
  </si>
  <si>
    <t>Doit ajouter un if pour l'ajout du point. Sinon, insère 46 et non '46'. Aussi, dans number += buttonS, on veut mettre String(buttonS) pour convertir le type.</t>
  </si>
  <si>
    <t>Pour vider number, il faut utiliser number.remove(0). Aussi, il faut réinitialiser numberLength pour éviter des erreurs. Utiliser clearDigits() avant de reset array pour éteindre le display.</t>
  </si>
  <si>
    <t>Tester sur breadboard seulement.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</si>
</sst>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left"/>
    </xf>
    <xf numFmtId="164" fontId="0" fillId="0" borderId="3" xfId="0" applyNumberFormat="1" applyBorder="1"/>
    <xf numFmtId="165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0" xfId="0" applyNumberFormat="1"/>
    <xf numFmtId="0" fontId="0" fillId="2" borderId="3" xfId="0" applyFill="1" applyBorder="1"/>
    <xf numFmtId="0" fontId="3" fillId="0" borderId="0" xfId="1"/>
    <xf numFmtId="0" fontId="0" fillId="0" borderId="7" xfId="0" applyBorder="1"/>
    <xf numFmtId="2" fontId="0" fillId="0" borderId="3" xfId="0" applyNumberFormat="1" applyBorder="1"/>
    <xf numFmtId="1" fontId="0" fillId="0" borderId="3" xfId="0" applyNumberFormat="1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9" xfId="0" applyBorder="1"/>
    <xf numFmtId="0" fontId="0" fillId="0" borderId="11" xfId="0" applyBorder="1"/>
    <xf numFmtId="2" fontId="0" fillId="0" borderId="10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1" fontId="0" fillId="0" borderId="0" xfId="0" applyNumberFormat="1"/>
    <xf numFmtId="166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3" fillId="0" borderId="1" xfId="1" applyFill="1" applyBorder="1" applyAlignment="1">
      <alignment horizontal="left" wrapText="1"/>
    </xf>
    <xf numFmtId="0" fontId="3" fillId="0" borderId="1" xfId="1" applyFill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1" applyFill="1"/>
    <xf numFmtId="2" fontId="0" fillId="0" borderId="1" xfId="0" applyNumberFormat="1" applyBorder="1" applyAlignment="1">
      <alignment horizontal="right"/>
    </xf>
    <xf numFmtId="0" fontId="0" fillId="0" borderId="5" xfId="0" applyBorder="1" applyAlignment="1">
      <alignment horizontal="center"/>
    </xf>
    <xf numFmtId="0" fontId="4" fillId="0" borderId="1" xfId="1" quotePrefix="1" applyFont="1" applyFill="1" applyBorder="1" applyAlignment="1">
      <alignment horizontal="left" wrapText="1"/>
    </xf>
    <xf numFmtId="0" fontId="0" fillId="0" borderId="0" xfId="0" applyAlignment="1">
      <alignment horizontal="right" wrapText="1"/>
    </xf>
    <xf numFmtId="2" fontId="0" fillId="0" borderId="0" xfId="0" applyNumberFormat="1"/>
    <xf numFmtId="0" fontId="0" fillId="0" borderId="8" xfId="0" applyBorder="1"/>
    <xf numFmtId="1" fontId="0" fillId="0" borderId="1" xfId="0" applyNumberFormat="1" applyBorder="1"/>
    <xf numFmtId="164" fontId="0" fillId="0" borderId="1" xfId="0" applyNumberFormat="1" applyBorder="1"/>
    <xf numFmtId="0" fontId="5" fillId="0" borderId="0" xfId="0" applyFont="1" applyAlignment="1">
      <alignment wrapText="1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3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3" xfId="0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4" xfId="0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4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3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Fill="1"/>
  </cellXfs>
  <cellStyles count="2">
    <cellStyle name="Lien hypertexte" xfId="1" builtinId="8"/>
    <cellStyle name="Normal" xfId="0" builtinId="0"/>
  </cellStyles>
  <dxfs count="4"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368927</xdr:colOff>
      <xdr:row>43</xdr:row>
      <xdr:rowOff>45177</xdr:rowOff>
    </xdr:from>
    <xdr:to>
      <xdr:col>4</xdr:col>
      <xdr:colOff>567804</xdr:colOff>
      <xdr:row>56</xdr:row>
      <xdr:rowOff>3646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286BC0B-5CC9-4FB2-B1FF-EFD8FC384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927" y="8734651"/>
          <a:ext cx="2981447" cy="2386742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246E1-DC07-4E3A-8D8E-322023965824}" name="Tableau1" displayName="Tableau1" ref="H1:H5" totalsRowShown="0">
  <autoFilter ref="H1:H5" xr:uid="{27E246E1-DC07-4E3A-8D8E-322023965824}"/>
  <tableColumns count="1">
    <tableColumn id="1" xr3:uid="{26E98331-52D3-45F9-89CD-9DF1DA8A7375}" name="Type de pi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2A9F65-A370-4D43-83F1-0A8C1DC33578}" name="Tableau13" displayName="Tableau13" ref="G1:G5" totalsRowShown="0">
  <autoFilter ref="G1:G5" xr:uid="{412A9F65-A370-4D43-83F1-0A8C1DC33578}"/>
  <tableColumns count="1">
    <tableColumn id="1" xr3:uid="{B639D06C-79AC-49B2-81BB-3BF9CBB1322D}" name="Type de pi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DC8692-D03D-4110-ABAD-F0470D6FFCB4}" name="Tableau35" displayName="Tableau35" ref="P2:Q7" totalsRowShown="0" headerRowDxfId="3" dataDxfId="2">
  <autoFilter ref="P2:Q7" xr:uid="{D8950737-0535-49BA-A26E-D4A2602FF310}"/>
  <tableColumns count="2">
    <tableColumn id="1" xr3:uid="{49F8A86E-F0FB-4612-8935-EAE54206A679}" name="Sites" dataDxfId="1"/>
    <tableColumn id="2" xr3:uid="{CC98C9E2-6F07-4493-A0E6-17FB93E0ECB5}" name="Forma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yageo/RC1206FR-071KL/728387" TargetMode="External"/><Relationship Id="rId13" Type="http://schemas.openxmlformats.org/officeDocument/2006/relationships/hyperlink" Target="https://www.digikey.ca/en/products/detail/yageo/RC1206FR-0791RL/729168" TargetMode="External"/><Relationship Id="rId18" Type="http://schemas.openxmlformats.org/officeDocument/2006/relationships/hyperlink" Target="https://www.lcsc.com/product-detail/Button-And-Strip-Battery-Connector_MYOUNG-BS-02-A1BK007_C964744.html" TargetMode="External"/><Relationship Id="rId3" Type="http://schemas.openxmlformats.org/officeDocument/2006/relationships/hyperlink" Target="https://www.digikey.ca/en/products/detail/yageo/RC1206FR-0711KL/728500" TargetMode="External"/><Relationship Id="rId21" Type="http://schemas.openxmlformats.org/officeDocument/2006/relationships/hyperlink" Target="https://www.digikey.ca/en/products/detail/same-sky-formerly-cui-devices/SLW-66527511-SMT-TR/21259964" TargetMode="External"/><Relationship Id="rId7" Type="http://schemas.openxmlformats.org/officeDocument/2006/relationships/hyperlink" Target="https://www.digikey.ca/en/products/detail/yageo/RC1206FR-071K4L/728432" TargetMode="External"/><Relationship Id="rId12" Type="http://schemas.openxmlformats.org/officeDocument/2006/relationships/hyperlink" Target="https://www.digikey.ca/en/products/detail/yageo/RC1206FR-07205RL/728677" TargetMode="External"/><Relationship Id="rId17" Type="http://schemas.openxmlformats.org/officeDocument/2006/relationships/hyperlink" Target="https://www.digikey.ca/en/products/detail/yageo/RC1206FR-074K7L/728887" TargetMode="External"/><Relationship Id="rId2" Type="http://schemas.openxmlformats.org/officeDocument/2006/relationships/hyperlink" Target="https://www.digikey.ca/en/products/detail/adam-tech/PH2-06-UA/9830396" TargetMode="External"/><Relationship Id="rId16" Type="http://schemas.openxmlformats.org/officeDocument/2006/relationships/hyperlink" Target="https://www.digikey.ca/en/products/detail/yageo/RC1206FR-0733RL/728818" TargetMode="External"/><Relationship Id="rId20" Type="http://schemas.openxmlformats.org/officeDocument/2006/relationships/hyperlink" Target="https://www.digikey.ca/en/products/detail/liteon/LTC-4724JF/408216" TargetMode="External"/><Relationship Id="rId1" Type="http://schemas.openxmlformats.org/officeDocument/2006/relationships/hyperlink" Target="https://www.digikey.ca/fr/products/detail/c-k/PTS636-SM25F-SMTR-LFS/10071742" TargetMode="External"/><Relationship Id="rId6" Type="http://schemas.openxmlformats.org/officeDocument/2006/relationships/hyperlink" Target="https://www.digikey.ca/en/products/detail/yageo/RC1206FR-072KL/728612" TargetMode="External"/><Relationship Id="rId11" Type="http://schemas.openxmlformats.org/officeDocument/2006/relationships/hyperlink" Target="https://www.digikey.ca/en/products/detail/yageo/RC1206FR-07330RL/728822" TargetMode="External"/><Relationship Id="rId5" Type="http://schemas.openxmlformats.org/officeDocument/2006/relationships/hyperlink" Target="https://www.digikey.ca/en/products/detail/yageo/RC1206JR-073KL/729264" TargetMode="External"/><Relationship Id="rId15" Type="http://schemas.openxmlformats.org/officeDocument/2006/relationships/hyperlink" Target="https://www.digikey.ca/en/products/detail/yageo/AC1206FR-0739RL/5897499" TargetMode="External"/><Relationship Id="rId23" Type="http://schemas.openxmlformats.org/officeDocument/2006/relationships/table" Target="../tables/table3.xml"/><Relationship Id="rId10" Type="http://schemas.openxmlformats.org/officeDocument/2006/relationships/hyperlink" Target="https://www.digikey.ca/en/products/detail/yageo/RC1206FR-07510RL/728977" TargetMode="External"/><Relationship Id="rId19" Type="http://schemas.openxmlformats.org/officeDocument/2006/relationships/hyperlink" Target="https://www.digikey.ca/en/products/detail/w%C3%BCrth-elektronik/150120SS75000/4489942" TargetMode="External"/><Relationship Id="rId4" Type="http://schemas.openxmlformats.org/officeDocument/2006/relationships/hyperlink" Target="https://www.digikey.ca/en/products/detail/yageo/RC1206FR-074K99L/728896" TargetMode="External"/><Relationship Id="rId9" Type="http://schemas.openxmlformats.org/officeDocument/2006/relationships/hyperlink" Target="https://www.digikey.ca/en/products/detail/yageo/RC1206FR-07750RL/729097" TargetMode="External"/><Relationship Id="rId14" Type="http://schemas.openxmlformats.org/officeDocument/2006/relationships/hyperlink" Target="https://www.digikey.ca/en/products/detail/stackpole-electronics-inc/RMCF1206FT6R80/2417450" TargetMode="External"/><Relationship Id="rId2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yEAMr5TX3cU?si=WomWyZYUTAXtDybQ" TargetMode="External"/><Relationship Id="rId2" Type="http://schemas.openxmlformats.org/officeDocument/2006/relationships/hyperlink" Target="https://www.digikey.ca/en/products/detail/nexperia-usa-inc/BZT52-B3V3X/8276684" TargetMode="External"/><Relationship Id="rId1" Type="http://schemas.openxmlformats.org/officeDocument/2006/relationships/hyperlink" Target="https://www.digikey.ca/en/products/detail/nexperia-usa-inc/1N4728A-113/1229016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77E22-C359-4A4A-9144-DF181CCE97E7}">
  <dimension ref="A1:H33"/>
  <sheetViews>
    <sheetView topLeftCell="A13" zoomScaleNormal="100" zoomScalePageLayoutView="65" workbookViewId="0">
      <selection activeCell="I12" sqref="I12"/>
    </sheetView>
  </sheetViews>
  <sheetFormatPr baseColWidth="10" defaultColWidth="11.42578125" defaultRowHeight="15" x14ac:dyDescent="0.25"/>
  <cols>
    <col min="1" max="1" width="15.42578125" bestFit="1" customWidth="1"/>
    <col min="2" max="2" width="3" style="5" bestFit="1" customWidth="1"/>
    <col min="3" max="3" width="6.140625" bestFit="1" customWidth="1"/>
    <col min="4" max="4" width="16.7109375" bestFit="1" customWidth="1"/>
    <col min="5" max="5" width="25" bestFit="1" customWidth="1"/>
    <col min="6" max="6" width="11.140625" customWidth="1"/>
    <col min="8" max="8" width="15.42578125" bestFit="1" customWidth="1"/>
  </cols>
  <sheetData>
    <row r="1" spans="1:8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238</v>
      </c>
      <c r="H1" t="s">
        <v>5</v>
      </c>
    </row>
    <row r="2" spans="1:8" x14ac:dyDescent="0.25">
      <c r="A2" s="1" t="s">
        <v>6</v>
      </c>
      <c r="B2" s="2">
        <v>1</v>
      </c>
      <c r="C2" s="1" t="s">
        <v>7</v>
      </c>
      <c r="D2" s="1"/>
      <c r="E2" s="1"/>
      <c r="F2" s="2">
        <v>3</v>
      </c>
      <c r="H2" t="s">
        <v>8</v>
      </c>
    </row>
    <row r="3" spans="1:8" x14ac:dyDescent="0.25">
      <c r="A3" s="1" t="s">
        <v>6</v>
      </c>
      <c r="B3" s="2">
        <v>2</v>
      </c>
      <c r="C3" s="1" t="s">
        <v>9</v>
      </c>
      <c r="D3" s="1" t="s">
        <v>10</v>
      </c>
      <c r="E3" s="1" t="s">
        <v>11</v>
      </c>
      <c r="F3" s="72">
        <v>4</v>
      </c>
      <c r="H3" t="s">
        <v>6</v>
      </c>
    </row>
    <row r="4" spans="1:8" x14ac:dyDescent="0.25">
      <c r="A4" s="1" t="s">
        <v>12</v>
      </c>
      <c r="B4" s="2">
        <v>3</v>
      </c>
      <c r="C4" s="1" t="s">
        <v>13</v>
      </c>
      <c r="D4" s="1" t="s">
        <v>13</v>
      </c>
      <c r="E4" s="1" t="s">
        <v>14</v>
      </c>
      <c r="F4" s="2"/>
      <c r="H4" t="s">
        <v>15</v>
      </c>
    </row>
    <row r="5" spans="1:8" x14ac:dyDescent="0.25">
      <c r="A5" s="1" t="s">
        <v>12</v>
      </c>
      <c r="B5" s="2">
        <v>4</v>
      </c>
      <c r="C5" s="1" t="s">
        <v>16</v>
      </c>
      <c r="D5" s="1" t="s">
        <v>17</v>
      </c>
      <c r="E5" s="1" t="s">
        <v>18</v>
      </c>
      <c r="F5" s="2"/>
      <c r="H5" t="s">
        <v>12</v>
      </c>
    </row>
    <row r="6" spans="1:8" x14ac:dyDescent="0.25">
      <c r="A6" s="1" t="s">
        <v>12</v>
      </c>
      <c r="B6" s="2">
        <v>5</v>
      </c>
      <c r="C6" s="1" t="s">
        <v>13</v>
      </c>
      <c r="D6" s="1" t="s">
        <v>13</v>
      </c>
      <c r="E6" s="1" t="s">
        <v>14</v>
      </c>
      <c r="F6" s="2"/>
    </row>
    <row r="7" spans="1:8" x14ac:dyDescent="0.25">
      <c r="A7" s="1" t="s">
        <v>12</v>
      </c>
      <c r="B7" s="2">
        <v>6</v>
      </c>
      <c r="C7" s="1" t="s">
        <v>16</v>
      </c>
      <c r="D7" s="1" t="s">
        <v>17</v>
      </c>
      <c r="E7" s="1" t="s">
        <v>18</v>
      </c>
      <c r="F7" s="2"/>
    </row>
    <row r="8" spans="1:8" x14ac:dyDescent="0.25">
      <c r="A8" s="1"/>
      <c r="B8" s="2">
        <v>7</v>
      </c>
      <c r="C8" s="1" t="s">
        <v>19</v>
      </c>
      <c r="D8" s="1" t="s">
        <v>13</v>
      </c>
      <c r="E8" s="1" t="s">
        <v>20</v>
      </c>
      <c r="F8" s="2">
        <v>20</v>
      </c>
    </row>
    <row r="9" spans="1:8" x14ac:dyDescent="0.25">
      <c r="A9" s="1"/>
      <c r="B9" s="2">
        <v>8</v>
      </c>
      <c r="C9" s="1" t="s">
        <v>21</v>
      </c>
      <c r="D9" s="1" t="s">
        <v>13</v>
      </c>
      <c r="E9" s="1" t="s">
        <v>22</v>
      </c>
      <c r="F9" s="2">
        <v>21</v>
      </c>
    </row>
    <row r="10" spans="1:8" x14ac:dyDescent="0.25">
      <c r="A10" s="1" t="s">
        <v>6</v>
      </c>
      <c r="B10" s="2">
        <v>9</v>
      </c>
      <c r="C10" s="1" t="s">
        <v>23</v>
      </c>
      <c r="D10" s="1" t="s">
        <v>24</v>
      </c>
      <c r="E10" s="1" t="s">
        <v>11</v>
      </c>
      <c r="F10" s="72">
        <v>5</v>
      </c>
    </row>
    <row r="11" spans="1:8" x14ac:dyDescent="0.25">
      <c r="A11" s="1" t="s">
        <v>6</v>
      </c>
      <c r="B11" s="2">
        <v>10</v>
      </c>
      <c r="C11" s="1" t="s">
        <v>25</v>
      </c>
      <c r="D11" s="1" t="s">
        <v>26</v>
      </c>
      <c r="E11" s="1" t="s">
        <v>11</v>
      </c>
      <c r="F11" s="72">
        <v>6</v>
      </c>
    </row>
    <row r="12" spans="1:8" x14ac:dyDescent="0.25">
      <c r="A12" s="1" t="s">
        <v>6</v>
      </c>
      <c r="B12" s="2">
        <v>11</v>
      </c>
      <c r="C12" s="1" t="s">
        <v>27</v>
      </c>
      <c r="D12" s="1" t="s">
        <v>28</v>
      </c>
      <c r="E12" s="1" t="s">
        <v>11</v>
      </c>
      <c r="F12" s="72">
        <v>7</v>
      </c>
    </row>
    <row r="13" spans="1:8" x14ac:dyDescent="0.25">
      <c r="A13" s="1" t="s">
        <v>6</v>
      </c>
      <c r="B13" s="2">
        <v>12</v>
      </c>
      <c r="C13" s="1" t="s">
        <v>29</v>
      </c>
      <c r="D13" s="1" t="s">
        <v>30</v>
      </c>
      <c r="E13" s="1" t="s">
        <v>11</v>
      </c>
      <c r="F13" s="72">
        <v>8</v>
      </c>
    </row>
    <row r="14" spans="1:8" x14ac:dyDescent="0.25">
      <c r="A14" s="1" t="s">
        <v>6</v>
      </c>
      <c r="B14" s="2">
        <v>13</v>
      </c>
      <c r="C14" s="1" t="s">
        <v>31</v>
      </c>
      <c r="D14" s="1" t="s">
        <v>32</v>
      </c>
      <c r="E14" s="1" t="s">
        <v>11</v>
      </c>
      <c r="F14" s="72">
        <v>9</v>
      </c>
    </row>
    <row r="15" spans="1:8" x14ac:dyDescent="0.25">
      <c r="A15" s="1" t="s">
        <v>6</v>
      </c>
      <c r="B15" s="2">
        <v>14</v>
      </c>
      <c r="C15" s="1" t="s">
        <v>33</v>
      </c>
      <c r="D15" s="1" t="s">
        <v>34</v>
      </c>
      <c r="E15" s="1" t="s">
        <v>11</v>
      </c>
      <c r="F15" s="72">
        <v>10</v>
      </c>
    </row>
    <row r="16" spans="1:8" x14ac:dyDescent="0.25">
      <c r="A16" s="1" t="s">
        <v>6</v>
      </c>
      <c r="B16" s="2">
        <v>15</v>
      </c>
      <c r="C16" s="1" t="s">
        <v>35</v>
      </c>
      <c r="D16" s="1" t="s">
        <v>36</v>
      </c>
      <c r="E16" s="1" t="s">
        <v>37</v>
      </c>
      <c r="F16" s="2">
        <v>11</v>
      </c>
    </row>
    <row r="17" spans="1:6" x14ac:dyDescent="0.25">
      <c r="A17" s="1" t="s">
        <v>6</v>
      </c>
      <c r="B17" s="2">
        <v>16</v>
      </c>
      <c r="C17" s="1" t="s">
        <v>38</v>
      </c>
      <c r="D17" s="1" t="s">
        <v>39</v>
      </c>
      <c r="E17" s="1" t="s">
        <v>37</v>
      </c>
      <c r="F17" s="2">
        <v>12</v>
      </c>
    </row>
    <row r="18" spans="1:6" x14ac:dyDescent="0.25">
      <c r="A18" s="1" t="s">
        <v>6</v>
      </c>
      <c r="B18" s="2">
        <v>17</v>
      </c>
      <c r="C18" s="1" t="s">
        <v>40</v>
      </c>
      <c r="D18" s="1" t="s">
        <v>41</v>
      </c>
      <c r="E18" s="1" t="s">
        <v>37</v>
      </c>
      <c r="F18" s="2">
        <v>13</v>
      </c>
    </row>
    <row r="19" spans="1:6" x14ac:dyDescent="0.25">
      <c r="A19" s="1" t="s">
        <v>12</v>
      </c>
      <c r="B19" s="2">
        <v>18</v>
      </c>
      <c r="C19" s="1" t="s">
        <v>42</v>
      </c>
      <c r="D19" s="1" t="s">
        <v>17</v>
      </c>
      <c r="E19" s="1" t="s">
        <v>43</v>
      </c>
      <c r="F19" s="2"/>
    </row>
    <row r="20" spans="1:6" x14ac:dyDescent="0.25">
      <c r="A20" s="1" t="s">
        <v>8</v>
      </c>
      <c r="B20" s="2">
        <v>19</v>
      </c>
      <c r="C20" s="1" t="s">
        <v>44</v>
      </c>
      <c r="D20" s="1"/>
      <c r="E20" s="1"/>
      <c r="F20" s="72" t="s">
        <v>239</v>
      </c>
    </row>
    <row r="21" spans="1:6" x14ac:dyDescent="0.25">
      <c r="A21" s="1" t="s">
        <v>12</v>
      </c>
      <c r="B21" s="2">
        <v>20</v>
      </c>
      <c r="C21" s="1" t="s">
        <v>46</v>
      </c>
      <c r="D21" s="1" t="s">
        <v>17</v>
      </c>
      <c r="E21" s="1" t="s">
        <v>47</v>
      </c>
      <c r="F21" s="2"/>
    </row>
    <row r="22" spans="1:6" x14ac:dyDescent="0.25">
      <c r="A22" s="1" t="s">
        <v>12</v>
      </c>
      <c r="B22" s="2">
        <v>21</v>
      </c>
      <c r="C22" s="1" t="s">
        <v>13</v>
      </c>
      <c r="D22" s="1" t="s">
        <v>13</v>
      </c>
      <c r="E22" s="1" t="s">
        <v>14</v>
      </c>
      <c r="F22" s="2"/>
    </row>
    <row r="23" spans="1:6" x14ac:dyDescent="0.25">
      <c r="A23" s="1" t="s">
        <v>8</v>
      </c>
      <c r="B23" s="2">
        <v>22</v>
      </c>
      <c r="C23" s="1" t="s">
        <v>48</v>
      </c>
      <c r="D23" s="1"/>
      <c r="E23" s="1"/>
      <c r="F23" s="72" t="s">
        <v>240</v>
      </c>
    </row>
    <row r="24" spans="1:6" x14ac:dyDescent="0.25">
      <c r="A24" s="1" t="s">
        <v>8</v>
      </c>
      <c r="B24" s="2">
        <v>23</v>
      </c>
      <c r="C24" s="1" t="s">
        <v>50</v>
      </c>
      <c r="D24" s="1" t="s">
        <v>51</v>
      </c>
      <c r="E24" s="1" t="s">
        <v>11</v>
      </c>
      <c r="F24" s="72" t="s">
        <v>241</v>
      </c>
    </row>
    <row r="25" spans="1:6" x14ac:dyDescent="0.25">
      <c r="A25" s="1" t="s">
        <v>8</v>
      </c>
      <c r="B25" s="2">
        <v>24</v>
      </c>
      <c r="C25" s="1" t="s">
        <v>52</v>
      </c>
      <c r="D25" s="1" t="s">
        <v>53</v>
      </c>
      <c r="E25" s="1" t="s">
        <v>11</v>
      </c>
      <c r="F25" s="72" t="s">
        <v>242</v>
      </c>
    </row>
    <row r="26" spans="1:6" x14ac:dyDescent="0.25">
      <c r="A26" s="1" t="s">
        <v>8</v>
      </c>
      <c r="B26" s="2">
        <v>25</v>
      </c>
      <c r="C26" s="1" t="s">
        <v>54</v>
      </c>
      <c r="D26" s="1" t="s">
        <v>55</v>
      </c>
      <c r="E26" s="1" t="s">
        <v>56</v>
      </c>
      <c r="F26" s="72" t="s">
        <v>243</v>
      </c>
    </row>
    <row r="27" spans="1:6" x14ac:dyDescent="0.25">
      <c r="A27" s="1" t="s">
        <v>8</v>
      </c>
      <c r="B27" s="2">
        <v>26</v>
      </c>
      <c r="C27" s="1" t="s">
        <v>57</v>
      </c>
      <c r="D27" s="1" t="s">
        <v>45</v>
      </c>
      <c r="E27" s="1" t="s">
        <v>11</v>
      </c>
      <c r="F27" s="2" t="s">
        <v>244</v>
      </c>
    </row>
    <row r="28" spans="1:6" x14ac:dyDescent="0.25">
      <c r="A28" s="1" t="s">
        <v>8</v>
      </c>
      <c r="B28" s="2">
        <v>27</v>
      </c>
      <c r="C28" s="1" t="s">
        <v>58</v>
      </c>
      <c r="D28" s="1" t="s">
        <v>49</v>
      </c>
      <c r="E28" s="1" t="s">
        <v>11</v>
      </c>
      <c r="F28" s="2" t="s">
        <v>246</v>
      </c>
    </row>
    <row r="29" spans="1:6" x14ac:dyDescent="0.25">
      <c r="A29" s="1" t="s">
        <v>8</v>
      </c>
      <c r="B29" s="2">
        <v>28</v>
      </c>
      <c r="C29" s="1" t="s">
        <v>59</v>
      </c>
      <c r="D29" s="1" t="s">
        <v>60</v>
      </c>
      <c r="E29" s="1" t="s">
        <v>61</v>
      </c>
      <c r="F29" s="72" t="s">
        <v>245</v>
      </c>
    </row>
    <row r="30" spans="1:6" x14ac:dyDescent="0.25">
      <c r="A30" s="1"/>
      <c r="B30" s="2">
        <v>29</v>
      </c>
      <c r="C30" s="1" t="s">
        <v>62</v>
      </c>
      <c r="D30" s="1" t="s">
        <v>63</v>
      </c>
      <c r="E30" s="1" t="s">
        <v>37</v>
      </c>
      <c r="F30" s="2">
        <v>22</v>
      </c>
    </row>
    <row r="31" spans="1:6" x14ac:dyDescent="0.25">
      <c r="A31" s="1" t="s">
        <v>15</v>
      </c>
      <c r="B31" s="2">
        <v>30</v>
      </c>
      <c r="C31" s="1" t="s">
        <v>64</v>
      </c>
      <c r="D31" s="1" t="s">
        <v>65</v>
      </c>
      <c r="E31" s="1" t="s">
        <v>66</v>
      </c>
      <c r="F31" s="2">
        <v>0</v>
      </c>
    </row>
    <row r="32" spans="1:6" x14ac:dyDescent="0.25">
      <c r="A32" s="1" t="s">
        <v>15</v>
      </c>
      <c r="B32" s="2">
        <v>31</v>
      </c>
      <c r="C32" s="1" t="s">
        <v>67</v>
      </c>
      <c r="D32" s="1" t="s">
        <v>68</v>
      </c>
      <c r="E32" s="1" t="s">
        <v>66</v>
      </c>
      <c r="F32" s="2">
        <v>1</v>
      </c>
    </row>
    <row r="33" spans="1:6" x14ac:dyDescent="0.25">
      <c r="A33" s="1" t="s">
        <v>6</v>
      </c>
      <c r="B33" s="2">
        <v>32</v>
      </c>
      <c r="C33" s="1" t="s">
        <v>69</v>
      </c>
      <c r="D33" s="1"/>
      <c r="E33" s="1"/>
      <c r="F33" s="2">
        <v>2</v>
      </c>
    </row>
  </sheetData>
  <dataValidations disablePrompts="1" count="1">
    <dataValidation type="list" allowBlank="1" showInputMessage="1" showErrorMessage="1" sqref="A2:A33" xr:uid="{510A03C3-09A7-408C-8DD1-4DBF6F625E93}">
      <formula1>$H$2:$H$5</formula1>
    </dataValidation>
  </dataValidations>
  <pageMargins left="0.7" right="0.7" top="0.75" bottom="0.75" header="0.3" footer="0.3"/>
  <pageSetup scale="83" orientation="portrait" horizontalDpi="4294967295" verticalDpi="4294967295" r:id="rId1"/>
  <headerFooter>
    <oddHeader>&amp;C&amp;A</oddHeader>
    <oddFooter>&amp;C&amp;D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734A-5DC1-4C46-A16B-E707B72B5500}">
  <dimension ref="A1:G33"/>
  <sheetViews>
    <sheetView topLeftCell="A16" zoomScaleNormal="100" zoomScalePageLayoutView="57" workbookViewId="0">
      <selection activeCell="G19" sqref="G19"/>
    </sheetView>
  </sheetViews>
  <sheetFormatPr baseColWidth="10" defaultColWidth="11.42578125" defaultRowHeight="15" x14ac:dyDescent="0.25"/>
  <cols>
    <col min="1" max="1" width="15.42578125" bestFit="1" customWidth="1"/>
    <col min="2" max="2" width="3" style="5" bestFit="1" customWidth="1"/>
    <col min="3" max="3" width="6.140625" bestFit="1" customWidth="1"/>
    <col min="4" max="4" width="16.7109375" bestFit="1" customWidth="1"/>
    <col min="5" max="5" width="25" bestFit="1" customWidth="1"/>
    <col min="7" max="7" width="15.42578125" bestFit="1" customWidth="1"/>
  </cols>
  <sheetData>
    <row r="1" spans="1:7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G1" t="s">
        <v>5</v>
      </c>
    </row>
    <row r="2" spans="1:7" x14ac:dyDescent="0.25">
      <c r="A2" s="1" t="s">
        <v>6</v>
      </c>
      <c r="B2" s="2">
        <v>1</v>
      </c>
      <c r="C2" s="1" t="s">
        <v>7</v>
      </c>
      <c r="D2" s="1" t="s">
        <v>10</v>
      </c>
      <c r="E2" s="1" t="s">
        <v>11</v>
      </c>
      <c r="G2" t="s">
        <v>8</v>
      </c>
    </row>
    <row r="3" spans="1:7" x14ac:dyDescent="0.25">
      <c r="A3" s="1" t="s">
        <v>6</v>
      </c>
      <c r="B3" s="2">
        <v>2</v>
      </c>
      <c r="C3" s="1" t="s">
        <v>9</v>
      </c>
      <c r="D3" s="1" t="s">
        <v>26</v>
      </c>
      <c r="E3" s="1" t="s">
        <v>11</v>
      </c>
      <c r="G3" t="s">
        <v>6</v>
      </c>
    </row>
    <row r="4" spans="1:7" x14ac:dyDescent="0.25">
      <c r="A4" s="1" t="s">
        <v>12</v>
      </c>
      <c r="B4" s="2">
        <v>3</v>
      </c>
      <c r="C4" s="1" t="s">
        <v>13</v>
      </c>
      <c r="D4" s="1" t="s">
        <v>13</v>
      </c>
      <c r="E4" s="1" t="s">
        <v>14</v>
      </c>
      <c r="F4" s="6"/>
      <c r="G4" t="s">
        <v>15</v>
      </c>
    </row>
    <row r="5" spans="1:7" x14ac:dyDescent="0.25">
      <c r="A5" s="1" t="s">
        <v>12</v>
      </c>
      <c r="B5" s="2">
        <v>4</v>
      </c>
      <c r="C5" s="1" t="s">
        <v>16</v>
      </c>
      <c r="D5" s="1" t="s">
        <v>17</v>
      </c>
      <c r="E5" s="1" t="s">
        <v>18</v>
      </c>
      <c r="F5" s="6"/>
      <c r="G5" t="s">
        <v>12</v>
      </c>
    </row>
    <row r="6" spans="1:7" x14ac:dyDescent="0.25">
      <c r="A6" s="1" t="s">
        <v>12</v>
      </c>
      <c r="B6" s="2">
        <v>5</v>
      </c>
      <c r="C6" s="1" t="s">
        <v>13</v>
      </c>
      <c r="D6" s="1" t="s">
        <v>13</v>
      </c>
      <c r="E6" s="1" t="s">
        <v>14</v>
      </c>
      <c r="F6" s="6"/>
    </row>
    <row r="7" spans="1:7" x14ac:dyDescent="0.25">
      <c r="A7" s="1" t="s">
        <v>12</v>
      </c>
      <c r="B7" s="2">
        <v>6</v>
      </c>
      <c r="C7" s="1" t="s">
        <v>16</v>
      </c>
      <c r="D7" s="1" t="s">
        <v>17</v>
      </c>
      <c r="E7" s="1" t="s">
        <v>18</v>
      </c>
      <c r="F7" s="6"/>
    </row>
    <row r="8" spans="1:7" x14ac:dyDescent="0.25">
      <c r="A8" s="1"/>
      <c r="B8" s="2">
        <v>7</v>
      </c>
      <c r="C8" s="1" t="s">
        <v>19</v>
      </c>
      <c r="D8" s="1" t="s">
        <v>13</v>
      </c>
      <c r="E8" s="1" t="s">
        <v>20</v>
      </c>
      <c r="F8" s="6"/>
    </row>
    <row r="9" spans="1:7" x14ac:dyDescent="0.25">
      <c r="A9" s="1"/>
      <c r="B9" s="2">
        <v>8</v>
      </c>
      <c r="C9" s="1" t="s">
        <v>21</v>
      </c>
      <c r="D9" s="1" t="s">
        <v>13</v>
      </c>
      <c r="E9" s="1" t="s">
        <v>22</v>
      </c>
      <c r="F9" s="6"/>
    </row>
    <row r="10" spans="1:7" x14ac:dyDescent="0.25">
      <c r="A10" s="1" t="s">
        <v>6</v>
      </c>
      <c r="B10" s="2">
        <v>9</v>
      </c>
      <c r="C10" s="1" t="s">
        <v>23</v>
      </c>
      <c r="D10" s="1" t="s">
        <v>30</v>
      </c>
      <c r="E10" s="1" t="s">
        <v>11</v>
      </c>
    </row>
    <row r="11" spans="1:7" x14ac:dyDescent="0.25">
      <c r="A11" s="1" t="s">
        <v>6</v>
      </c>
      <c r="B11" s="2">
        <v>10</v>
      </c>
      <c r="C11" s="1" t="s">
        <v>25</v>
      </c>
      <c r="D11" s="1" t="s">
        <v>28</v>
      </c>
      <c r="E11" s="1" t="s">
        <v>11</v>
      </c>
    </row>
    <row r="12" spans="1:7" x14ac:dyDescent="0.25">
      <c r="A12" s="1" t="s">
        <v>6</v>
      </c>
      <c r="B12" s="2">
        <v>11</v>
      </c>
      <c r="C12" s="1" t="s">
        <v>27</v>
      </c>
      <c r="D12" s="1" t="s">
        <v>34</v>
      </c>
      <c r="E12" s="1" t="s">
        <v>11</v>
      </c>
    </row>
    <row r="13" spans="1:7" x14ac:dyDescent="0.25">
      <c r="A13" s="1" t="s">
        <v>6</v>
      </c>
      <c r="B13" s="2">
        <v>12</v>
      </c>
      <c r="C13" s="1" t="s">
        <v>29</v>
      </c>
      <c r="D13" s="1" t="s">
        <v>32</v>
      </c>
      <c r="E13" s="1" t="s">
        <v>11</v>
      </c>
    </row>
    <row r="14" spans="1:7" x14ac:dyDescent="0.25">
      <c r="A14" s="1" t="s">
        <v>6</v>
      </c>
      <c r="B14" s="2">
        <v>13</v>
      </c>
      <c r="C14" s="1" t="s">
        <v>31</v>
      </c>
      <c r="D14" s="1" t="s">
        <v>53</v>
      </c>
      <c r="E14" s="1" t="s">
        <v>11</v>
      </c>
    </row>
    <row r="15" spans="1:7" x14ac:dyDescent="0.25">
      <c r="A15" s="1" t="s">
        <v>6</v>
      </c>
      <c r="B15" s="2">
        <v>14</v>
      </c>
      <c r="C15" s="1" t="s">
        <v>33</v>
      </c>
      <c r="D15" s="1" t="s">
        <v>51</v>
      </c>
      <c r="E15" s="1" t="s">
        <v>11</v>
      </c>
    </row>
    <row r="16" spans="1:7" x14ac:dyDescent="0.25">
      <c r="A16" s="1" t="s">
        <v>6</v>
      </c>
      <c r="B16" s="2">
        <v>15</v>
      </c>
      <c r="C16" s="1" t="s">
        <v>35</v>
      </c>
      <c r="D16" s="1" t="s">
        <v>36</v>
      </c>
      <c r="E16" s="1" t="s">
        <v>37</v>
      </c>
      <c r="F16" s="6"/>
    </row>
    <row r="17" spans="1:6" x14ac:dyDescent="0.25">
      <c r="A17" s="1" t="s">
        <v>6</v>
      </c>
      <c r="B17" s="2">
        <v>16</v>
      </c>
      <c r="C17" s="1" t="s">
        <v>38</v>
      </c>
      <c r="D17" s="1" t="s">
        <v>39</v>
      </c>
      <c r="E17" s="1" t="s">
        <v>37</v>
      </c>
      <c r="F17" s="6"/>
    </row>
    <row r="18" spans="1:6" x14ac:dyDescent="0.25">
      <c r="A18" s="1" t="s">
        <v>6</v>
      </c>
      <c r="B18" s="2">
        <v>17</v>
      </c>
      <c r="C18" s="1" t="s">
        <v>40</v>
      </c>
      <c r="D18" s="1" t="s">
        <v>41</v>
      </c>
      <c r="E18" s="1" t="s">
        <v>37</v>
      </c>
      <c r="F18" s="6"/>
    </row>
    <row r="19" spans="1:6" x14ac:dyDescent="0.25">
      <c r="A19" s="1" t="s">
        <v>12</v>
      </c>
      <c r="B19" s="2">
        <v>18</v>
      </c>
      <c r="C19" s="1" t="s">
        <v>42</v>
      </c>
      <c r="D19" s="1" t="s">
        <v>17</v>
      </c>
      <c r="E19" s="1" t="s">
        <v>43</v>
      </c>
      <c r="F19" s="6"/>
    </row>
    <row r="20" spans="1:6" x14ac:dyDescent="0.25">
      <c r="A20" s="1" t="s">
        <v>8</v>
      </c>
      <c r="B20" s="2">
        <v>19</v>
      </c>
      <c r="C20" s="1" t="s">
        <v>44</v>
      </c>
      <c r="D20" s="1"/>
      <c r="E20" s="1"/>
    </row>
    <row r="21" spans="1:6" x14ac:dyDescent="0.25">
      <c r="A21" s="1" t="s">
        <v>12</v>
      </c>
      <c r="B21" s="2">
        <v>20</v>
      </c>
      <c r="C21" s="1" t="s">
        <v>46</v>
      </c>
      <c r="D21" s="1" t="s">
        <v>17</v>
      </c>
      <c r="E21" s="1" t="s">
        <v>47</v>
      </c>
      <c r="F21" s="6"/>
    </row>
    <row r="22" spans="1:6" x14ac:dyDescent="0.25">
      <c r="A22" s="1" t="s">
        <v>12</v>
      </c>
      <c r="B22" s="2">
        <v>21</v>
      </c>
      <c r="C22" s="1" t="s">
        <v>13</v>
      </c>
      <c r="D22" s="1" t="s">
        <v>13</v>
      </c>
      <c r="E22" s="1" t="s">
        <v>14</v>
      </c>
      <c r="F22" s="6"/>
    </row>
    <row r="23" spans="1:6" x14ac:dyDescent="0.25">
      <c r="A23" s="1" t="s">
        <v>8</v>
      </c>
      <c r="B23" s="2">
        <v>22</v>
      </c>
      <c r="C23" s="1" t="s">
        <v>48</v>
      </c>
      <c r="D23" s="1"/>
      <c r="E23" s="1"/>
    </row>
    <row r="24" spans="1:6" x14ac:dyDescent="0.25">
      <c r="A24" s="1" t="s">
        <v>8</v>
      </c>
      <c r="B24" s="2">
        <v>23</v>
      </c>
      <c r="C24" s="1" t="s">
        <v>50</v>
      </c>
      <c r="D24" s="1" t="s">
        <v>49</v>
      </c>
      <c r="E24" s="1" t="s">
        <v>11</v>
      </c>
    </row>
    <row r="25" spans="1:6" x14ac:dyDescent="0.25">
      <c r="A25" s="1" t="s">
        <v>8</v>
      </c>
      <c r="B25" s="2">
        <v>24</v>
      </c>
      <c r="C25" s="1" t="s">
        <v>52</v>
      </c>
      <c r="D25" s="1" t="s">
        <v>45</v>
      </c>
      <c r="E25" s="1" t="s">
        <v>11</v>
      </c>
    </row>
    <row r="26" spans="1:6" x14ac:dyDescent="0.25">
      <c r="A26" s="1" t="s">
        <v>8</v>
      </c>
      <c r="B26" s="2">
        <v>25</v>
      </c>
      <c r="C26" s="1" t="s">
        <v>54</v>
      </c>
      <c r="D26" s="1" t="s">
        <v>60</v>
      </c>
      <c r="E26" s="1" t="s">
        <v>61</v>
      </c>
    </row>
    <row r="27" spans="1:6" x14ac:dyDescent="0.25">
      <c r="A27" s="1" t="s">
        <v>8</v>
      </c>
      <c r="B27" s="2">
        <v>26</v>
      </c>
      <c r="C27" s="1" t="s">
        <v>57</v>
      </c>
      <c r="D27" s="1" t="s">
        <v>55</v>
      </c>
      <c r="E27" s="1" t="s">
        <v>56</v>
      </c>
    </row>
    <row r="28" spans="1:6" x14ac:dyDescent="0.25">
      <c r="A28" s="1" t="s">
        <v>8</v>
      </c>
      <c r="B28" s="2">
        <v>27</v>
      </c>
      <c r="C28" s="1" t="s">
        <v>58</v>
      </c>
      <c r="D28" s="1"/>
      <c r="E28" s="1"/>
    </row>
    <row r="29" spans="1:6" x14ac:dyDescent="0.25">
      <c r="A29" s="1" t="s">
        <v>8</v>
      </c>
      <c r="B29" s="2">
        <v>28</v>
      </c>
      <c r="C29" s="1" t="s">
        <v>59</v>
      </c>
      <c r="D29" s="1"/>
      <c r="E29" s="1"/>
    </row>
    <row r="30" spans="1:6" x14ac:dyDescent="0.25">
      <c r="A30" s="1"/>
      <c r="B30" s="2">
        <v>29</v>
      </c>
      <c r="C30" s="1" t="s">
        <v>62</v>
      </c>
      <c r="D30" s="1" t="s">
        <v>63</v>
      </c>
      <c r="E30" s="1" t="s">
        <v>37</v>
      </c>
    </row>
    <row r="31" spans="1:6" x14ac:dyDescent="0.25">
      <c r="A31" s="1" t="s">
        <v>15</v>
      </c>
      <c r="B31" s="2">
        <v>30</v>
      </c>
      <c r="C31" s="1" t="s">
        <v>64</v>
      </c>
      <c r="D31" s="1" t="s">
        <v>65</v>
      </c>
      <c r="E31" s="1" t="s">
        <v>66</v>
      </c>
      <c r="F31" s="6"/>
    </row>
    <row r="32" spans="1:6" x14ac:dyDescent="0.25">
      <c r="A32" s="1" t="s">
        <v>15</v>
      </c>
      <c r="B32" s="2">
        <v>31</v>
      </c>
      <c r="C32" s="1" t="s">
        <v>67</v>
      </c>
      <c r="D32" s="1" t="s">
        <v>68</v>
      </c>
      <c r="E32" s="1" t="s">
        <v>66</v>
      </c>
      <c r="F32" s="6"/>
    </row>
    <row r="33" spans="1:5" x14ac:dyDescent="0.25">
      <c r="A33" s="1" t="s">
        <v>6</v>
      </c>
      <c r="B33" s="2">
        <v>32</v>
      </c>
      <c r="C33" s="1" t="s">
        <v>69</v>
      </c>
      <c r="D33" s="1" t="s">
        <v>24</v>
      </c>
      <c r="E33" s="1" t="s">
        <v>11</v>
      </c>
    </row>
  </sheetData>
  <dataValidations disablePrompts="1" count="1">
    <dataValidation type="list" allowBlank="1" showInputMessage="1" showErrorMessage="1" sqref="A2:A33" xr:uid="{A6060677-2A24-4E96-BB9E-7CD2FA65EE05}">
      <formula1>$G$2:$G$5</formula1>
    </dataValidation>
  </dataValidations>
  <pageMargins left="0.7" right="0.7" top="0.75" bottom="0.75" header="0.3" footer="0.3"/>
  <pageSetup paperSize="9" scale="93" orientation="portrait" horizontalDpi="4294967295" verticalDpi="4294967295" r:id="rId1"/>
  <headerFooter>
    <oddHeader>&amp;C&amp;A</oddHeader>
    <oddFooter>&amp;C&amp;D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0149-5254-46C1-8327-E3BF2EF582AE}">
  <dimension ref="A2:Q31"/>
  <sheetViews>
    <sheetView topLeftCell="A10" zoomScale="83" zoomScaleNormal="83" zoomScalePageLayoutView="26" workbookViewId="0">
      <selection activeCell="J31" sqref="J31"/>
    </sheetView>
  </sheetViews>
  <sheetFormatPr baseColWidth="10" defaultColWidth="11.42578125" defaultRowHeight="15" x14ac:dyDescent="0.25"/>
  <cols>
    <col min="1" max="1" width="13" bestFit="1" customWidth="1"/>
    <col min="2" max="2" width="13.42578125" bestFit="1" customWidth="1"/>
    <col min="3" max="3" width="13.42578125" customWidth="1"/>
    <col min="4" max="4" width="81.7109375" style="24" customWidth="1"/>
    <col min="9" max="9" width="13.5703125" bestFit="1" customWidth="1"/>
    <col min="10" max="10" width="14.85546875" bestFit="1" customWidth="1"/>
    <col min="12" max="12" width="23.7109375" bestFit="1" customWidth="1"/>
    <col min="14" max="14" width="4.28515625" customWidth="1"/>
  </cols>
  <sheetData>
    <row r="2" spans="2:17" x14ac:dyDescent="0.25">
      <c r="B2" s="4" t="s">
        <v>70</v>
      </c>
      <c r="C2" s="4" t="s">
        <v>71</v>
      </c>
      <c r="D2" s="23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3" t="s">
        <v>77</v>
      </c>
      <c r="J2" s="3" t="s">
        <v>78</v>
      </c>
      <c r="P2" t="s">
        <v>79</v>
      </c>
      <c r="Q2" t="s">
        <v>71</v>
      </c>
    </row>
    <row r="3" spans="2:17" x14ac:dyDescent="0.25">
      <c r="B3" s="2" t="s">
        <v>80</v>
      </c>
      <c r="C3" s="2">
        <v>1206</v>
      </c>
      <c r="D3" s="38" t="s">
        <v>81</v>
      </c>
      <c r="E3" s="39">
        <v>0.38</v>
      </c>
      <c r="F3" s="40">
        <v>10</v>
      </c>
      <c r="G3" s="41">
        <f>E3/F3</f>
        <v>3.7999999999999999E-2</v>
      </c>
      <c r="H3" s="2" t="s">
        <v>82</v>
      </c>
      <c r="I3" s="2">
        <v>1</v>
      </c>
      <c r="J3" s="42">
        <f>I3*G3</f>
        <v>3.7999999999999999E-2</v>
      </c>
      <c r="L3" s="1" t="s">
        <v>83</v>
      </c>
      <c r="M3" s="43">
        <v>100</v>
      </c>
      <c r="N3" s="11" t="s">
        <v>84</v>
      </c>
      <c r="P3" t="s">
        <v>82</v>
      </c>
      <c r="Q3" s="44">
        <v>2010</v>
      </c>
    </row>
    <row r="4" spans="2:17" x14ac:dyDescent="0.25">
      <c r="B4" s="2" t="s">
        <v>85</v>
      </c>
      <c r="C4" s="2">
        <v>1206</v>
      </c>
      <c r="D4" s="38" t="s">
        <v>86</v>
      </c>
      <c r="E4" s="39">
        <v>0.41</v>
      </c>
      <c r="F4" s="40">
        <v>10</v>
      </c>
      <c r="G4" s="41">
        <f t="shared" ref="G4:G29" si="0">E4/F4</f>
        <v>4.0999999999999995E-2</v>
      </c>
      <c r="H4" s="2" t="s">
        <v>82</v>
      </c>
      <c r="I4" s="2">
        <v>1</v>
      </c>
      <c r="J4" s="42">
        <f t="shared" ref="J4:J29" si="1">I4*G4</f>
        <v>4.0999999999999995E-2</v>
      </c>
      <c r="L4" s="1" t="s">
        <v>87</v>
      </c>
      <c r="M4" s="10">
        <v>25</v>
      </c>
      <c r="N4" s="11" t="s">
        <v>84</v>
      </c>
      <c r="P4" t="s">
        <v>88</v>
      </c>
      <c r="Q4" s="44">
        <v>1206</v>
      </c>
    </row>
    <row r="5" spans="2:17" x14ac:dyDescent="0.25">
      <c r="B5" s="2" t="s">
        <v>89</v>
      </c>
      <c r="C5" s="2">
        <v>1206</v>
      </c>
      <c r="D5" s="38" t="s">
        <v>90</v>
      </c>
      <c r="E5" s="39">
        <v>0.33</v>
      </c>
      <c r="F5" s="40">
        <v>10</v>
      </c>
      <c r="G5" s="41">
        <f t="shared" si="0"/>
        <v>3.3000000000000002E-2</v>
      </c>
      <c r="H5" s="2" t="s">
        <v>82</v>
      </c>
      <c r="I5" s="2">
        <v>1</v>
      </c>
      <c r="J5" s="42">
        <f t="shared" si="1"/>
        <v>3.3000000000000002E-2</v>
      </c>
      <c r="Q5" s="44">
        <v>805</v>
      </c>
    </row>
    <row r="6" spans="2:17" x14ac:dyDescent="0.25">
      <c r="B6" s="2" t="s">
        <v>91</v>
      </c>
      <c r="C6" s="2">
        <v>1206</v>
      </c>
      <c r="D6" s="38" t="s">
        <v>92</v>
      </c>
      <c r="E6" s="39">
        <v>0.41</v>
      </c>
      <c r="F6" s="40">
        <v>10</v>
      </c>
      <c r="G6" s="41">
        <f t="shared" si="0"/>
        <v>4.0999999999999995E-2</v>
      </c>
      <c r="H6" s="2" t="s">
        <v>82</v>
      </c>
      <c r="I6" s="2">
        <v>1</v>
      </c>
      <c r="J6" s="42">
        <f t="shared" si="1"/>
        <v>4.0999999999999995E-2</v>
      </c>
      <c r="L6" t="s">
        <v>93</v>
      </c>
      <c r="Q6" s="44">
        <v>603</v>
      </c>
    </row>
    <row r="7" spans="2:17" x14ac:dyDescent="0.25">
      <c r="B7" s="2" t="s">
        <v>94</v>
      </c>
      <c r="C7" s="2">
        <v>1206</v>
      </c>
      <c r="D7" s="38" t="s">
        <v>95</v>
      </c>
      <c r="E7" s="39">
        <v>0.28000000000000003</v>
      </c>
      <c r="F7" s="40">
        <v>10</v>
      </c>
      <c r="G7" s="41">
        <f t="shared" si="0"/>
        <v>2.8000000000000004E-2</v>
      </c>
      <c r="H7" s="2" t="s">
        <v>82</v>
      </c>
      <c r="I7" s="2">
        <v>2</v>
      </c>
      <c r="J7" s="42">
        <f t="shared" si="1"/>
        <v>5.6000000000000008E-2</v>
      </c>
      <c r="Q7" s="45" t="s">
        <v>96</v>
      </c>
    </row>
    <row r="8" spans="2:17" x14ac:dyDescent="0.25">
      <c r="B8" s="2" t="s">
        <v>97</v>
      </c>
      <c r="C8" s="2">
        <v>1206</v>
      </c>
      <c r="D8" s="38" t="s">
        <v>98</v>
      </c>
      <c r="E8" s="39">
        <v>0.41</v>
      </c>
      <c r="F8" s="40">
        <v>10</v>
      </c>
      <c r="G8" s="41">
        <f t="shared" si="0"/>
        <v>4.0999999999999995E-2</v>
      </c>
      <c r="H8" s="2" t="s">
        <v>82</v>
      </c>
      <c r="I8" s="2">
        <v>2</v>
      </c>
      <c r="J8" s="42">
        <f t="shared" si="1"/>
        <v>8.199999999999999E-2</v>
      </c>
      <c r="L8" s="1" t="s">
        <v>99</v>
      </c>
      <c r="M8" s="43">
        <v>4</v>
      </c>
      <c r="N8" s="11" t="s">
        <v>84</v>
      </c>
    </row>
    <row r="9" spans="2:17" x14ac:dyDescent="0.25">
      <c r="B9" s="2" t="s">
        <v>100</v>
      </c>
      <c r="C9" s="2">
        <v>1206</v>
      </c>
      <c r="D9" s="38" t="s">
        <v>101</v>
      </c>
      <c r="E9" s="39">
        <v>0.41</v>
      </c>
      <c r="F9" s="40">
        <v>10</v>
      </c>
      <c r="G9" s="41">
        <f t="shared" si="0"/>
        <v>4.0999999999999995E-2</v>
      </c>
      <c r="H9" s="2" t="s">
        <v>82</v>
      </c>
      <c r="I9" s="2">
        <v>1</v>
      </c>
      <c r="J9" s="42">
        <f t="shared" si="1"/>
        <v>4.0999999999999995E-2</v>
      </c>
    </row>
    <row r="10" spans="2:17" x14ac:dyDescent="0.25">
      <c r="B10" s="2" t="s">
        <v>102</v>
      </c>
      <c r="C10" s="2">
        <v>1206</v>
      </c>
      <c r="D10" s="38" t="s">
        <v>103</v>
      </c>
      <c r="E10" s="39">
        <v>0.41</v>
      </c>
      <c r="F10" s="40">
        <v>10</v>
      </c>
      <c r="G10" s="41">
        <f t="shared" si="0"/>
        <v>4.0999999999999995E-2</v>
      </c>
      <c r="H10" s="2" t="s">
        <v>82</v>
      </c>
      <c r="I10" s="2">
        <v>1</v>
      </c>
      <c r="J10" s="42">
        <f t="shared" si="1"/>
        <v>4.0999999999999995E-2</v>
      </c>
    </row>
    <row r="11" spans="2:17" x14ac:dyDescent="0.25">
      <c r="B11" s="2" t="s">
        <v>104</v>
      </c>
      <c r="C11" s="2">
        <v>1206</v>
      </c>
      <c r="D11" s="38" t="s">
        <v>105</v>
      </c>
      <c r="E11" s="39">
        <v>0.38</v>
      </c>
      <c r="F11" s="40">
        <v>10</v>
      </c>
      <c r="G11" s="41">
        <f t="shared" si="0"/>
        <v>3.7999999999999999E-2</v>
      </c>
      <c r="H11" s="2" t="s">
        <v>82</v>
      </c>
      <c r="I11" s="2">
        <v>1</v>
      </c>
      <c r="J11" s="42">
        <f t="shared" si="1"/>
        <v>3.7999999999999999E-2</v>
      </c>
    </row>
    <row r="12" spans="2:17" x14ac:dyDescent="0.25">
      <c r="B12" s="2" t="s">
        <v>106</v>
      </c>
      <c r="C12" s="2">
        <v>1206</v>
      </c>
      <c r="D12" s="38" t="s">
        <v>107</v>
      </c>
      <c r="E12" s="39">
        <v>0.34</v>
      </c>
      <c r="F12" s="40">
        <v>10</v>
      </c>
      <c r="G12" s="41">
        <f t="shared" si="0"/>
        <v>3.4000000000000002E-2</v>
      </c>
      <c r="H12" s="2" t="s">
        <v>82</v>
      </c>
      <c r="I12" s="2">
        <v>1</v>
      </c>
      <c r="J12" s="42">
        <f t="shared" si="1"/>
        <v>3.4000000000000002E-2</v>
      </c>
    </row>
    <row r="13" spans="2:17" x14ac:dyDescent="0.25">
      <c r="B13" s="2" t="s">
        <v>108</v>
      </c>
      <c r="C13" s="2">
        <v>1206</v>
      </c>
      <c r="D13" s="38" t="s">
        <v>109</v>
      </c>
      <c r="E13" s="39">
        <v>0.41</v>
      </c>
      <c r="F13" s="40">
        <v>10</v>
      </c>
      <c r="G13" s="41">
        <f t="shared" si="0"/>
        <v>4.0999999999999995E-2</v>
      </c>
      <c r="H13" s="2" t="s">
        <v>82</v>
      </c>
      <c r="I13" s="2">
        <v>1</v>
      </c>
      <c r="J13" s="42">
        <f t="shared" si="1"/>
        <v>4.0999999999999995E-2</v>
      </c>
    </row>
    <row r="14" spans="2:17" ht="30" x14ac:dyDescent="0.25">
      <c r="B14" s="2" t="s">
        <v>110</v>
      </c>
      <c r="C14" s="2">
        <v>1206</v>
      </c>
      <c r="D14" s="38" t="s">
        <v>111</v>
      </c>
      <c r="E14" s="39">
        <v>0.49</v>
      </c>
      <c r="F14" s="40">
        <v>10</v>
      </c>
      <c r="G14" s="41">
        <f t="shared" si="0"/>
        <v>4.9000000000000002E-2</v>
      </c>
      <c r="H14" s="2" t="s">
        <v>82</v>
      </c>
      <c r="I14" s="2">
        <v>1</v>
      </c>
      <c r="J14" s="42">
        <f t="shared" si="1"/>
        <v>4.9000000000000002E-2</v>
      </c>
      <c r="O14" s="46"/>
    </row>
    <row r="15" spans="2:17" x14ac:dyDescent="0.25">
      <c r="B15" s="2" t="s">
        <v>112</v>
      </c>
      <c r="C15" s="2">
        <v>1206</v>
      </c>
      <c r="D15" s="38" t="s">
        <v>113</v>
      </c>
      <c r="E15" s="39">
        <v>0.5</v>
      </c>
      <c r="F15" s="40">
        <v>15</v>
      </c>
      <c r="G15" s="41">
        <f t="shared" si="0"/>
        <v>3.3333333333333333E-2</v>
      </c>
      <c r="H15" s="2" t="s">
        <v>82</v>
      </c>
      <c r="I15" s="2">
        <v>8</v>
      </c>
      <c r="J15" s="41">
        <f t="shared" si="1"/>
        <v>0.26666666666666666</v>
      </c>
      <c r="O15" s="46"/>
    </row>
    <row r="16" spans="2:17" x14ac:dyDescent="0.25">
      <c r="B16" s="2" t="s">
        <v>114</v>
      </c>
      <c r="C16" s="2">
        <v>1206</v>
      </c>
      <c r="D16" s="38" t="s">
        <v>115</v>
      </c>
      <c r="E16" s="39">
        <v>0.41</v>
      </c>
      <c r="F16" s="40">
        <v>10</v>
      </c>
      <c r="G16" s="41">
        <f t="shared" si="0"/>
        <v>4.0999999999999995E-2</v>
      </c>
      <c r="H16" s="2" t="s">
        <v>82</v>
      </c>
      <c r="I16" s="2">
        <v>1</v>
      </c>
      <c r="J16" s="42">
        <f t="shared" si="1"/>
        <v>4.0999999999999995E-2</v>
      </c>
      <c r="O16" s="46"/>
    </row>
    <row r="17" spans="1:15" x14ac:dyDescent="0.25">
      <c r="B17" s="2" t="s">
        <v>116</v>
      </c>
      <c r="C17" s="2">
        <v>1206</v>
      </c>
      <c r="D17" s="38" t="s">
        <v>117</v>
      </c>
      <c r="E17" s="39">
        <v>0.28000000000000003</v>
      </c>
      <c r="F17" s="40">
        <v>10</v>
      </c>
      <c r="G17" s="41">
        <f t="shared" si="0"/>
        <v>2.8000000000000004E-2</v>
      </c>
      <c r="H17" s="2" t="s">
        <v>82</v>
      </c>
      <c r="I17" s="2">
        <v>1</v>
      </c>
      <c r="J17" s="42">
        <f t="shared" si="1"/>
        <v>2.8000000000000004E-2</v>
      </c>
      <c r="O17" s="46"/>
    </row>
    <row r="18" spans="1:15" x14ac:dyDescent="0.25">
      <c r="B18" s="2" t="s">
        <v>118</v>
      </c>
      <c r="C18" s="2" t="s">
        <v>96</v>
      </c>
      <c r="D18" s="37" t="s">
        <v>119</v>
      </c>
      <c r="E18" s="47">
        <v>8.6</v>
      </c>
      <c r="F18" s="2">
        <v>25</v>
      </c>
      <c r="G18" s="41">
        <f t="shared" si="0"/>
        <v>0.34399999999999997</v>
      </c>
      <c r="H18" s="2" t="s">
        <v>82</v>
      </c>
      <c r="I18" s="2">
        <v>13</v>
      </c>
      <c r="J18" s="42">
        <f t="shared" si="1"/>
        <v>4.4719999999999995</v>
      </c>
    </row>
    <row r="19" spans="1:15" x14ac:dyDescent="0.25">
      <c r="B19" s="2" t="s">
        <v>120</v>
      </c>
      <c r="C19" s="2" t="s">
        <v>96</v>
      </c>
      <c r="D19" s="37" t="s">
        <v>121</v>
      </c>
      <c r="E19" s="47">
        <v>0.3</v>
      </c>
      <c r="F19" s="2">
        <v>2</v>
      </c>
      <c r="G19" s="41">
        <f t="shared" si="0"/>
        <v>0.15</v>
      </c>
      <c r="H19" s="2" t="s">
        <v>82</v>
      </c>
      <c r="I19" s="2">
        <v>1</v>
      </c>
      <c r="J19" s="42">
        <f t="shared" si="1"/>
        <v>0.15</v>
      </c>
    </row>
    <row r="20" spans="1:15" ht="30" x14ac:dyDescent="0.25">
      <c r="B20" s="2" t="s">
        <v>122</v>
      </c>
      <c r="C20" s="2"/>
      <c r="D20" s="37" t="s">
        <v>123</v>
      </c>
      <c r="E20" s="47">
        <v>1.02</v>
      </c>
      <c r="F20" s="2">
        <v>3</v>
      </c>
      <c r="G20" s="41">
        <f t="shared" si="0"/>
        <v>0.34</v>
      </c>
      <c r="H20" s="2" t="s">
        <v>82</v>
      </c>
      <c r="I20" s="2">
        <v>1</v>
      </c>
      <c r="J20" s="42">
        <f t="shared" si="1"/>
        <v>0.34</v>
      </c>
    </row>
    <row r="21" spans="1:15" ht="30" x14ac:dyDescent="0.25">
      <c r="B21" s="2" t="s">
        <v>124</v>
      </c>
      <c r="C21" s="2" t="s">
        <v>96</v>
      </c>
      <c r="D21" s="37" t="s">
        <v>125</v>
      </c>
      <c r="E21" s="47">
        <v>2.67</v>
      </c>
      <c r="F21" s="2">
        <v>3</v>
      </c>
      <c r="G21" s="41">
        <f t="shared" si="0"/>
        <v>0.89</v>
      </c>
      <c r="H21" s="2" t="s">
        <v>82</v>
      </c>
      <c r="I21" s="48">
        <v>1</v>
      </c>
      <c r="J21" s="42">
        <f t="shared" si="1"/>
        <v>0.89</v>
      </c>
    </row>
    <row r="22" spans="1:15" ht="30" x14ac:dyDescent="0.25">
      <c r="B22" s="2" t="s">
        <v>126</v>
      </c>
      <c r="C22" s="2" t="s">
        <v>96</v>
      </c>
      <c r="D22" s="37" t="s">
        <v>127</v>
      </c>
      <c r="E22" s="47">
        <v>0.52</v>
      </c>
      <c r="F22" s="2">
        <v>5</v>
      </c>
      <c r="G22" s="41">
        <f t="shared" si="0"/>
        <v>0.10400000000000001</v>
      </c>
      <c r="H22" s="2" t="s">
        <v>88</v>
      </c>
      <c r="I22" s="48">
        <v>1</v>
      </c>
      <c r="J22" s="42">
        <f t="shared" si="1"/>
        <v>0.10400000000000001</v>
      </c>
      <c r="K22" t="s">
        <v>128</v>
      </c>
    </row>
    <row r="23" spans="1:15" x14ac:dyDescent="0.25">
      <c r="A23" t="s">
        <v>129</v>
      </c>
      <c r="B23" s="2" t="s">
        <v>130</v>
      </c>
      <c r="C23" s="2" t="s">
        <v>96</v>
      </c>
      <c r="D23" s="49" t="s">
        <v>96</v>
      </c>
      <c r="E23" s="47">
        <v>1.45</v>
      </c>
      <c r="F23" s="2">
        <v>2</v>
      </c>
      <c r="G23" s="41">
        <f t="shared" si="0"/>
        <v>0.72499999999999998</v>
      </c>
      <c r="H23" s="2"/>
      <c r="I23" s="48">
        <v>1</v>
      </c>
      <c r="J23" s="41">
        <f t="shared" si="1"/>
        <v>0.72499999999999998</v>
      </c>
    </row>
    <row r="24" spans="1:15" x14ac:dyDescent="0.25">
      <c r="B24" s="2" t="s">
        <v>131</v>
      </c>
      <c r="C24" s="2">
        <v>1206</v>
      </c>
      <c r="D24" s="49" t="s">
        <v>132</v>
      </c>
      <c r="E24" s="47">
        <v>1.35</v>
      </c>
      <c r="F24" s="2">
        <v>10</v>
      </c>
      <c r="G24" s="41">
        <f t="shared" si="0"/>
        <v>0.13500000000000001</v>
      </c>
      <c r="H24" s="2" t="s">
        <v>82</v>
      </c>
      <c r="I24" s="48">
        <v>1</v>
      </c>
      <c r="J24" s="41">
        <f t="shared" si="1"/>
        <v>0.13500000000000001</v>
      </c>
    </row>
    <row r="25" spans="1:15" x14ac:dyDescent="0.25">
      <c r="B25" s="2" t="s">
        <v>133</v>
      </c>
      <c r="C25" s="2">
        <v>1206</v>
      </c>
      <c r="D25" s="49" t="s">
        <v>134</v>
      </c>
      <c r="E25" s="47">
        <v>0.81</v>
      </c>
      <c r="F25" s="2">
        <v>10</v>
      </c>
      <c r="G25" s="41">
        <f t="shared" si="0"/>
        <v>8.1000000000000003E-2</v>
      </c>
      <c r="H25" s="2" t="s">
        <v>82</v>
      </c>
      <c r="I25" s="48">
        <v>2</v>
      </c>
      <c r="J25" s="41">
        <f t="shared" si="1"/>
        <v>0.16200000000000001</v>
      </c>
    </row>
    <row r="26" spans="1:15" x14ac:dyDescent="0.25">
      <c r="B26" s="2" t="s">
        <v>135</v>
      </c>
      <c r="C26" s="2">
        <v>1206</v>
      </c>
      <c r="D26" s="49" t="s">
        <v>136</v>
      </c>
      <c r="E26" s="47">
        <v>1.66</v>
      </c>
      <c r="F26" s="2">
        <v>10</v>
      </c>
      <c r="G26" s="41">
        <f t="shared" si="0"/>
        <v>0.16599999999999998</v>
      </c>
      <c r="H26" s="2" t="s">
        <v>82</v>
      </c>
      <c r="I26" s="48">
        <v>1</v>
      </c>
      <c r="J26" s="41">
        <f t="shared" si="1"/>
        <v>0.16599999999999998</v>
      </c>
    </row>
    <row r="27" spans="1:15" ht="30" x14ac:dyDescent="0.25">
      <c r="B27" s="2" t="s">
        <v>137</v>
      </c>
      <c r="C27" s="2">
        <v>1206</v>
      </c>
      <c r="D27" s="49" t="s">
        <v>138</v>
      </c>
      <c r="E27" s="47">
        <v>1.44</v>
      </c>
      <c r="F27" s="2">
        <v>10</v>
      </c>
      <c r="G27" s="41">
        <f t="shared" si="0"/>
        <v>0.14399999999999999</v>
      </c>
      <c r="H27" s="2" t="s">
        <v>82</v>
      </c>
      <c r="I27" s="48">
        <v>1</v>
      </c>
      <c r="J27" s="41">
        <f t="shared" si="1"/>
        <v>0.14399999999999999</v>
      </c>
    </row>
    <row r="28" spans="1:15" ht="30" x14ac:dyDescent="0.25">
      <c r="B28" s="2" t="s">
        <v>139</v>
      </c>
      <c r="C28" s="2" t="s">
        <v>96</v>
      </c>
      <c r="D28" s="49" t="s">
        <v>140</v>
      </c>
      <c r="E28" s="47">
        <v>12.48</v>
      </c>
      <c r="F28" s="2">
        <v>3</v>
      </c>
      <c r="G28" s="41">
        <f t="shared" si="0"/>
        <v>4.16</v>
      </c>
      <c r="H28" s="2" t="s">
        <v>82</v>
      </c>
      <c r="I28" s="48">
        <v>1</v>
      </c>
      <c r="J28" s="41">
        <f t="shared" si="1"/>
        <v>4.16</v>
      </c>
    </row>
    <row r="29" spans="1:15" x14ac:dyDescent="0.25">
      <c r="B29" s="2" t="s">
        <v>141</v>
      </c>
      <c r="C29" s="2" t="s">
        <v>96</v>
      </c>
      <c r="D29" s="37" t="s">
        <v>142</v>
      </c>
      <c r="E29" s="47">
        <v>10.119999999999999</v>
      </c>
      <c r="F29" s="2">
        <v>2</v>
      </c>
      <c r="G29" s="41">
        <f t="shared" si="0"/>
        <v>5.0599999999999996</v>
      </c>
      <c r="H29" s="2" t="s">
        <v>82</v>
      </c>
      <c r="I29" s="48">
        <v>1</v>
      </c>
      <c r="J29" s="42">
        <f t="shared" si="1"/>
        <v>5.0599999999999996</v>
      </c>
      <c r="K29" t="s">
        <v>143</v>
      </c>
    </row>
    <row r="30" spans="1:15" x14ac:dyDescent="0.25">
      <c r="D30" s="50" t="s">
        <v>144</v>
      </c>
      <c r="E30" s="51">
        <f>SUM(E3:E29,M8)</f>
        <v>52.269999999999996</v>
      </c>
      <c r="F30" t="s">
        <v>84</v>
      </c>
      <c r="I30" s="52" t="s">
        <v>144</v>
      </c>
      <c r="J30" s="56">
        <f>SUM(J3:J22,M8)+ SUM(J24:J29)</f>
        <v>20.653666666666666</v>
      </c>
      <c r="K30" t="s">
        <v>84</v>
      </c>
    </row>
    <row r="31" spans="1:15" x14ac:dyDescent="0.25">
      <c r="D31" s="50" t="s">
        <v>145</v>
      </c>
      <c r="E31" s="51">
        <f>M3-E30</f>
        <v>47.730000000000004</v>
      </c>
      <c r="F31" t="s">
        <v>84</v>
      </c>
      <c r="I31" t="s">
        <v>145</v>
      </c>
      <c r="J31" s="44">
        <f>M4-J30</f>
        <v>4.3463333333333338</v>
      </c>
      <c r="K31" t="s">
        <v>84</v>
      </c>
    </row>
  </sheetData>
  <dataValidations count="2">
    <dataValidation type="list" allowBlank="1" showInputMessage="1" showErrorMessage="1" sqref="H3:H29" xr:uid="{00BF88FE-C950-4D33-B066-C441351DDC63}">
      <formula1>$P$3:$P$7</formula1>
    </dataValidation>
    <dataValidation type="list" allowBlank="1" showInputMessage="1" showErrorMessage="1" sqref="C3:C29" xr:uid="{BCEF0720-4288-4D74-9265-DD157A069464}">
      <formula1>$Q$3:$Q$7</formula1>
    </dataValidation>
  </dataValidations>
  <hyperlinks>
    <hyperlink ref="D18" r:id="rId1" xr:uid="{AD9823E9-BBA8-480D-ADC1-27EDA4C5BB74}"/>
    <hyperlink ref="D19" r:id="rId2" xr:uid="{4C8479F3-3814-4483-B6BE-20BDF4D9CA11}"/>
    <hyperlink ref="D3" r:id="rId3" xr:uid="{3D433057-BFF8-4773-8CC9-E38460A5FE1B}"/>
    <hyperlink ref="D4" r:id="rId4" xr:uid="{65478FCE-99AD-48B9-A8B1-241C3D23E848}"/>
    <hyperlink ref="D5" r:id="rId5" xr:uid="{556595FE-EE91-4B33-AF8F-0545B67B0B4D}"/>
    <hyperlink ref="D6" r:id="rId6" xr:uid="{F804CF12-73EA-49B4-A1D9-8CD1BD2AF669}"/>
    <hyperlink ref="D7" r:id="rId7" xr:uid="{35BC3A4B-8E0E-4054-A8EA-332ED6E63D1E}"/>
    <hyperlink ref="D8" r:id="rId8" xr:uid="{5BB08998-2C4F-4449-94F6-70454ADAB4A0}"/>
    <hyperlink ref="D9" r:id="rId9" xr:uid="{50C8C46F-DD94-49A6-96D1-F48474C1D45B}"/>
    <hyperlink ref="D10" r:id="rId10" xr:uid="{C0D6C602-7A3C-4A63-9269-092418A8AC76}"/>
    <hyperlink ref="D11" r:id="rId11" xr:uid="{2C5D4899-10E9-4657-A20D-11C5E1B11F3A}"/>
    <hyperlink ref="D12" r:id="rId12" xr:uid="{4E268F90-4A6C-4C2C-A871-1C061841DCB0}"/>
    <hyperlink ref="D13" r:id="rId13" xr:uid="{77FDD04D-462D-4B3C-ACB0-51C576BA9D44}"/>
    <hyperlink ref="D14" r:id="rId14" xr:uid="{ED2E1CB5-6C1F-4219-9EDA-5F0B0CF62D32}"/>
    <hyperlink ref="D15" r:id="rId15" xr:uid="{277F76BB-FD25-473D-8F72-3A3F5E88B585}"/>
    <hyperlink ref="D16" r:id="rId16" xr:uid="{8B4AFDDF-04C3-45F3-B2B0-89EB6EEC17A9}"/>
    <hyperlink ref="D17" r:id="rId17" xr:uid="{B8B5AB33-7B75-4017-BE4B-07E9D5226F42}"/>
    <hyperlink ref="D22" r:id="rId18" xr:uid="{928D557D-67F7-4E1D-92CF-84EF0521737A}"/>
    <hyperlink ref="D20" r:id="rId19" xr:uid="{A262965E-218E-4C0F-B264-305DDD6AD33B}"/>
    <hyperlink ref="D29" r:id="rId20" xr:uid="{09326891-BC86-4AD7-AC38-F0F58FD72B85}"/>
    <hyperlink ref="D21" r:id="rId21" xr:uid="{DCB953A7-F07A-4A37-BA10-AD292D990929}"/>
  </hyperlinks>
  <pageMargins left="0.70866141732283472" right="0.70866141732283472" top="0.74803149606299213" bottom="0.74803149606299213" header="0.31496062992125984" footer="0.31496062992125984"/>
  <pageSetup scale="36" orientation="landscape" horizontalDpi="4294967295" verticalDpi="4294967295" r:id="rId22"/>
  <headerFooter>
    <oddHeader>&amp;C&amp;A</oddHeader>
    <oddFooter>&amp;C&amp;D</oddFooter>
  </headerFooter>
  <colBreaks count="1" manualBreakCount="1">
    <brk id="14" max="1048575" man="1"/>
  </colBreaks>
  <tableParts count="1">
    <tablePart r:id="rId2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F997-161C-41A5-8321-E63FEAA69F23}">
  <dimension ref="B1:Z42"/>
  <sheetViews>
    <sheetView topLeftCell="A20" zoomScaleNormal="100" zoomScaleSheetLayoutView="34" zoomScalePageLayoutView="55" workbookViewId="0">
      <selection activeCell="N1" sqref="N1"/>
    </sheetView>
  </sheetViews>
  <sheetFormatPr baseColWidth="10" defaultColWidth="11.42578125" defaultRowHeight="15" x14ac:dyDescent="0.25"/>
  <cols>
    <col min="1" max="1" width="5.5703125" customWidth="1"/>
    <col min="2" max="8" width="11.7109375" customWidth="1"/>
    <col min="9" max="9" width="5" customWidth="1"/>
    <col min="10" max="10" width="11.5703125" customWidth="1"/>
    <col min="11" max="11" width="5.7109375" customWidth="1"/>
    <col min="12" max="12" width="6.7109375" customWidth="1"/>
    <col min="20" max="20" width="15.7109375" customWidth="1"/>
    <col min="22" max="22" width="6.5703125" customWidth="1"/>
    <col min="23" max="28" width="11.5703125"/>
  </cols>
  <sheetData>
    <row r="1" spans="2:26" x14ac:dyDescent="0.25">
      <c r="N1" s="73"/>
    </row>
    <row r="2" spans="2:26" ht="36.75" x14ac:dyDescent="0.25">
      <c r="B2" s="65" t="s">
        <v>146</v>
      </c>
      <c r="C2" s="65"/>
      <c r="D2" s="65"/>
      <c r="E2" s="65"/>
      <c r="F2" s="65"/>
      <c r="G2" s="65"/>
      <c r="H2" s="65"/>
      <c r="N2" s="65" t="s">
        <v>147</v>
      </c>
      <c r="O2" s="65"/>
      <c r="P2" s="65"/>
      <c r="Q2" s="65"/>
      <c r="R2" s="65"/>
      <c r="S2" s="65"/>
      <c r="T2" s="55" t="s">
        <v>148</v>
      </c>
    </row>
    <row r="3" spans="2:26" x14ac:dyDescent="0.25">
      <c r="B3" s="7" t="s">
        <v>149</v>
      </c>
      <c r="C3" s="7" t="s">
        <v>150</v>
      </c>
      <c r="D3" s="7" t="s">
        <v>151</v>
      </c>
      <c r="E3" s="7" t="s">
        <v>152</v>
      </c>
      <c r="F3" s="7" t="s">
        <v>153</v>
      </c>
      <c r="G3" s="7" t="s">
        <v>154</v>
      </c>
      <c r="H3" s="7" t="s">
        <v>155</v>
      </c>
      <c r="I3" s="12"/>
      <c r="N3" s="7" t="str">
        <f>B3</f>
        <v>Buttons</v>
      </c>
      <c r="O3" s="7" t="str">
        <f>G3</f>
        <v>R1 (pr)</v>
      </c>
      <c r="P3" s="3" t="s">
        <v>150</v>
      </c>
      <c r="Q3" s="3" t="s">
        <v>151</v>
      </c>
      <c r="R3" s="3" t="s">
        <v>156</v>
      </c>
      <c r="S3" s="3" t="s">
        <v>157</v>
      </c>
      <c r="T3" s="3"/>
    </row>
    <row r="4" spans="2:26" x14ac:dyDescent="0.25">
      <c r="B4" s="8">
        <v>0</v>
      </c>
      <c r="C4" s="9">
        <v>0.25</v>
      </c>
      <c r="D4" s="8">
        <f>(C4/$K$4)*$K$5</f>
        <v>85.25</v>
      </c>
      <c r="E4" s="9">
        <f>$K$4-C4</f>
        <v>2.75</v>
      </c>
      <c r="F4" s="16">
        <f>($K$4-C4)*$K$6/C4</f>
        <v>11000</v>
      </c>
      <c r="G4" s="16">
        <v>11000</v>
      </c>
      <c r="H4" s="14">
        <f>E4/G4</f>
        <v>2.5000000000000001E-4</v>
      </c>
      <c r="J4" s="1" t="s">
        <v>16</v>
      </c>
      <c r="K4" s="10">
        <v>3</v>
      </c>
      <c r="L4" s="11" t="s">
        <v>158</v>
      </c>
      <c r="N4" s="8">
        <f t="shared" ref="N4:N15" si="0">B4</f>
        <v>0</v>
      </c>
      <c r="O4" s="8">
        <f t="shared" ref="O4:O15" si="1">G4</f>
        <v>11000</v>
      </c>
      <c r="P4" s="54">
        <f>($K$4*$K$6)/(O4+$K$6)</f>
        <v>0.25</v>
      </c>
      <c r="Q4" s="53">
        <f>(P4/$K$4)*$K$5</f>
        <v>85.25</v>
      </c>
      <c r="R4" s="53">
        <f>Q4-$K$8</f>
        <v>55.25</v>
      </c>
      <c r="S4" s="53">
        <f>Q4+$K$8</f>
        <v>115.25</v>
      </c>
      <c r="T4" s="1" t="b">
        <f t="shared" ref="T4:T14" si="2">AND(S4&lt;R5,S4&lt;&gt;R5)</f>
        <v>1</v>
      </c>
      <c r="W4" s="12"/>
      <c r="X4" s="44"/>
      <c r="Y4" s="56"/>
      <c r="Z4" s="57"/>
    </row>
    <row r="5" spans="2:26" x14ac:dyDescent="0.25">
      <c r="B5" s="8">
        <v>1</v>
      </c>
      <c r="C5" s="9">
        <v>0.5</v>
      </c>
      <c r="D5" s="8">
        <f t="shared" ref="D5:D15" si="3">(C5/$K$4)*$K$5</f>
        <v>170.5</v>
      </c>
      <c r="E5" s="9">
        <f t="shared" ref="E5:E15" si="4">$K$4-C5</f>
        <v>2.5</v>
      </c>
      <c r="F5" s="16">
        <f t="shared" ref="F4:F15" si="5">($K$4-C5)*$K$6/C5</f>
        <v>5000</v>
      </c>
      <c r="G5" s="16">
        <v>4990</v>
      </c>
      <c r="H5" s="14">
        <f t="shared" ref="H5:H14" si="6">E5/G5</f>
        <v>5.0100200400801599E-4</v>
      </c>
      <c r="J5" s="1" t="s">
        <v>159</v>
      </c>
      <c r="K5" s="10">
        <v>1023</v>
      </c>
      <c r="L5" s="11"/>
      <c r="N5" s="8">
        <f t="shared" si="0"/>
        <v>1</v>
      </c>
      <c r="O5" s="8">
        <f t="shared" si="1"/>
        <v>4990</v>
      </c>
      <c r="P5" s="54">
        <f t="shared" ref="P5:P15" si="7">($K$4*$K$6)/(O5+$K$6)</f>
        <v>0.5008347245409015</v>
      </c>
      <c r="Q5" s="53">
        <f t="shared" ref="Q5:Q15" si="8">(P5/$K$4)*$K$5</f>
        <v>170.7846410684474</v>
      </c>
      <c r="R5" s="53">
        <f t="shared" ref="R5:R15" si="9">Q5-$K$8</f>
        <v>140.7846410684474</v>
      </c>
      <c r="S5" s="53">
        <f t="shared" ref="S5:S14" si="10">Q5+$K$8</f>
        <v>200.7846410684474</v>
      </c>
      <c r="T5" s="1" t="b">
        <f t="shared" si="2"/>
        <v>1</v>
      </c>
      <c r="W5" s="12"/>
      <c r="X5" s="44"/>
      <c r="Y5" s="56"/>
      <c r="Z5" s="57"/>
    </row>
    <row r="6" spans="2:26" x14ac:dyDescent="0.25">
      <c r="B6" s="8">
        <v>2</v>
      </c>
      <c r="C6" s="9">
        <v>0.75</v>
      </c>
      <c r="D6" s="8">
        <f t="shared" si="3"/>
        <v>255.75</v>
      </c>
      <c r="E6" s="9">
        <f t="shared" si="4"/>
        <v>2.25</v>
      </c>
      <c r="F6" s="16">
        <f t="shared" si="5"/>
        <v>3000</v>
      </c>
      <c r="G6" s="16">
        <v>3000</v>
      </c>
      <c r="H6" s="14">
        <f t="shared" si="6"/>
        <v>7.5000000000000002E-4</v>
      </c>
      <c r="J6" s="1" t="s">
        <v>160</v>
      </c>
      <c r="K6" s="10">
        <v>1000</v>
      </c>
      <c r="L6" s="11" t="s">
        <v>161</v>
      </c>
      <c r="N6" s="8">
        <f t="shared" si="0"/>
        <v>2</v>
      </c>
      <c r="O6" s="8">
        <f t="shared" si="1"/>
        <v>3000</v>
      </c>
      <c r="P6" s="54">
        <f t="shared" si="7"/>
        <v>0.75</v>
      </c>
      <c r="Q6" s="53">
        <f t="shared" si="8"/>
        <v>255.75</v>
      </c>
      <c r="R6" s="53">
        <f t="shared" si="9"/>
        <v>225.75</v>
      </c>
      <c r="S6" s="53">
        <f t="shared" si="10"/>
        <v>285.75</v>
      </c>
      <c r="T6" s="1" t="b">
        <f t="shared" si="2"/>
        <v>1</v>
      </c>
      <c r="W6" s="12"/>
      <c r="X6" s="44"/>
      <c r="Y6" s="56"/>
      <c r="Z6" s="57"/>
    </row>
    <row r="7" spans="2:26" x14ac:dyDescent="0.25">
      <c r="B7" s="8">
        <v>3</v>
      </c>
      <c r="C7" s="9">
        <v>1</v>
      </c>
      <c r="D7" s="8">
        <f t="shared" si="3"/>
        <v>341</v>
      </c>
      <c r="E7" s="9">
        <f t="shared" si="4"/>
        <v>2</v>
      </c>
      <c r="F7" s="16">
        <f t="shared" si="5"/>
        <v>2000</v>
      </c>
      <c r="G7" s="16">
        <v>2000</v>
      </c>
      <c r="H7" s="14">
        <f t="shared" si="6"/>
        <v>1E-3</v>
      </c>
      <c r="N7" s="8">
        <f t="shared" si="0"/>
        <v>3</v>
      </c>
      <c r="O7" s="8">
        <f t="shared" si="1"/>
        <v>2000</v>
      </c>
      <c r="P7" s="54">
        <f t="shared" si="7"/>
        <v>1</v>
      </c>
      <c r="Q7" s="53">
        <f t="shared" si="8"/>
        <v>341</v>
      </c>
      <c r="R7" s="53">
        <f t="shared" si="9"/>
        <v>311</v>
      </c>
      <c r="S7" s="53">
        <f t="shared" si="10"/>
        <v>371</v>
      </c>
      <c r="T7" s="1" t="b">
        <f t="shared" si="2"/>
        <v>1</v>
      </c>
      <c r="W7" s="12"/>
      <c r="X7" s="44"/>
      <c r="Y7" s="56"/>
      <c r="Z7" s="57"/>
    </row>
    <row r="8" spans="2:26" x14ac:dyDescent="0.25">
      <c r="B8" s="8">
        <v>4</v>
      </c>
      <c r="C8" s="9">
        <v>1.25</v>
      </c>
      <c r="D8" s="8">
        <f t="shared" si="3"/>
        <v>426.25</v>
      </c>
      <c r="E8" s="9">
        <f t="shared" si="4"/>
        <v>1.75</v>
      </c>
      <c r="F8" s="16">
        <f t="shared" si="5"/>
        <v>1400</v>
      </c>
      <c r="G8" s="16">
        <v>1400</v>
      </c>
      <c r="H8" s="14">
        <f t="shared" si="6"/>
        <v>1.25E-3</v>
      </c>
      <c r="J8" s="1" t="s">
        <v>162</v>
      </c>
      <c r="K8" s="10">
        <v>30</v>
      </c>
      <c r="L8" s="11"/>
      <c r="N8" s="8">
        <f t="shared" si="0"/>
        <v>4</v>
      </c>
      <c r="O8" s="8">
        <f t="shared" si="1"/>
        <v>1400</v>
      </c>
      <c r="P8" s="54">
        <f t="shared" si="7"/>
        <v>1.25</v>
      </c>
      <c r="Q8" s="53">
        <f t="shared" si="8"/>
        <v>426.25</v>
      </c>
      <c r="R8" s="53">
        <f t="shared" si="9"/>
        <v>396.25</v>
      </c>
      <c r="S8" s="53">
        <f t="shared" si="10"/>
        <v>456.25</v>
      </c>
      <c r="T8" s="1" t="b">
        <f t="shared" si="2"/>
        <v>1</v>
      </c>
      <c r="W8" s="12"/>
      <c r="X8" s="44"/>
      <c r="Y8" s="56"/>
      <c r="Z8" s="57"/>
    </row>
    <row r="9" spans="2:26" x14ac:dyDescent="0.25">
      <c r="B9" s="8">
        <v>5</v>
      </c>
      <c r="C9" s="9">
        <v>1.5</v>
      </c>
      <c r="D9" s="8">
        <f t="shared" si="3"/>
        <v>511.5</v>
      </c>
      <c r="E9" s="9">
        <f t="shared" si="4"/>
        <v>1.5</v>
      </c>
      <c r="F9" s="16">
        <f t="shared" si="5"/>
        <v>1000</v>
      </c>
      <c r="G9" s="16">
        <v>1000</v>
      </c>
      <c r="H9" s="14">
        <f t="shared" si="6"/>
        <v>1.5E-3</v>
      </c>
      <c r="N9" s="8">
        <f t="shared" si="0"/>
        <v>5</v>
      </c>
      <c r="O9" s="8">
        <f t="shared" si="1"/>
        <v>1000</v>
      </c>
      <c r="P9" s="54">
        <f t="shared" si="7"/>
        <v>1.5</v>
      </c>
      <c r="Q9" s="53">
        <f t="shared" si="8"/>
        <v>511.5</v>
      </c>
      <c r="R9" s="53">
        <f t="shared" si="9"/>
        <v>481.5</v>
      </c>
      <c r="S9" s="53">
        <f t="shared" si="10"/>
        <v>541.5</v>
      </c>
      <c r="T9" s="1" t="b">
        <f t="shared" si="2"/>
        <v>1</v>
      </c>
      <c r="W9" s="12"/>
      <c r="X9" s="44"/>
      <c r="Y9" s="56"/>
      <c r="Z9" s="57"/>
    </row>
    <row r="10" spans="2:26" x14ac:dyDescent="0.25">
      <c r="B10" s="8">
        <v>6</v>
      </c>
      <c r="C10" s="9">
        <v>1.75</v>
      </c>
      <c r="D10" s="8">
        <f>(C10/$K$4)*$K$5</f>
        <v>596.75</v>
      </c>
      <c r="E10" s="9">
        <f t="shared" si="4"/>
        <v>1.25</v>
      </c>
      <c r="F10" s="16">
        <f t="shared" si="5"/>
        <v>714.28571428571433</v>
      </c>
      <c r="G10" s="16">
        <v>750</v>
      </c>
      <c r="H10" s="14">
        <f t="shared" si="6"/>
        <v>1.6666666666666668E-3</v>
      </c>
      <c r="N10" s="8">
        <f t="shared" si="0"/>
        <v>6</v>
      </c>
      <c r="O10" s="8">
        <f t="shared" si="1"/>
        <v>750</v>
      </c>
      <c r="P10" s="54">
        <f t="shared" si="7"/>
        <v>1.7142857142857142</v>
      </c>
      <c r="Q10" s="53">
        <f t="shared" si="8"/>
        <v>584.57142857142856</v>
      </c>
      <c r="R10" s="53">
        <f t="shared" si="9"/>
        <v>554.57142857142856</v>
      </c>
      <c r="S10" s="53">
        <f t="shared" si="10"/>
        <v>614.57142857142856</v>
      </c>
      <c r="T10" s="1" t="b">
        <f t="shared" si="2"/>
        <v>1</v>
      </c>
      <c r="W10" s="12"/>
      <c r="X10" s="44"/>
      <c r="Y10" s="56"/>
      <c r="Z10" s="57"/>
    </row>
    <row r="11" spans="2:26" x14ac:dyDescent="0.25">
      <c r="B11" s="8">
        <v>7</v>
      </c>
      <c r="C11" s="9">
        <v>2</v>
      </c>
      <c r="D11" s="8">
        <f t="shared" si="3"/>
        <v>682</v>
      </c>
      <c r="E11" s="9">
        <f t="shared" si="4"/>
        <v>1</v>
      </c>
      <c r="F11" s="16">
        <f t="shared" si="5"/>
        <v>500</v>
      </c>
      <c r="G11" s="16">
        <v>510</v>
      </c>
      <c r="H11" s="14">
        <f t="shared" si="6"/>
        <v>1.9607843137254902E-3</v>
      </c>
      <c r="N11" s="8">
        <f t="shared" si="0"/>
        <v>7</v>
      </c>
      <c r="O11" s="8">
        <f t="shared" si="1"/>
        <v>510</v>
      </c>
      <c r="P11" s="54">
        <f t="shared" si="7"/>
        <v>1.9867549668874172</v>
      </c>
      <c r="Q11" s="53">
        <f t="shared" si="8"/>
        <v>677.48344370860923</v>
      </c>
      <c r="R11" s="53">
        <f t="shared" si="9"/>
        <v>647.48344370860923</v>
      </c>
      <c r="S11" s="53">
        <f t="shared" si="10"/>
        <v>707.48344370860923</v>
      </c>
      <c r="T11" s="1" t="b">
        <f t="shared" si="2"/>
        <v>1</v>
      </c>
      <c r="W11" s="12"/>
      <c r="X11" s="44"/>
      <c r="Y11" s="56"/>
      <c r="Z11" s="57"/>
    </row>
    <row r="12" spans="2:26" x14ac:dyDescent="0.25">
      <c r="B12" s="8">
        <v>8</v>
      </c>
      <c r="C12" s="9">
        <v>2.25</v>
      </c>
      <c r="D12" s="8">
        <f t="shared" si="3"/>
        <v>767.25</v>
      </c>
      <c r="E12" s="9">
        <f t="shared" si="4"/>
        <v>0.75</v>
      </c>
      <c r="F12" s="16">
        <f t="shared" si="5"/>
        <v>333.33333333333331</v>
      </c>
      <c r="G12" s="16">
        <v>330</v>
      </c>
      <c r="H12" s="14">
        <f t="shared" si="6"/>
        <v>2.2727272727272726E-3</v>
      </c>
      <c r="N12" s="8">
        <f t="shared" si="0"/>
        <v>8</v>
      </c>
      <c r="O12" s="8">
        <f t="shared" si="1"/>
        <v>330</v>
      </c>
      <c r="P12" s="54">
        <f t="shared" si="7"/>
        <v>2.255639097744361</v>
      </c>
      <c r="Q12" s="53">
        <f t="shared" si="8"/>
        <v>769.17293233082717</v>
      </c>
      <c r="R12" s="53">
        <f t="shared" si="9"/>
        <v>739.17293233082717</v>
      </c>
      <c r="S12" s="53">
        <f t="shared" si="10"/>
        <v>799.17293233082717</v>
      </c>
      <c r="T12" s="1" t="b">
        <f t="shared" si="2"/>
        <v>1</v>
      </c>
      <c r="W12" s="12"/>
      <c r="X12" s="44"/>
      <c r="Y12" s="56"/>
      <c r="Z12" s="57"/>
    </row>
    <row r="13" spans="2:26" x14ac:dyDescent="0.25">
      <c r="B13" s="8">
        <v>9</v>
      </c>
      <c r="C13" s="9">
        <v>2.5</v>
      </c>
      <c r="D13" s="8">
        <f t="shared" si="3"/>
        <v>852.5</v>
      </c>
      <c r="E13" s="9">
        <f t="shared" si="4"/>
        <v>0.5</v>
      </c>
      <c r="F13" s="16">
        <f t="shared" si="5"/>
        <v>200</v>
      </c>
      <c r="G13" s="16">
        <v>205</v>
      </c>
      <c r="H13" s="14">
        <f t="shared" si="6"/>
        <v>2.4390243902439024E-3</v>
      </c>
      <c r="N13" s="8">
        <f t="shared" si="0"/>
        <v>9</v>
      </c>
      <c r="O13" s="8">
        <f t="shared" si="1"/>
        <v>205</v>
      </c>
      <c r="P13" s="54">
        <f t="shared" si="7"/>
        <v>2.4896265560165975</v>
      </c>
      <c r="Q13" s="53">
        <f t="shared" si="8"/>
        <v>848.96265560165978</v>
      </c>
      <c r="R13" s="53">
        <f t="shared" si="9"/>
        <v>818.96265560165978</v>
      </c>
      <c r="S13" s="53">
        <f t="shared" si="10"/>
        <v>878.96265560165978</v>
      </c>
      <c r="T13" s="1" t="b">
        <f t="shared" si="2"/>
        <v>1</v>
      </c>
      <c r="W13" s="12"/>
      <c r="X13" s="44"/>
      <c r="Y13" s="56"/>
      <c r="Z13" s="57"/>
    </row>
    <row r="14" spans="2:26" x14ac:dyDescent="0.25">
      <c r="B14" s="1" t="s">
        <v>163</v>
      </c>
      <c r="C14" s="9">
        <v>2.75</v>
      </c>
      <c r="D14" s="8">
        <f t="shared" si="3"/>
        <v>937.75</v>
      </c>
      <c r="E14" s="9">
        <f t="shared" si="4"/>
        <v>0.25</v>
      </c>
      <c r="F14" s="16">
        <f t="shared" si="5"/>
        <v>90.909090909090907</v>
      </c>
      <c r="G14" s="16">
        <v>91</v>
      </c>
      <c r="H14" s="14">
        <f t="shared" si="6"/>
        <v>2.7472527472527475E-3</v>
      </c>
      <c r="N14" s="8" t="str">
        <f t="shared" si="0"/>
        <v>Point</v>
      </c>
      <c r="O14" s="8">
        <f t="shared" si="1"/>
        <v>91</v>
      </c>
      <c r="P14" s="54">
        <f t="shared" si="7"/>
        <v>2.7497708524289641</v>
      </c>
      <c r="Q14" s="53">
        <f t="shared" si="8"/>
        <v>937.67186067827674</v>
      </c>
      <c r="R14" s="53">
        <f t="shared" si="9"/>
        <v>907.67186067827674</v>
      </c>
      <c r="S14" s="53">
        <f t="shared" si="10"/>
        <v>967.67186067827674</v>
      </c>
      <c r="T14" s="1" t="b">
        <f t="shared" si="2"/>
        <v>1</v>
      </c>
      <c r="W14" s="12"/>
      <c r="X14" s="44"/>
      <c r="Y14" s="56"/>
      <c r="Z14" s="57"/>
    </row>
    <row r="15" spans="2:26" x14ac:dyDescent="0.25">
      <c r="B15" s="1" t="s">
        <v>164</v>
      </c>
      <c r="C15" s="9">
        <v>2.98</v>
      </c>
      <c r="D15" s="8">
        <f t="shared" si="3"/>
        <v>1016.18</v>
      </c>
      <c r="E15" s="9">
        <f t="shared" si="4"/>
        <v>2.0000000000000018E-2</v>
      </c>
      <c r="F15" s="16">
        <f t="shared" si="5"/>
        <v>6.7114093959731607</v>
      </c>
      <c r="G15" s="15">
        <v>6.8</v>
      </c>
      <c r="H15" s="14">
        <f>E15/G15</f>
        <v>2.9411764705882379E-3</v>
      </c>
      <c r="N15" s="8" t="str">
        <f t="shared" si="0"/>
        <v>Enter</v>
      </c>
      <c r="O15" s="8">
        <f t="shared" si="1"/>
        <v>6.8</v>
      </c>
      <c r="P15" s="54">
        <f t="shared" si="7"/>
        <v>2.9797377830750897</v>
      </c>
      <c r="Q15" s="53">
        <f t="shared" si="8"/>
        <v>1016.0905840286057</v>
      </c>
      <c r="R15" s="53">
        <f t="shared" si="9"/>
        <v>986.09058402860569</v>
      </c>
      <c r="S15" s="53">
        <v>1023</v>
      </c>
      <c r="T15" s="1" t="b">
        <v>1</v>
      </c>
      <c r="W15" s="12"/>
      <c r="X15" s="44"/>
      <c r="Y15" s="56"/>
      <c r="Z15" s="57"/>
    </row>
    <row r="19" spans="2:19" x14ac:dyDescent="0.25">
      <c r="B19" s="3" t="s">
        <v>165</v>
      </c>
      <c r="C19" s="10">
        <v>10</v>
      </c>
      <c r="D19" s="11" t="s">
        <v>166</v>
      </c>
    </row>
    <row r="20" spans="2:19" ht="30" x14ac:dyDescent="0.25">
      <c r="B20" s="31" t="s">
        <v>167</v>
      </c>
      <c r="C20" s="13">
        <f>K4/POWER(2,C19)</f>
        <v>2.9296875E-3</v>
      </c>
      <c r="D20" s="11" t="s">
        <v>158</v>
      </c>
      <c r="S20" s="33"/>
    </row>
    <row r="23" spans="2:19" x14ac:dyDescent="0.25">
      <c r="B23" s="25" t="s">
        <v>168</v>
      </c>
    </row>
    <row r="25" spans="2:19" x14ac:dyDescent="0.25">
      <c r="B25" t="s">
        <v>169</v>
      </c>
      <c r="C25" s="33">
        <f>G4</f>
        <v>11000</v>
      </c>
      <c r="D25" t="s">
        <v>161</v>
      </c>
    </row>
    <row r="26" spans="2:19" x14ac:dyDescent="0.25">
      <c r="B26" t="s">
        <v>170</v>
      </c>
      <c r="C26" s="34">
        <f>G15</f>
        <v>6.8</v>
      </c>
      <c r="D26" t="s">
        <v>161</v>
      </c>
    </row>
    <row r="28" spans="2:19" ht="30" x14ac:dyDescent="0.25">
      <c r="B28" s="24" t="s">
        <v>171</v>
      </c>
      <c r="C28">
        <f>1/C29</f>
        <v>1336.8983957219252</v>
      </c>
      <c r="D28" t="s">
        <v>172</v>
      </c>
      <c r="E28" t="s">
        <v>173</v>
      </c>
    </row>
    <row r="29" spans="2:19" x14ac:dyDescent="0.25">
      <c r="B29" t="s">
        <v>174</v>
      </c>
      <c r="C29" s="36">
        <v>7.4799999999999997E-4</v>
      </c>
      <c r="D29" t="s">
        <v>175</v>
      </c>
      <c r="G29" s="35">
        <f>0.000000068</f>
        <v>6.8E-8</v>
      </c>
    </row>
    <row r="30" spans="2:19" x14ac:dyDescent="0.25">
      <c r="G30">
        <f>1/(C25*G29)</f>
        <v>1336.8983957219252</v>
      </c>
      <c r="H30">
        <f>1/G30</f>
        <v>7.4799999999999997E-4</v>
      </c>
    </row>
    <row r="31" spans="2:19" x14ac:dyDescent="0.25">
      <c r="B31" t="s">
        <v>176</v>
      </c>
    </row>
    <row r="33" spans="2:7" x14ac:dyDescent="0.25">
      <c r="B33" t="s">
        <v>177</v>
      </c>
      <c r="C33">
        <f>1/(C25*C28)</f>
        <v>6.8E-8</v>
      </c>
    </row>
    <row r="34" spans="2:7" ht="30" x14ac:dyDescent="0.25">
      <c r="B34" t="s">
        <v>178</v>
      </c>
      <c r="C34">
        <f>1/(C26*C28)</f>
        <v>1.0999999999999999E-4</v>
      </c>
      <c r="E34" s="24" t="s">
        <v>179</v>
      </c>
      <c r="F34">
        <f>1/(C26*C33)</f>
        <v>2162629.757785467</v>
      </c>
      <c r="G34" t="s">
        <v>172</v>
      </c>
    </row>
    <row r="35" spans="2:7" x14ac:dyDescent="0.25">
      <c r="F35">
        <f>1/F34</f>
        <v>4.6240000000000001E-7</v>
      </c>
      <c r="G35" t="s">
        <v>175</v>
      </c>
    </row>
    <row r="38" spans="2:7" x14ac:dyDescent="0.25">
      <c r="B38" s="58" t="s">
        <v>180</v>
      </c>
    </row>
    <row r="39" spans="2:7" x14ac:dyDescent="0.25">
      <c r="B39" t="s">
        <v>181</v>
      </c>
      <c r="D39" t="s">
        <v>182</v>
      </c>
    </row>
    <row r="40" spans="2:7" x14ac:dyDescent="0.25">
      <c r="B40" s="3" t="s">
        <v>183</v>
      </c>
      <c r="C40" s="20">
        <v>1000</v>
      </c>
      <c r="D40" s="26" t="s">
        <v>161</v>
      </c>
    </row>
    <row r="41" spans="2:7" x14ac:dyDescent="0.25">
      <c r="B41" s="3" t="s">
        <v>184</v>
      </c>
      <c r="C41" s="10">
        <v>0.22</v>
      </c>
      <c r="D41" s="11" t="s">
        <v>185</v>
      </c>
    </row>
    <row r="42" spans="2:7" x14ac:dyDescent="0.25">
      <c r="B42" s="3" t="s">
        <v>186</v>
      </c>
      <c r="C42" s="28">
        <f>(1/(2*PI()*C40*C41))*(1000000)</f>
        <v>723.43155950861535</v>
      </c>
      <c r="D42" s="27" t="s">
        <v>172</v>
      </c>
    </row>
  </sheetData>
  <mergeCells count="2">
    <mergeCell ref="B2:H2"/>
    <mergeCell ref="N2:S2"/>
  </mergeCells>
  <pageMargins left="0.7" right="0.7" top="0.75" bottom="0.75" header="0.3" footer="0.3"/>
  <pageSetup scale="71" orientation="portrait" horizontalDpi="4294967295" verticalDpi="4294967295" r:id="rId1"/>
  <headerFooter>
    <oddHeader>&amp;C&amp;A</oddHeader>
    <oddFooter>&amp;C&amp;D</oddFooter>
  </headerFooter>
  <rowBreaks count="1" manualBreakCount="1">
    <brk id="59" max="26" man="1"/>
  </rowBreaks>
  <colBreaks count="1" manualBreakCount="1">
    <brk id="12" max="5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BF20-1A29-4C94-B0F6-48EB1B340B3D}">
  <dimension ref="B3:I7"/>
  <sheetViews>
    <sheetView zoomScaleNormal="100" workbookViewId="0">
      <selection activeCell="M6" sqref="M6"/>
    </sheetView>
  </sheetViews>
  <sheetFormatPr baseColWidth="10" defaultColWidth="11.42578125" defaultRowHeight="15" x14ac:dyDescent="0.25"/>
  <cols>
    <col min="2" max="2" width="36" bestFit="1" customWidth="1"/>
    <col min="3" max="3" width="6" customWidth="1"/>
    <col min="4" max="4" width="7.7109375" customWidth="1"/>
    <col min="5" max="5" width="5.7109375" customWidth="1"/>
    <col min="8" max="8" width="8.42578125" customWidth="1"/>
    <col min="9" max="9" width="6" customWidth="1"/>
  </cols>
  <sheetData>
    <row r="3" spans="2:9" x14ac:dyDescent="0.25">
      <c r="B3" s="3" t="s">
        <v>187</v>
      </c>
      <c r="C3" s="10" t="s">
        <v>188</v>
      </c>
      <c r="D3" s="10">
        <v>2.5000000000000001E-2</v>
      </c>
      <c r="E3" s="11" t="s">
        <v>189</v>
      </c>
    </row>
    <row r="4" spans="2:9" x14ac:dyDescent="0.25">
      <c r="B4" s="3" t="s">
        <v>190</v>
      </c>
      <c r="C4" s="10" t="s">
        <v>191</v>
      </c>
      <c r="D4" s="10">
        <v>2.0499999999999998</v>
      </c>
      <c r="E4" s="11" t="s">
        <v>158</v>
      </c>
    </row>
    <row r="5" spans="2:9" x14ac:dyDescent="0.25">
      <c r="B5" s="3" t="s">
        <v>192</v>
      </c>
      <c r="C5" s="10" t="s">
        <v>191</v>
      </c>
      <c r="D5" s="10">
        <v>2.6</v>
      </c>
      <c r="E5" s="11" t="s">
        <v>158</v>
      </c>
    </row>
    <row r="7" spans="2:9" x14ac:dyDescent="0.25">
      <c r="B7" s="18" t="s">
        <v>193</v>
      </c>
      <c r="C7" s="1" t="s">
        <v>183</v>
      </c>
      <c r="D7" s="10">
        <f>(Clavier!K4-D4)/D3</f>
        <v>38.000000000000007</v>
      </c>
      <c r="E7" s="11" t="s">
        <v>161</v>
      </c>
      <c r="G7" s="1" t="s">
        <v>194</v>
      </c>
      <c r="H7" s="10">
        <v>39</v>
      </c>
      <c r="I7" s="11" t="s">
        <v>161</v>
      </c>
    </row>
  </sheetData>
  <pageMargins left="0.7" right="0.7" top="0.75" bottom="0.75" header="0.3" footer="0.3"/>
  <pageSetup paperSize="9" scale="83" orientation="portrait" horizontalDpi="4294967295" verticalDpi="4294967295" r:id="rId1"/>
  <headerFooter>
    <oddHeader>&amp;C&amp;A</oddHeader>
    <oddFooter>&amp;C&amp;D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0391-810A-4193-8029-0BF19C1F9587}">
  <dimension ref="B3:I7"/>
  <sheetViews>
    <sheetView zoomScaleNormal="100" workbookViewId="0">
      <selection activeCell="G19" sqref="G19"/>
    </sheetView>
  </sheetViews>
  <sheetFormatPr baseColWidth="10" defaultColWidth="11.42578125" defaultRowHeight="15" x14ac:dyDescent="0.25"/>
  <cols>
    <col min="2" max="2" width="36" bestFit="1" customWidth="1"/>
    <col min="3" max="3" width="4.28515625" customWidth="1"/>
    <col min="5" max="5" width="6.42578125" customWidth="1"/>
    <col min="8" max="8" width="7.7109375" customWidth="1"/>
    <col min="9" max="9" width="8.140625" customWidth="1"/>
  </cols>
  <sheetData>
    <row r="3" spans="2:9" x14ac:dyDescent="0.25">
      <c r="B3" s="3" t="s">
        <v>187</v>
      </c>
      <c r="C3" s="10" t="s">
        <v>188</v>
      </c>
      <c r="D3" s="10">
        <v>0.03</v>
      </c>
      <c r="E3" s="11" t="s">
        <v>189</v>
      </c>
    </row>
    <row r="4" spans="2:9" x14ac:dyDescent="0.25">
      <c r="B4" s="3" t="s">
        <v>190</v>
      </c>
      <c r="C4" s="10" t="s">
        <v>191</v>
      </c>
      <c r="D4" s="10">
        <v>1.9</v>
      </c>
      <c r="E4" s="11" t="s">
        <v>158</v>
      </c>
    </row>
    <row r="5" spans="2:9" x14ac:dyDescent="0.25">
      <c r="B5" s="3" t="s">
        <v>192</v>
      </c>
      <c r="C5" s="10" t="s">
        <v>191</v>
      </c>
      <c r="D5" s="10">
        <v>2.4</v>
      </c>
      <c r="E5" s="11" t="s">
        <v>158</v>
      </c>
    </row>
    <row r="7" spans="2:9" x14ac:dyDescent="0.25">
      <c r="B7" s="3" t="s">
        <v>195</v>
      </c>
      <c r="C7" s="1" t="s">
        <v>183</v>
      </c>
      <c r="D7" s="22">
        <f>(Clavier!K4-D4)/D3</f>
        <v>36.666666666666671</v>
      </c>
      <c r="E7" s="11" t="s">
        <v>161</v>
      </c>
      <c r="G7" s="1" t="s">
        <v>194</v>
      </c>
      <c r="H7" s="10">
        <v>33</v>
      </c>
      <c r="I7" s="11" t="s">
        <v>161</v>
      </c>
    </row>
  </sheetData>
  <pageMargins left="0.7" right="0.7" top="0.75" bottom="0.75" header="0.3" footer="0.3"/>
  <pageSetup paperSize="9" scale="80" orientation="portrait" horizontalDpi="4294967295" verticalDpi="4294967295" r:id="rId1"/>
  <headerFooter>
    <oddHeader>&amp;C&amp;A</oddHeader>
    <oddFooter>&amp;C&amp;D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C5D2-4803-4818-874E-01775BE1FE75}">
  <dimension ref="B3:K25"/>
  <sheetViews>
    <sheetView zoomScaleNormal="100" zoomScalePageLayoutView="43" workbookViewId="0">
      <selection activeCell="C25" sqref="C25"/>
    </sheetView>
  </sheetViews>
  <sheetFormatPr baseColWidth="10" defaultColWidth="11.42578125" defaultRowHeight="15" x14ac:dyDescent="0.25"/>
  <cols>
    <col min="3" max="3" width="7.5703125" customWidth="1"/>
    <col min="4" max="4" width="4.42578125" customWidth="1"/>
    <col min="10" max="10" width="7.85546875" customWidth="1"/>
    <col min="11" max="11" width="7.140625" customWidth="1"/>
  </cols>
  <sheetData>
    <row r="3" spans="2:11" x14ac:dyDescent="0.25">
      <c r="B3" s="3" t="s">
        <v>196</v>
      </c>
      <c r="C3" s="3" t="s">
        <v>197</v>
      </c>
      <c r="D3" s="3" t="s">
        <v>198</v>
      </c>
    </row>
    <row r="4" spans="2:11" x14ac:dyDescent="0.25">
      <c r="B4" s="1" t="s">
        <v>199</v>
      </c>
      <c r="C4" s="1" t="s">
        <v>200</v>
      </c>
      <c r="D4" s="1" t="s">
        <v>201</v>
      </c>
    </row>
    <row r="5" spans="2:11" x14ac:dyDescent="0.25">
      <c r="B5" s="1" t="s">
        <v>202</v>
      </c>
      <c r="C5" s="1"/>
      <c r="D5" s="1" t="s">
        <v>203</v>
      </c>
    </row>
    <row r="6" spans="2:11" ht="30" x14ac:dyDescent="0.25">
      <c r="B6" s="32" t="s">
        <v>204</v>
      </c>
      <c r="C6" s="1"/>
      <c r="D6" s="1" t="s">
        <v>205</v>
      </c>
    </row>
    <row r="8" spans="2:11" x14ac:dyDescent="0.25">
      <c r="B8" s="25" t="s">
        <v>202</v>
      </c>
    </row>
    <row r="10" spans="2:11" x14ac:dyDescent="0.25">
      <c r="B10" s="1" t="s">
        <v>206</v>
      </c>
      <c r="C10" s="29">
        <f>'Display 7 segments'!D3 * 8</f>
        <v>0.2</v>
      </c>
      <c r="D10" s="26" t="s">
        <v>189</v>
      </c>
      <c r="F10" t="s">
        <v>207</v>
      </c>
      <c r="G10">
        <v>3.3</v>
      </c>
      <c r="I10" s="1" t="s">
        <v>183</v>
      </c>
      <c r="J10" s="10">
        <f>(3.4-G10)/C15</f>
        <v>0.40742959856201355</v>
      </c>
      <c r="K10" s="11" t="s">
        <v>161</v>
      </c>
    </row>
    <row r="11" spans="2:11" x14ac:dyDescent="0.25">
      <c r="B11" s="1" t="s">
        <v>122</v>
      </c>
      <c r="C11" s="13">
        <f>'DEL incertitude'!D3</f>
        <v>0.03</v>
      </c>
      <c r="D11" s="11" t="s">
        <v>189</v>
      </c>
      <c r="F11" t="s">
        <v>208</v>
      </c>
      <c r="G11">
        <f>G10*C15</f>
        <v>0.80995588235294114</v>
      </c>
    </row>
    <row r="12" spans="2:11" x14ac:dyDescent="0.25">
      <c r="B12" s="1" t="s">
        <v>209</v>
      </c>
      <c r="C12" s="30">
        <f>MAX(Clavier!H4:H15)</f>
        <v>2.9411764705882379E-3</v>
      </c>
      <c r="D12" s="27" t="s">
        <v>189</v>
      </c>
    </row>
    <row r="13" spans="2:11" x14ac:dyDescent="0.25">
      <c r="B13" s="1" t="s">
        <v>210</v>
      </c>
      <c r="C13" s="28">
        <v>0.01</v>
      </c>
      <c r="D13" s="27" t="s">
        <v>189</v>
      </c>
    </row>
    <row r="14" spans="2:11" x14ac:dyDescent="0.25">
      <c r="B14" s="1" t="s">
        <v>211</v>
      </c>
      <c r="C14" s="21">
        <v>2.5000000000000001E-3</v>
      </c>
      <c r="D14" s="11" t="s">
        <v>189</v>
      </c>
    </row>
    <row r="15" spans="2:11" x14ac:dyDescent="0.25">
      <c r="B15" t="s">
        <v>144</v>
      </c>
      <c r="C15" s="17">
        <f>SUM(C10:C14)</f>
        <v>0.24544117647058825</v>
      </c>
      <c r="D15" t="s">
        <v>189</v>
      </c>
    </row>
    <row r="18" spans="2:5" x14ac:dyDescent="0.25">
      <c r="B18" s="19" t="s">
        <v>212</v>
      </c>
    </row>
    <row r="19" spans="2:5" x14ac:dyDescent="0.25">
      <c r="B19" s="19" t="s">
        <v>213</v>
      </c>
    </row>
    <row r="22" spans="2:5" x14ac:dyDescent="0.25">
      <c r="B22" s="25" t="s">
        <v>214</v>
      </c>
      <c r="E22" s="19" t="s">
        <v>215</v>
      </c>
    </row>
    <row r="24" spans="2:5" x14ac:dyDescent="0.25">
      <c r="B24" t="s">
        <v>216</v>
      </c>
    </row>
    <row r="25" spans="2:5" x14ac:dyDescent="0.25">
      <c r="B25" s="3" t="s">
        <v>217</v>
      </c>
      <c r="C25" s="13">
        <f>C15*1.5</f>
        <v>0.36816176470588236</v>
      </c>
      <c r="D25" s="11" t="s">
        <v>189</v>
      </c>
    </row>
  </sheetData>
  <hyperlinks>
    <hyperlink ref="B18" r:id="rId1" xr:uid="{FFBBF2F3-BFEC-4E69-B94F-B7A2D05D9E73}"/>
    <hyperlink ref="B19" r:id="rId2" xr:uid="{95FB1F63-6EDD-460A-B6CF-D2978E99CAC8}"/>
    <hyperlink ref="E22" r:id="rId3" xr:uid="{F4E3FC8E-1468-4B01-84E6-051A24C03F30}"/>
  </hyperlinks>
  <pageMargins left="0.7" right="0.7" top="0.75" bottom="0.75" header="0.3" footer="0.3"/>
  <pageSetup scale="51" orientation="landscape" r:id="rId4"/>
  <headerFooter>
    <oddHeader>&amp;C&amp;A</oddHeader>
    <oddFooter>&amp;C&amp;D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16901-DA78-4FBD-8614-FBC65352495E}">
  <dimension ref="A3:H15"/>
  <sheetViews>
    <sheetView tabSelected="1" topLeftCell="A4" zoomScale="85" zoomScaleNormal="85" zoomScalePageLayoutView="85" workbookViewId="0">
      <selection activeCell="G18" sqref="G18"/>
    </sheetView>
  </sheetViews>
  <sheetFormatPr baseColWidth="10" defaultColWidth="11.42578125" defaultRowHeight="15" x14ac:dyDescent="0.25"/>
  <cols>
    <col min="2" max="2" width="14.140625" bestFit="1" customWidth="1"/>
    <col min="3" max="3" width="12.7109375" customWidth="1"/>
    <col min="4" max="4" width="16.42578125" customWidth="1"/>
    <col min="5" max="5" width="12.7109375" customWidth="1"/>
    <col min="7" max="7" width="58.5703125" customWidth="1"/>
    <col min="8" max="8" width="44.28515625" customWidth="1"/>
  </cols>
  <sheetData>
    <row r="3" spans="1:8" x14ac:dyDescent="0.25">
      <c r="B3" s="4" t="s">
        <v>218</v>
      </c>
      <c r="C3" s="4" t="s">
        <v>219</v>
      </c>
      <c r="D3" s="4" t="s">
        <v>220</v>
      </c>
      <c r="E3" s="69" t="s">
        <v>221</v>
      </c>
      <c r="F3" s="69"/>
      <c r="G3" s="4" t="s">
        <v>222</v>
      </c>
      <c r="H3" s="4" t="s">
        <v>248</v>
      </c>
    </row>
    <row r="4" spans="1:8" ht="60" x14ac:dyDescent="0.25">
      <c r="B4" s="61" t="s">
        <v>223</v>
      </c>
      <c r="C4" s="62" t="b">
        <v>1</v>
      </c>
      <c r="D4" s="62" t="b">
        <v>1</v>
      </c>
      <c r="E4" s="63" t="b">
        <v>1</v>
      </c>
      <c r="F4" s="64" t="b">
        <v>1</v>
      </c>
      <c r="G4" s="59" t="s">
        <v>224</v>
      </c>
      <c r="H4" s="59" t="s">
        <v>249</v>
      </c>
    </row>
    <row r="5" spans="1:8" ht="60" x14ac:dyDescent="0.25">
      <c r="B5" s="61" t="s">
        <v>225</v>
      </c>
      <c r="C5" s="62" t="b">
        <v>0</v>
      </c>
      <c r="D5" s="62" t="b">
        <v>1</v>
      </c>
      <c r="E5" s="66" t="b">
        <v>1</v>
      </c>
      <c r="F5" s="67"/>
      <c r="G5" s="60"/>
      <c r="H5" s="32" t="s">
        <v>252</v>
      </c>
    </row>
    <row r="6" spans="1:8" ht="45" x14ac:dyDescent="0.25">
      <c r="B6" s="61" t="s">
        <v>226</v>
      </c>
      <c r="C6" s="62" t="b">
        <v>1</v>
      </c>
      <c r="D6" s="62" t="b">
        <v>0</v>
      </c>
      <c r="E6" s="66" t="b">
        <v>1</v>
      </c>
      <c r="F6" s="67"/>
      <c r="G6" s="59" t="s">
        <v>227</v>
      </c>
      <c r="H6" s="1"/>
    </row>
    <row r="7" spans="1:8" x14ac:dyDescent="0.25">
      <c r="A7" s="68" t="s">
        <v>228</v>
      </c>
      <c r="B7" s="61" t="s">
        <v>229</v>
      </c>
      <c r="C7" s="62" t="b">
        <v>0</v>
      </c>
      <c r="D7" s="62" t="b">
        <v>1</v>
      </c>
      <c r="E7" s="66" t="b">
        <v>1</v>
      </c>
      <c r="F7" s="67"/>
      <c r="G7" s="59"/>
      <c r="H7" s="1"/>
    </row>
    <row r="8" spans="1:8" x14ac:dyDescent="0.25">
      <c r="A8" s="68"/>
      <c r="B8" s="61" t="s">
        <v>230</v>
      </c>
      <c r="C8" s="62" t="b">
        <v>0</v>
      </c>
      <c r="D8" s="62" t="b">
        <v>1</v>
      </c>
      <c r="E8" s="66" t="b">
        <v>1</v>
      </c>
      <c r="F8" s="67"/>
      <c r="G8" s="59"/>
      <c r="H8" s="1"/>
    </row>
    <row r="9" spans="1:8" ht="30" x14ac:dyDescent="0.25">
      <c r="A9" s="68"/>
      <c r="B9" s="61" t="s">
        <v>231</v>
      </c>
      <c r="C9" s="62" t="b">
        <v>0</v>
      </c>
      <c r="D9" s="62" t="b">
        <v>1</v>
      </c>
      <c r="E9" s="66" t="b">
        <v>1</v>
      </c>
      <c r="F9" s="67"/>
      <c r="G9" s="59" t="s">
        <v>247</v>
      </c>
      <c r="H9" s="1"/>
    </row>
    <row r="10" spans="1:8" ht="30" x14ac:dyDescent="0.25">
      <c r="B10" s="61" t="s">
        <v>232</v>
      </c>
      <c r="C10" s="62" t="b">
        <v>1</v>
      </c>
      <c r="D10" s="62" t="b">
        <v>0</v>
      </c>
      <c r="E10" s="66" t="b">
        <v>1</v>
      </c>
      <c r="F10" s="67"/>
      <c r="G10" s="59" t="s">
        <v>233</v>
      </c>
      <c r="H10" s="59" t="s">
        <v>250</v>
      </c>
    </row>
    <row r="11" spans="1:8" x14ac:dyDescent="0.25">
      <c r="A11" t="s">
        <v>251</v>
      </c>
      <c r="B11" s="61" t="s">
        <v>234</v>
      </c>
      <c r="C11" s="62" t="b">
        <v>0</v>
      </c>
      <c r="D11" s="62" t="b">
        <v>1</v>
      </c>
      <c r="E11" s="66" t="b">
        <v>0</v>
      </c>
      <c r="F11" s="67"/>
      <c r="G11" s="59"/>
      <c r="H11" s="1"/>
    </row>
    <row r="12" spans="1:8" x14ac:dyDescent="0.25">
      <c r="A12" t="s">
        <v>251</v>
      </c>
      <c r="B12" s="61" t="s">
        <v>235</v>
      </c>
      <c r="C12" s="62" t="b">
        <v>1</v>
      </c>
      <c r="D12" s="62" t="b">
        <v>0</v>
      </c>
      <c r="E12" s="66" t="b">
        <v>1</v>
      </c>
      <c r="F12" s="67"/>
      <c r="G12" s="59"/>
      <c r="H12" s="1"/>
    </row>
    <row r="13" spans="1:8" x14ac:dyDescent="0.25">
      <c r="A13" t="s">
        <v>251</v>
      </c>
      <c r="B13" s="61" t="s">
        <v>236</v>
      </c>
      <c r="C13" s="62" t="b">
        <v>1</v>
      </c>
      <c r="D13" s="62" t="b">
        <v>0</v>
      </c>
      <c r="E13" s="66" t="b">
        <v>1</v>
      </c>
      <c r="F13" s="67"/>
      <c r="G13" s="59"/>
      <c r="H13" s="1"/>
    </row>
    <row r="15" spans="1:8" ht="70.900000000000006" customHeight="1" x14ac:dyDescent="0.25">
      <c r="B15" s="71" t="s">
        <v>237</v>
      </c>
      <c r="C15" s="71"/>
      <c r="D15" s="71"/>
      <c r="E15" s="70" t="b">
        <v>1</v>
      </c>
      <c r="F15" s="70"/>
      <c r="G15" s="61" t="s">
        <v>254</v>
      </c>
      <c r="H15" s="59" t="s">
        <v>253</v>
      </c>
    </row>
  </sheetData>
  <mergeCells count="13">
    <mergeCell ref="E15:F15"/>
    <mergeCell ref="B15:D15"/>
    <mergeCell ref="E10:F10"/>
    <mergeCell ref="E11:F11"/>
    <mergeCell ref="E12:F12"/>
    <mergeCell ref="E13:F13"/>
    <mergeCell ref="E5:F5"/>
    <mergeCell ref="A7:A9"/>
    <mergeCell ref="E3:F3"/>
    <mergeCell ref="E6:F6"/>
    <mergeCell ref="E7:F7"/>
    <mergeCell ref="E8:F8"/>
    <mergeCell ref="E9:F9"/>
  </mergeCells>
  <pageMargins left="0.7" right="0.7" top="0.75" bottom="0.75" header="0.3" footer="0.3"/>
  <pageSetup paperSize="9" scale="45" orientation="portrait" horizontalDpi="4294967295" verticalDpi="4294967295" r:id="rId1"/>
  <headerFooter>
    <oddHeader>&amp;C&amp;A</oddHeader>
    <oddFooter>&amp;C&amp;D</oddFooter>
  </headerFooter>
  <colBreaks count="1" manualBreakCount="1">
    <brk id="17" max="12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A36A538876284CAEC8CAE9326C1D8C" ma:contentTypeVersion="11" ma:contentTypeDescription="Crée un document." ma:contentTypeScope="" ma:versionID="ae36b85645ce2a353e08991217187e58">
  <xsd:schema xmlns:xsd="http://www.w3.org/2001/XMLSchema" xmlns:xs="http://www.w3.org/2001/XMLSchema" xmlns:p="http://schemas.microsoft.com/office/2006/metadata/properties" xmlns:ns2="bc4f086d-03ed-468c-b052-d663c6f090a8" xmlns:ns3="46df4a6c-04a8-471f-9b1a-e28ccb53f9e3" targetNamespace="http://schemas.microsoft.com/office/2006/metadata/properties" ma:root="true" ma:fieldsID="dc1e6c8a3bb4dd01249ab0ed4adafe8f" ns2:_="" ns3:_="">
    <xsd:import namespace="bc4f086d-03ed-468c-b052-d663c6f090a8"/>
    <xsd:import namespace="46df4a6c-04a8-471f-9b1a-e28ccb53f9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4f086d-03ed-468c-b052-d663c6f090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264a842-8adc-43f3-ad4e-91e5e271ce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df4a6c-04a8-471f-9b1a-e28ccb53f9e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a3d5d36-a55c-4367-bfce-c5ff366b8a55}" ma:internalName="TaxCatchAll" ma:showField="CatchAllData" ma:web="46df4a6c-04a8-471f-9b1a-e28ccb53f9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4f086d-03ed-468c-b052-d663c6f090a8">
      <Terms xmlns="http://schemas.microsoft.com/office/infopath/2007/PartnerControls"/>
    </lcf76f155ced4ddcb4097134ff3c332f>
    <TaxCatchAll xmlns="46df4a6c-04a8-471f-9b1a-e28ccb53f9e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C48DC1-F9A2-4F7A-9084-8859FFE732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4f086d-03ed-468c-b052-d663c6f090a8"/>
    <ds:schemaRef ds:uri="46df4a6c-04a8-471f-9b1a-e28ccb53f9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3374FC-5088-4046-B194-68EF80362778}">
  <ds:schemaRefs>
    <ds:schemaRef ds:uri="http://schemas.microsoft.com/office/2006/documentManagement/types"/>
    <ds:schemaRef ds:uri="46df4a6c-04a8-471f-9b1a-e28ccb53f9e3"/>
    <ds:schemaRef ds:uri="http://schemas.openxmlformats.org/package/2006/metadata/core-properties"/>
    <ds:schemaRef ds:uri="http://purl.org/dc/dcmitype/"/>
    <ds:schemaRef ds:uri="bc4f086d-03ed-468c-b052-d663c6f090a8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5507F39-ADDB-416B-8D3A-0934F36FE0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Assignation pins</vt:lpstr>
      <vt:lpstr>Assignation pins (original)</vt:lpstr>
      <vt:lpstr>Budget</vt:lpstr>
      <vt:lpstr>Clavier</vt:lpstr>
      <vt:lpstr>Display 7 segments</vt:lpstr>
      <vt:lpstr>DEL incertitude</vt:lpstr>
      <vt:lpstr>Protection</vt:lpstr>
      <vt:lpstr>Tests</vt:lpstr>
      <vt:lpstr>'Assignation pins'!Zone_d_impression</vt:lpstr>
      <vt:lpstr>'Assignation pins (original)'!Zone_d_impression</vt:lpstr>
      <vt:lpstr>Budget!Zone_d_impression</vt:lpstr>
      <vt:lpstr>Clavier!Zone_d_impression</vt:lpstr>
      <vt:lpstr>Protection!Zone_d_impression</vt:lpstr>
      <vt:lpstr>Tests!Zone_d_impression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Élodie Beauchemin</dc:creator>
  <cp:keywords/>
  <dc:description/>
  <cp:lastModifiedBy>Élodie Beauchemin</cp:lastModifiedBy>
  <cp:revision/>
  <dcterms:created xsi:type="dcterms:W3CDTF">2024-11-01T00:52:43Z</dcterms:created>
  <dcterms:modified xsi:type="dcterms:W3CDTF">2024-12-27T01:44:39Z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0x01010093A36A538876284CAEC8CAE9326C1D8C</vt:lpwstr>
  </property>
  <property fmtid="{D5CDD505-2E9C-101B-9397-08002B2CF9AE}" pid="3" name="MediaServiceImageTags">
    <vt:lpwstr/>
  </property>
</Properties>
</file>