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C35" i="1"/>
  <c r="C9" i="1"/>
  <c r="C24" i="1"/>
  <c r="C27" i="1"/>
  <c r="C28" i="1"/>
  <c r="D9" i="1"/>
  <c r="D24" i="1"/>
  <c r="D27" i="1"/>
  <c r="D28" i="1"/>
  <c r="C4" i="1"/>
  <c r="C14" i="1"/>
  <c r="D4" i="1"/>
  <c r="D14" i="1"/>
  <c r="D31" i="1"/>
  <c r="C31" i="1"/>
  <c r="D32" i="1"/>
  <c r="C32" i="1"/>
  <c r="C18" i="1"/>
  <c r="C26" i="1"/>
  <c r="A26" i="1"/>
  <c r="D18" i="1"/>
  <c r="D26" i="1"/>
  <c r="G25" i="1"/>
  <c r="G26" i="1"/>
  <c r="D23" i="1"/>
</calcChain>
</file>

<file path=xl/sharedStrings.xml><?xml version="1.0" encoding="utf-8"?>
<sst xmlns="http://schemas.openxmlformats.org/spreadsheetml/2006/main" count="56" uniqueCount="45">
  <si>
    <t>Masse molaire de I2 (g/mol)</t>
  </si>
  <si>
    <t>Volume de cyclohexane (L)</t>
  </si>
  <si>
    <t>Méthode utilisée</t>
  </si>
  <si>
    <t>m(I2) prélevée (g)</t>
  </si>
  <si>
    <t>Balance</t>
  </si>
  <si>
    <t>Valeurs</t>
  </si>
  <si>
    <t>Incertitudes</t>
  </si>
  <si>
    <t>Solution initiale de cyclohexane contenant du diode</t>
  </si>
  <si>
    <t>Pipette jaugée</t>
  </si>
  <si>
    <t>n(I2)total (mol)</t>
  </si>
  <si>
    <t>Pipette jaugée 20mL</t>
  </si>
  <si>
    <t>Fiole jaugée 100 mL</t>
  </si>
  <si>
    <t>Information sur les composés chimiques</t>
  </si>
  <si>
    <t>Volume d'eau (L)</t>
  </si>
  <si>
    <t xml:space="preserve">Titrage du diode en phase aqueuse </t>
  </si>
  <si>
    <t>Concentration (mol/L)</t>
  </si>
  <si>
    <t>∆ lecture (L)</t>
  </si>
  <si>
    <t>∆ burette (L)</t>
  </si>
  <si>
    <t>∆ goutte</t>
  </si>
  <si>
    <t>Sources d'incertitudes sur le volume équivalent</t>
  </si>
  <si>
    <t>Solution titrante (thiosulfate de Sodium)</t>
  </si>
  <si>
    <t>&gt; Différentes sources d'incertitudes : (2 x lecture car on mesure une différence de volume)</t>
  </si>
  <si>
    <t>voir avec laborantin</t>
  </si>
  <si>
    <t xml:space="preserve">Solution de Thiosulfate de Sodium </t>
  </si>
  <si>
    <t>m(Na2S2O3) prélevée (g)</t>
  </si>
  <si>
    <t>Concentration en Na2S2O3 (mol/L)</t>
  </si>
  <si>
    <t>Masse molaire en Na2S2O3 (g/mol)</t>
  </si>
  <si>
    <t>Solution titrée (I2(aq))</t>
  </si>
  <si>
    <t>Volume (L)</t>
  </si>
  <si>
    <t>n(I2)phase aq (mol)</t>
  </si>
  <si>
    <r>
      <t xml:space="preserve">Volume équivalent </t>
    </r>
    <r>
      <rPr>
        <sz val="12"/>
        <color rgb="FFFF0000"/>
        <rFont val="Calibri"/>
        <family val="2"/>
        <scheme val="minor"/>
      </rPr>
      <t xml:space="preserve">(Lu à la burette) </t>
    </r>
    <r>
      <rPr>
        <sz val="12"/>
        <rFont val="Calibri"/>
        <scheme val="minor"/>
      </rPr>
      <t>(L)</t>
    </r>
  </si>
  <si>
    <t>Fiole jaugée de 250 mL</t>
  </si>
  <si>
    <t>Plutôt que d'utiliser une éprouvette je préfère utiliser fiole jaugée et avoir 180mL eau au lieu de 200</t>
  </si>
  <si>
    <t>Fiole jaugée de 200mL</t>
  </si>
  <si>
    <t>Préparation solution à décanter</t>
  </si>
  <si>
    <t>Prélèvement de 50mL de la phase aqueuse (après décantation)</t>
  </si>
  <si>
    <t>Volume titré (L)</t>
  </si>
  <si>
    <t>Volume prélevé de solution initiale V0 (L)</t>
  </si>
  <si>
    <t>Concentration en diode C0 (mol/L)</t>
  </si>
  <si>
    <t>Phase orga/cyclo</t>
  </si>
  <si>
    <t>n(I2)phase cyclo (mol)</t>
  </si>
  <si>
    <t>[I2]cyclo (mol/L)</t>
  </si>
  <si>
    <t>RESULTATS</t>
  </si>
  <si>
    <t>Coefficient de partage K</t>
  </si>
  <si>
    <t>Burette 10mL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</si>
</sst>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79C7"/>
        <bgColor indexed="64"/>
      </patternFill>
    </fill>
    <fill>
      <patternFill patternType="solid">
        <fgColor rgb="FFEB79C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1" xfId="0" applyFont="1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11" fontId="0" fillId="0" borderId="0" xfId="0" applyNumberFormat="1"/>
    <xf numFmtId="11" fontId="0" fillId="2" borderId="1" xfId="0" applyNumberFormat="1" applyFill="1" applyBorder="1"/>
    <xf numFmtId="11" fontId="0" fillId="0" borderId="0" xfId="0" applyNumberFormat="1" applyAlignment="1">
      <alignment vertical="top"/>
    </xf>
    <xf numFmtId="11" fontId="1" fillId="0" borderId="1" xfId="0" applyNumberFormat="1" applyFont="1" applyBorder="1"/>
    <xf numFmtId="11" fontId="0" fillId="2" borderId="0" xfId="0" applyNumberFormat="1" applyFill="1"/>
    <xf numFmtId="11" fontId="0" fillId="0" borderId="1" xfId="0" applyNumberFormat="1" applyBorder="1" applyAlignment="1">
      <alignment vertical="top"/>
    </xf>
    <xf numFmtId="11" fontId="1" fillId="0" borderId="1" xfId="0" applyNumberFormat="1" applyFont="1" applyBorder="1" applyAlignment="1">
      <alignment vertical="top" wrapText="1"/>
    </xf>
    <xf numFmtId="11" fontId="0" fillId="0" borderId="1" xfId="0" applyNumberFormat="1" applyBorder="1" applyAlignment="1">
      <alignment wrapText="1"/>
    </xf>
    <xf numFmtId="11" fontId="5" fillId="0" borderId="1" xfId="0" applyNumberFormat="1" applyFont="1" applyBorder="1" applyAlignment="1">
      <alignment wrapText="1"/>
    </xf>
    <xf numFmtId="0" fontId="0" fillId="3" borderId="0" xfId="0" applyFill="1"/>
    <xf numFmtId="11" fontId="2" fillId="0" borderId="2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1" fontId="0" fillId="0" borderId="0" xfId="0" applyNumberFormat="1" applyBorder="1"/>
    <xf numFmtId="0" fontId="0" fillId="4" borderId="1" xfId="0" applyFill="1" applyBorder="1"/>
    <xf numFmtId="11" fontId="0" fillId="4" borderId="1" xfId="0" applyNumberFormat="1" applyFill="1" applyBorder="1"/>
    <xf numFmtId="0" fontId="2" fillId="4" borderId="1" xfId="0" applyFont="1" applyFill="1" applyBorder="1"/>
    <xf numFmtId="1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5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11" fontId="8" fillId="4" borderId="1" xfId="0" applyNumberFormat="1" applyFont="1" applyFill="1" applyBorder="1"/>
    <xf numFmtId="11" fontId="0" fillId="4" borderId="1" xfId="0" applyNumberFormat="1" applyFill="1" applyBorder="1" applyAlignment="1">
      <alignment vertical="top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A23" sqref="A23"/>
    </sheetView>
  </sheetViews>
  <sheetFormatPr baseColWidth="10" defaultRowHeight="15" x14ac:dyDescent="0"/>
  <cols>
    <col min="1" max="1" width="28.33203125" customWidth="1"/>
    <col min="2" max="2" width="35.83203125" customWidth="1"/>
    <col min="3" max="3" width="18.83203125" customWidth="1"/>
    <col min="4" max="4" width="11.1640625" bestFit="1" customWidth="1"/>
    <col min="5" max="5" width="31.1640625" customWidth="1"/>
    <col min="6" max="6" width="59.6640625" customWidth="1"/>
  </cols>
  <sheetData>
    <row r="1" spans="1:6" ht="31" customHeight="1">
      <c r="A1" s="4" t="s">
        <v>2</v>
      </c>
      <c r="B1" s="3" t="s">
        <v>7</v>
      </c>
      <c r="C1" s="4" t="s">
        <v>5</v>
      </c>
      <c r="D1" s="4" t="s">
        <v>6</v>
      </c>
      <c r="F1" s="1"/>
    </row>
    <row r="2" spans="1:6">
      <c r="A2" s="4" t="s">
        <v>11</v>
      </c>
      <c r="B2" s="4" t="s">
        <v>1</v>
      </c>
      <c r="C2" s="4">
        <v>0.1</v>
      </c>
      <c r="D2" s="5">
        <v>1E-4</v>
      </c>
    </row>
    <row r="3" spans="1:6">
      <c r="A3" s="4" t="s">
        <v>4</v>
      </c>
      <c r="B3" s="4" t="s">
        <v>3</v>
      </c>
      <c r="C3" s="4">
        <v>1</v>
      </c>
      <c r="D3" s="5">
        <v>1E-3</v>
      </c>
    </row>
    <row r="4" spans="1:6">
      <c r="A4" s="4"/>
      <c r="B4" s="4" t="s">
        <v>38</v>
      </c>
      <c r="C4" s="9">
        <f>(C3/C39)/C2</f>
        <v>3.937007874015748E-2</v>
      </c>
      <c r="D4" s="7">
        <f>C4*SQRT((D3/C3)^2+(D2/C2)^2)</f>
        <v>5.567769930602736E-5</v>
      </c>
    </row>
    <row r="6" spans="1:6">
      <c r="A6" s="4"/>
      <c r="B6" s="6" t="s">
        <v>23</v>
      </c>
      <c r="C6" s="4"/>
      <c r="D6" s="4"/>
    </row>
    <row r="7" spans="1:6">
      <c r="A7" s="4" t="s">
        <v>31</v>
      </c>
      <c r="B7" s="4" t="s">
        <v>28</v>
      </c>
      <c r="C7" s="4">
        <v>0.25</v>
      </c>
      <c r="D7" s="5">
        <v>1.2E-4</v>
      </c>
    </row>
    <row r="8" spans="1:6">
      <c r="A8" s="4" t="s">
        <v>4</v>
      </c>
      <c r="B8" s="4" t="s">
        <v>24</v>
      </c>
      <c r="C8" s="4">
        <v>0.375</v>
      </c>
      <c r="D8" s="4">
        <v>1E-3</v>
      </c>
    </row>
    <row r="9" spans="1:6">
      <c r="A9" s="4"/>
      <c r="B9" s="4" t="s">
        <v>25</v>
      </c>
      <c r="C9" s="5">
        <f>(C8/C40)/C7</f>
        <v>9.4936708860759497E-3</v>
      </c>
      <c r="D9" s="5">
        <f>C9*D8/C8</f>
        <v>2.5316455696202533E-5</v>
      </c>
    </row>
    <row r="11" spans="1:6">
      <c r="A11" s="4" t="s">
        <v>2</v>
      </c>
      <c r="B11" s="6" t="s">
        <v>34</v>
      </c>
      <c r="C11" s="4" t="s">
        <v>5</v>
      </c>
      <c r="D11" s="4" t="s">
        <v>6</v>
      </c>
    </row>
    <row r="12" spans="1:6">
      <c r="A12" s="4" t="s">
        <v>33</v>
      </c>
      <c r="B12" s="4" t="s">
        <v>13</v>
      </c>
      <c r="C12" s="4">
        <v>0.18</v>
      </c>
      <c r="D12" s="5">
        <v>1E-4</v>
      </c>
      <c r="E12" t="s">
        <v>32</v>
      </c>
    </row>
    <row r="13" spans="1:6">
      <c r="A13" s="4" t="s">
        <v>10</v>
      </c>
      <c r="B13" s="4" t="s">
        <v>37</v>
      </c>
      <c r="C13" s="5">
        <v>2E-3</v>
      </c>
      <c r="D13" s="5">
        <v>3.0000000000000001E-5</v>
      </c>
    </row>
    <row r="14" spans="1:6">
      <c r="A14" s="4"/>
      <c r="B14" s="22" t="s">
        <v>9</v>
      </c>
      <c r="C14" s="23">
        <f>C4*C13</f>
        <v>7.8740157480314957E-5</v>
      </c>
      <c r="D14" s="23">
        <f>C14*SQRT((D4/C4)^2+(D13/C13)^2)</f>
        <v>1.1863400923873513E-6</v>
      </c>
    </row>
    <row r="15" spans="1:6">
      <c r="A15" s="2"/>
      <c r="B15" s="2"/>
      <c r="C15" s="21"/>
      <c r="D15" s="21"/>
    </row>
    <row r="16" spans="1:6" ht="22" customHeight="1"/>
    <row r="17" spans="1:7" ht="40" customHeight="1">
      <c r="A17" s="26" t="s">
        <v>2</v>
      </c>
      <c r="B17" s="27" t="s">
        <v>35</v>
      </c>
      <c r="C17" s="26" t="s">
        <v>5</v>
      </c>
      <c r="D17" s="26" t="s">
        <v>6</v>
      </c>
    </row>
    <row r="18" spans="1:7">
      <c r="A18" s="4" t="s">
        <v>8</v>
      </c>
      <c r="B18" s="4" t="s">
        <v>13</v>
      </c>
      <c r="C18" s="4">
        <f>0.05</f>
        <v>0.05</v>
      </c>
      <c r="D18" s="5">
        <f>0.00005</f>
        <v>5.0000000000000002E-5</v>
      </c>
    </row>
    <row r="21" spans="1:7">
      <c r="A21" s="8"/>
      <c r="B21" s="11" t="s">
        <v>14</v>
      </c>
      <c r="C21" s="5" t="s">
        <v>5</v>
      </c>
      <c r="D21" s="5" t="s">
        <v>6</v>
      </c>
      <c r="E21" s="8"/>
      <c r="F21" s="8"/>
      <c r="G21" s="8"/>
    </row>
    <row r="22" spans="1:7">
      <c r="A22" s="8"/>
      <c r="B22" s="18" t="s">
        <v>20</v>
      </c>
      <c r="C22" s="19"/>
      <c r="D22" s="20"/>
      <c r="E22" s="8"/>
      <c r="F22" s="8"/>
      <c r="G22" s="8"/>
    </row>
    <row r="23" spans="1:7" ht="45">
      <c r="A23" s="10" t="s">
        <v>44</v>
      </c>
      <c r="B23" s="13" t="s">
        <v>30</v>
      </c>
      <c r="C23" s="32">
        <v>4.0000000000000001E-3</v>
      </c>
      <c r="D23" s="13">
        <f>SQRT(G24^2+(G24+G25+G26)^2)</f>
        <v>1.5811388300841897E-4</v>
      </c>
      <c r="E23" s="25" t="s">
        <v>21</v>
      </c>
      <c r="F23" s="14" t="s">
        <v>19</v>
      </c>
      <c r="G23" s="5"/>
    </row>
    <row r="24" spans="1:7">
      <c r="A24" s="8"/>
      <c r="B24" s="5" t="s">
        <v>15</v>
      </c>
      <c r="C24" s="5">
        <f>C9</f>
        <v>9.4936708860759497E-3</v>
      </c>
      <c r="D24" s="5">
        <f>D9</f>
        <v>2.5316455696202533E-5</v>
      </c>
      <c r="E24" s="12" t="s">
        <v>22</v>
      </c>
      <c r="F24" s="5" t="s">
        <v>16</v>
      </c>
      <c r="G24" s="5">
        <v>5.0000000000000002E-5</v>
      </c>
    </row>
    <row r="25" spans="1:7">
      <c r="A25" s="8"/>
      <c r="B25" s="18" t="s">
        <v>27</v>
      </c>
      <c r="C25" s="19"/>
      <c r="D25" s="20"/>
      <c r="E25" s="8"/>
      <c r="F25" s="15" t="s">
        <v>17</v>
      </c>
      <c r="G25" s="5">
        <f>0.00005</f>
        <v>5.0000000000000002E-5</v>
      </c>
    </row>
    <row r="26" spans="1:7">
      <c r="A26" s="8" t="str">
        <f>A18</f>
        <v>Pipette jaugée</v>
      </c>
      <c r="B26" s="5" t="s">
        <v>36</v>
      </c>
      <c r="C26" s="5">
        <f>C18</f>
        <v>0.05</v>
      </c>
      <c r="D26" s="5">
        <f>D18</f>
        <v>5.0000000000000002E-5</v>
      </c>
      <c r="E26" s="8"/>
      <c r="F26" s="16" t="s">
        <v>18</v>
      </c>
      <c r="G26" s="5">
        <f>0.00005</f>
        <v>5.0000000000000002E-5</v>
      </c>
    </row>
    <row r="27" spans="1:7">
      <c r="B27" s="24" t="s">
        <v>15</v>
      </c>
      <c r="C27" s="23">
        <f>(C24*C23)/(2*C26)</f>
        <v>3.7974683544303797E-4</v>
      </c>
      <c r="D27" s="23">
        <f>C27*SQRT((D24/C24)^2+(D23/C23)^2+(D26/C26)^2)</f>
        <v>1.5049722641240692E-5</v>
      </c>
    </row>
    <row r="28" spans="1:7">
      <c r="B28" s="22" t="s">
        <v>29</v>
      </c>
      <c r="C28" s="23">
        <f>C27*C12</f>
        <v>6.8354430379746832E-5</v>
      </c>
      <c r="D28" s="23">
        <f>C28*SQRT((D27/C27)^2+(D12/C12)^2)</f>
        <v>2.7092162312606807E-6</v>
      </c>
    </row>
    <row r="30" spans="1:7">
      <c r="B30" s="6" t="s">
        <v>39</v>
      </c>
      <c r="C30" s="4"/>
      <c r="D30" s="4"/>
    </row>
    <row r="31" spans="1:7">
      <c r="B31" s="28" t="s">
        <v>40</v>
      </c>
      <c r="C31" s="5">
        <f>C14-C28</f>
        <v>1.0385727100568125E-5</v>
      </c>
      <c r="D31" s="5">
        <f>D28+D14</f>
        <v>3.8955563236480315E-6</v>
      </c>
    </row>
    <row r="32" spans="1:7">
      <c r="B32" s="22" t="s">
        <v>41</v>
      </c>
      <c r="C32" s="5">
        <f>C31/C13</f>
        <v>5.1928635502840629E-3</v>
      </c>
      <c r="D32" s="5">
        <f>C28*SQRT((D31/C31)^2+(D13/C13)^2)</f>
        <v>2.565938516714473E-5</v>
      </c>
    </row>
    <row r="34" spans="2:5" ht="20">
      <c r="B34" s="29" t="s">
        <v>42</v>
      </c>
      <c r="C34" s="30"/>
      <c r="D34" s="30"/>
    </row>
    <row r="35" spans="2:5" ht="20">
      <c r="B35" s="30" t="s">
        <v>43</v>
      </c>
      <c r="C35" s="31">
        <f>C32/C27</f>
        <v>13.674540682414699</v>
      </c>
      <c r="D35" s="31">
        <f>C35*SQRT((D32/C32)^2+(D27/C27)^2)</f>
        <v>0.54613098112009406</v>
      </c>
    </row>
    <row r="37" spans="2:5">
      <c r="D37" s="8"/>
    </row>
    <row r="38" spans="2:5">
      <c r="B38" s="6" t="s">
        <v>12</v>
      </c>
      <c r="C38" s="4"/>
      <c r="E38" s="17"/>
    </row>
    <row r="39" spans="2:5">
      <c r="B39" s="4" t="s">
        <v>0</v>
      </c>
      <c r="C39" s="4">
        <v>254</v>
      </c>
    </row>
    <row r="40" spans="2:5">
      <c r="B40" s="4" t="s">
        <v>26</v>
      </c>
      <c r="C40" s="4">
        <v>158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2020-04-06T17:20:57Z</dcterms:created>
  <dcterms:modified xsi:type="dcterms:W3CDTF">2020-04-07T11:22:37Z</dcterms:modified>
</cp:coreProperties>
</file>