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lo\Desktop\GitHub_Oraux_agreg\LC\LC 22 Évolution et équilibre chimique (CPGE)\"/>
    </mc:Choice>
  </mc:AlternateContent>
  <xr:revisionPtr revIDLastSave="0" documentId="13_ncr:1_{22BF1675-A388-42F1-BC70-EDCDA2380B36}" xr6:coauthVersionLast="45" xr6:coauthVersionMax="45" xr10:uidLastSave="{00000000-0000-0000-0000-000000000000}"/>
  <bookViews>
    <workbookView xWindow="6255" yWindow="915" windowWidth="14640" windowHeight="10065" tabRatio="500" activeTab="1" xr2:uid="{00000000-000D-0000-FFFF-FFFF00000000}"/>
  </bookViews>
  <sheets>
    <sheet name="Détermination de Ks(PbI2)" sheetId="1" r:id="rId1"/>
    <sheet name="Influence de T°C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E11" i="2"/>
  <c r="E10" i="2"/>
  <c r="E9" i="2"/>
  <c r="E8" i="2"/>
  <c r="B9" i="2"/>
  <c r="B10" i="2"/>
  <c r="B11" i="2"/>
  <c r="B8" i="2"/>
  <c r="C8" i="1"/>
  <c r="C18" i="1"/>
  <c r="C17" i="1"/>
  <c r="C12" i="1"/>
  <c r="C16" i="1"/>
  <c r="C23" i="1"/>
  <c r="D7" i="1"/>
  <c r="D8" i="1"/>
  <c r="D18" i="1"/>
  <c r="D17" i="1"/>
  <c r="D11" i="1"/>
  <c r="D12" i="1"/>
  <c r="D16" i="1"/>
  <c r="D19" i="1"/>
  <c r="C19" i="1"/>
  <c r="D23" i="1"/>
</calcChain>
</file>

<file path=xl/sharedStrings.xml><?xml version="1.0" encoding="utf-8"?>
<sst xmlns="http://schemas.openxmlformats.org/spreadsheetml/2006/main" count="50" uniqueCount="39">
  <si>
    <t>Détermination de la constante de solubilité de l'iodure de Plomb</t>
  </si>
  <si>
    <t xml:space="preserve">Grandeur mesurée </t>
  </si>
  <si>
    <t>Méthode utilisée</t>
  </si>
  <si>
    <t>Incertitudes</t>
  </si>
  <si>
    <t>Valeur</t>
  </si>
  <si>
    <t>Burette + Lecture graphique</t>
  </si>
  <si>
    <t>Voume de KI ajoutée Vaj (L)</t>
  </si>
  <si>
    <t>Volume V0 (L)</t>
  </si>
  <si>
    <t>Préparation des solutions</t>
  </si>
  <si>
    <t>masse de nitrate de plomb (g)</t>
  </si>
  <si>
    <t>Balance</t>
  </si>
  <si>
    <t xml:space="preserve">Fiole jaugée de 100mL </t>
  </si>
  <si>
    <t>Masse molaires(g/mol)</t>
  </si>
  <si>
    <t>Pb(NO3)2</t>
  </si>
  <si>
    <t>KI</t>
  </si>
  <si>
    <t xml:space="preserve">Nitrate de plomb à 0,01mol/L </t>
  </si>
  <si>
    <t xml:space="preserve">KI  à 0,01mol/L </t>
  </si>
  <si>
    <t>masse d'iodure de potassium (g)</t>
  </si>
  <si>
    <t>Volume de la solution V0 (L)</t>
  </si>
  <si>
    <t>Volume de la solution(L)</t>
  </si>
  <si>
    <t>Concentration C1 (mol/L)</t>
  </si>
  <si>
    <t>Concentration C0 (mol/L)</t>
  </si>
  <si>
    <t>Concentation C0 de la solution bécher en Pb2+</t>
  </si>
  <si>
    <t>Concentration de la solution de KI C1(mol/L-</t>
  </si>
  <si>
    <t>cf préparation des solutions</t>
  </si>
  <si>
    <t>Résultats</t>
  </si>
  <si>
    <t>Ks</t>
  </si>
  <si>
    <t>Volume total (L)</t>
  </si>
  <si>
    <t>Influence de la température</t>
  </si>
  <si>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</si>
  <si>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</si>
  <si>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</si>
  <si>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</si>
  <si>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</si>
  <si>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</si>
  <si>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Constante de solubilité Ks</t>
  </si>
  <si>
    <t>1/T en K-1</t>
  </si>
  <si>
    <t>ln(Ks)</t>
  </si>
  <si>
    <t>titrage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</si>
</sst>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2" fillId="7" borderId="1" xfId="0" applyFont="1" applyFill="1" applyBorder="1"/>
    <xf numFmtId="11" fontId="0" fillId="8" borderId="1" xfId="0" applyNumberForma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T°C'!$E$7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8.8818897637795195E-4"/>
                </c:manualLayout>
              </c:layout>
              <c:numFmt formatCode="General" sourceLinked="0"/>
            </c:trendlineLbl>
          </c:trendline>
          <c:xVal>
            <c:numRef>
              <c:f>'Influence de T°C'!$B$8:$B$11</c:f>
              <c:numCache>
                <c:formatCode>General</c:formatCode>
                <c:ptCount val="4"/>
                <c:pt idx="0">
                  <c:v>3.5335689045936395E-3</c:v>
                </c:pt>
                <c:pt idx="1">
                  <c:v>3.3003300330033004E-3</c:v>
                </c:pt>
                <c:pt idx="2">
                  <c:v>3.0959752321981426E-3</c:v>
                </c:pt>
                <c:pt idx="3">
                  <c:v>2.9154518950437317E-3</c:v>
                </c:pt>
              </c:numCache>
            </c:numRef>
          </c:xVal>
          <c:yVal>
            <c:numRef>
              <c:f>'Influence de T°C'!$E$8:$E$11</c:f>
              <c:numCache>
                <c:formatCode>General</c:formatCode>
                <c:ptCount val="4"/>
                <c:pt idx="0">
                  <c:v>-12.440205220120594</c:v>
                </c:pt>
                <c:pt idx="1">
                  <c:v>-11.599605150643399</c:v>
                </c:pt>
                <c:pt idx="2">
                  <c:v>-10.611806126568155</c:v>
                </c:pt>
                <c:pt idx="3">
                  <c:v>-9.8034956207129902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4-4A9D-A2C0-E968CDF9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45480"/>
        <c:axId val="-2112143960"/>
      </c:scatterChart>
      <c:valAx>
        <c:axId val="-211054548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12143960"/>
        <c:crosses val="autoZero"/>
        <c:crossBetween val="midCat"/>
      </c:valAx>
      <c:valAx>
        <c:axId val="-2112143960"/>
        <c:scaling>
          <c:orientation val="minMax"/>
          <c:max val="-8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10545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139700</xdr:rowOff>
    </xdr:from>
    <xdr:to>
      <xdr:col>14</xdr:col>
      <xdr:colOff>139700</xdr:colOff>
      <xdr:row>23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55" zoomScaleNormal="55" workbookViewId="0">
      <selection activeCell="F12" sqref="F12"/>
    </sheetView>
  </sheetViews>
  <sheetFormatPr baseColWidth="10" defaultRowHeight="15.75" x14ac:dyDescent="0.25"/>
  <cols>
    <col min="1" max="1" width="29.5" customWidth="1"/>
    <col min="2" max="2" width="47.5" customWidth="1"/>
    <col min="3" max="3" width="14.5" customWidth="1"/>
    <col min="4" max="4" width="17.125" customWidth="1"/>
  </cols>
  <sheetData>
    <row r="1" spans="1:5" x14ac:dyDescent="0.25">
      <c r="A1" s="14" t="s">
        <v>0</v>
      </c>
      <c r="B1" s="14"/>
      <c r="C1" s="14"/>
      <c r="D1" s="14"/>
      <c r="E1" s="14"/>
    </row>
    <row r="3" spans="1:5" x14ac:dyDescent="0.25">
      <c r="A3" s="16" t="s">
        <v>8</v>
      </c>
      <c r="B3" s="17"/>
    </row>
    <row r="4" spans="1:5" ht="14.25" customHeight="1" x14ac:dyDescent="0.25">
      <c r="A4" s="15" t="s">
        <v>2</v>
      </c>
      <c r="B4" s="15" t="s">
        <v>1</v>
      </c>
      <c r="C4" s="15" t="s">
        <v>4</v>
      </c>
      <c r="D4" s="15" t="s">
        <v>3</v>
      </c>
    </row>
    <row r="5" spans="1:5" ht="18.75" customHeight="1" x14ac:dyDescent="0.25">
      <c r="A5" s="29" t="s">
        <v>15</v>
      </c>
      <c r="B5" s="28"/>
      <c r="C5" s="28"/>
      <c r="D5" s="28"/>
    </row>
    <row r="6" spans="1:5" x14ac:dyDescent="0.25">
      <c r="A6" s="19" t="s">
        <v>10</v>
      </c>
      <c r="B6" s="20" t="s">
        <v>9</v>
      </c>
      <c r="C6" s="20">
        <v>0.33100000000000002</v>
      </c>
      <c r="D6" s="21">
        <v>1E-3</v>
      </c>
    </row>
    <row r="7" spans="1:5" x14ac:dyDescent="0.25">
      <c r="A7" s="22" t="s">
        <v>11</v>
      </c>
      <c r="B7" s="23" t="s">
        <v>18</v>
      </c>
      <c r="C7" s="23">
        <v>0.1</v>
      </c>
      <c r="D7" s="24">
        <f>0.0001</f>
        <v>1E-4</v>
      </c>
    </row>
    <row r="8" spans="1:5" x14ac:dyDescent="0.25">
      <c r="A8" s="25"/>
      <c r="B8" s="26" t="s">
        <v>21</v>
      </c>
      <c r="C8" s="26">
        <f>(C6/B26)/C7</f>
        <v>9.9939613526570052E-3</v>
      </c>
      <c r="D8" s="27">
        <f>C8*SQRT((D7/C7)^2+(D6/C6)^2)</f>
        <v>3.1804257684231011E-5</v>
      </c>
    </row>
    <row r="9" spans="1:5" x14ac:dyDescent="0.25">
      <c r="A9" s="29" t="s">
        <v>16</v>
      </c>
      <c r="B9" s="28"/>
      <c r="C9" s="28"/>
      <c r="D9" s="28"/>
    </row>
    <row r="10" spans="1:5" x14ac:dyDescent="0.25">
      <c r="A10" s="19" t="s">
        <v>10</v>
      </c>
      <c r="B10" s="20" t="s">
        <v>17</v>
      </c>
      <c r="C10" s="20">
        <v>0.16600000000000001</v>
      </c>
      <c r="D10" s="21">
        <v>1E-3</v>
      </c>
    </row>
    <row r="11" spans="1:5" x14ac:dyDescent="0.25">
      <c r="A11" s="22" t="s">
        <v>11</v>
      </c>
      <c r="B11" s="23" t="s">
        <v>19</v>
      </c>
      <c r="C11" s="23">
        <v>0.1</v>
      </c>
      <c r="D11" s="24">
        <f>0.0001</f>
        <v>1E-4</v>
      </c>
    </row>
    <row r="12" spans="1:5" x14ac:dyDescent="0.25">
      <c r="A12" s="25"/>
      <c r="B12" s="26" t="s">
        <v>20</v>
      </c>
      <c r="C12" s="26">
        <f>(C10/B27)/C11</f>
        <v>0.01</v>
      </c>
      <c r="D12" s="27">
        <f>C12*SQRT((D11/C11)^2+(D10/C10)^2)</f>
        <v>6.1065323435074187E-5</v>
      </c>
    </row>
    <row r="13" spans="1:5" x14ac:dyDescent="0.25">
      <c r="A13" s="18" t="s">
        <v>38</v>
      </c>
      <c r="B13" s="18"/>
    </row>
    <row r="14" spans="1:5" x14ac:dyDescent="0.25">
      <c r="A14" s="15" t="s">
        <v>2</v>
      </c>
      <c r="B14" s="15" t="s">
        <v>1</v>
      </c>
      <c r="C14" s="15" t="s">
        <v>4</v>
      </c>
      <c r="D14" s="15" t="s">
        <v>3</v>
      </c>
    </row>
    <row r="15" spans="1:5" ht="31.5" x14ac:dyDescent="0.25">
      <c r="A15" s="1" t="s">
        <v>5</v>
      </c>
      <c r="B15" t="s">
        <v>6</v>
      </c>
      <c r="C15" s="2">
        <v>1.0999999999999999E-2</v>
      </c>
      <c r="D15" s="2">
        <v>1E-4</v>
      </c>
    </row>
    <row r="16" spans="1:5" x14ac:dyDescent="0.25">
      <c r="A16" t="s">
        <v>24</v>
      </c>
      <c r="B16" t="s">
        <v>23</v>
      </c>
      <c r="C16">
        <f>C12</f>
        <v>0.01</v>
      </c>
      <c r="D16">
        <f>D12</f>
        <v>6.1065323435074187E-5</v>
      </c>
    </row>
    <row r="17" spans="1:4" x14ac:dyDescent="0.25">
      <c r="A17" t="s">
        <v>24</v>
      </c>
      <c r="B17" t="s">
        <v>7</v>
      </c>
      <c r="C17">
        <f>C7</f>
        <v>0.1</v>
      </c>
      <c r="D17">
        <f>D7</f>
        <v>1E-4</v>
      </c>
    </row>
    <row r="18" spans="1:4" x14ac:dyDescent="0.25">
      <c r="A18" t="s">
        <v>24</v>
      </c>
      <c r="B18" t="s">
        <v>22</v>
      </c>
      <c r="C18">
        <f>C8</f>
        <v>9.9939613526570052E-3</v>
      </c>
      <c r="D18">
        <f>D8</f>
        <v>3.1804257684231011E-5</v>
      </c>
    </row>
    <row r="19" spans="1:4" x14ac:dyDescent="0.25">
      <c r="B19" t="s">
        <v>27</v>
      </c>
      <c r="C19" s="2">
        <f>C17+C15</f>
        <v>0.111</v>
      </c>
      <c r="D19" s="2">
        <f>D17+D15</f>
        <v>2.0000000000000001E-4</v>
      </c>
    </row>
    <row r="21" spans="1:4" x14ac:dyDescent="0.25">
      <c r="A21" s="30" t="s">
        <v>25</v>
      </c>
      <c r="B21" s="30"/>
      <c r="C21" s="30"/>
      <c r="D21" s="30"/>
    </row>
    <row r="22" spans="1:4" x14ac:dyDescent="0.25">
      <c r="B22" s="3" t="s">
        <v>1</v>
      </c>
      <c r="C22" s="3" t="s">
        <v>4</v>
      </c>
      <c r="D22" s="3" t="s">
        <v>3</v>
      </c>
    </row>
    <row r="23" spans="1:4" x14ac:dyDescent="0.25">
      <c r="B23" t="s">
        <v>26</v>
      </c>
      <c r="C23">
        <f>(C18*C17*(C16*C15)^2)/((C17+C15)^3)</f>
        <v>8.8420730714022826E-9</v>
      </c>
      <c r="D23" s="2">
        <f>C23*SQRT((D18/C18)^2+(D17/C17)^2+2*(D16/C16)^2+2*(D15/C15)^2+3*(D19/C19)^2)</f>
        <v>1.4277567169317463E-10</v>
      </c>
    </row>
    <row r="25" spans="1:4" x14ac:dyDescent="0.25">
      <c r="A25" s="31" t="s">
        <v>12</v>
      </c>
      <c r="B25" s="31"/>
    </row>
    <row r="26" spans="1:4" x14ac:dyDescent="0.25">
      <c r="A26" s="31" t="s">
        <v>13</v>
      </c>
      <c r="B26" s="31">
        <v>331.2</v>
      </c>
    </row>
    <row r="27" spans="1:4" x14ac:dyDescent="0.25">
      <c r="A27" s="31" t="s">
        <v>14</v>
      </c>
      <c r="B27" s="31">
        <v>166</v>
      </c>
    </row>
  </sheetData>
  <mergeCells count="5">
    <mergeCell ref="A21:D21"/>
    <mergeCell ref="A1:E1"/>
    <mergeCell ref="A5:D5"/>
    <mergeCell ref="A9:D9"/>
    <mergeCell ref="A13:B1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zoomScale="80" zoomScaleNormal="80" workbookViewId="0">
      <selection activeCell="C16" sqref="C16"/>
    </sheetView>
  </sheetViews>
  <sheetFormatPr baseColWidth="10" defaultRowHeight="15.75" x14ac:dyDescent="0.25"/>
  <cols>
    <col min="1" max="1" width="28.625" customWidth="1"/>
    <col min="2" max="2" width="19.875" customWidth="1"/>
    <col min="3" max="3" width="19.125" customWidth="1"/>
    <col min="4" max="4" width="23.375" customWidth="1"/>
    <col min="5" max="5" width="22.5" customWidth="1"/>
    <col min="7" max="7" width="15.125" customWidth="1"/>
  </cols>
  <sheetData>
    <row r="1" spans="1:5" x14ac:dyDescent="0.25">
      <c r="A1" s="7" t="s">
        <v>28</v>
      </c>
    </row>
    <row r="3" spans="1:5" x14ac:dyDescent="0.25">
      <c r="A3" s="4" t="s">
        <v>29</v>
      </c>
      <c r="B3" s="5" t="s">
        <v>30</v>
      </c>
      <c r="C3" s="5" t="s">
        <v>31</v>
      </c>
    </row>
    <row r="4" spans="1:5" ht="19.5" x14ac:dyDescent="0.25">
      <c r="A4" s="6" t="s">
        <v>34</v>
      </c>
      <c r="B4" s="9">
        <v>1.4200000000000001E-2</v>
      </c>
      <c r="C4" s="9">
        <v>7.6800000000000002E-3</v>
      </c>
    </row>
    <row r="7" spans="1:5" x14ac:dyDescent="0.25">
      <c r="A7" s="8" t="s">
        <v>32</v>
      </c>
      <c r="B7" s="8" t="s">
        <v>36</v>
      </c>
      <c r="C7" s="8" t="s">
        <v>33</v>
      </c>
      <c r="D7" s="12" t="s">
        <v>35</v>
      </c>
      <c r="E7" s="13" t="s">
        <v>37</v>
      </c>
    </row>
    <row r="8" spans="1:5" x14ac:dyDescent="0.25">
      <c r="A8" s="10">
        <v>10</v>
      </c>
      <c r="B8" s="8">
        <f>1/(A8+273)</f>
        <v>3.5335689045936395E-3</v>
      </c>
      <c r="C8" s="32">
        <v>4.3600000000000003E-4</v>
      </c>
      <c r="D8" s="11">
        <f>(1/2)*(C8/(B4+C4))^3</f>
        <v>3.9562845419057792E-6</v>
      </c>
      <c r="E8" s="8">
        <f>LN(D8)</f>
        <v>-12.440205220120594</v>
      </c>
    </row>
    <row r="9" spans="1:5" x14ac:dyDescent="0.25">
      <c r="A9" s="10">
        <v>30</v>
      </c>
      <c r="B9" s="8">
        <f t="shared" ref="B9:B11" si="0">1/(A9+273)</f>
        <v>3.3003300330033004E-3</v>
      </c>
      <c r="C9" s="32">
        <v>5.7700000000000004E-4</v>
      </c>
      <c r="D9" s="11">
        <f>(1/2)*(C9/(B4+C4))^3</f>
        <v>9.1697076747109759E-6</v>
      </c>
      <c r="E9" s="8">
        <f>LN(D9)</f>
        <v>-11.599605150643399</v>
      </c>
    </row>
    <row r="10" spans="1:5" x14ac:dyDescent="0.25">
      <c r="A10" s="10">
        <v>50</v>
      </c>
      <c r="B10" s="8">
        <f t="shared" si="0"/>
        <v>3.0959752321981426E-3</v>
      </c>
      <c r="C10" s="32">
        <v>8.0199999999999998E-4</v>
      </c>
      <c r="D10" s="11">
        <f>(1/2)*(C10/(B4+C4))^3</f>
        <v>2.4623577807892656E-5</v>
      </c>
      <c r="E10" s="8">
        <f>LN(D10)</f>
        <v>-10.611806126568155</v>
      </c>
    </row>
    <row r="11" spans="1:5" x14ac:dyDescent="0.25">
      <c r="A11" s="10">
        <v>70</v>
      </c>
      <c r="B11" s="8">
        <f t="shared" si="0"/>
        <v>2.9154518950437317E-3</v>
      </c>
      <c r="C11" s="32">
        <v>1.0499999999999999E-3</v>
      </c>
      <c r="D11" s="11">
        <f>(1/2)*(C11/(B4+C4))^3</f>
        <v>5.5258100069859373E-5</v>
      </c>
      <c r="E11" s="8">
        <f>LN(D11)</f>
        <v>-9.8034956207129902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Détermination de Ks(PbI2)</vt:lpstr>
      <vt:lpstr>Influence de T°C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Lolo</cp:lastModifiedBy>
  <dcterms:created xsi:type="dcterms:W3CDTF">2020-04-12T16:29:04Z</dcterms:created>
  <dcterms:modified xsi:type="dcterms:W3CDTF">2020-05-11T14:33:19Z</dcterms:modified>
</cp:coreProperties>
</file>