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olo\Desktop\GitHub_Oraux_agreg\LC\LC 13  acide base\"/>
    </mc:Choice>
  </mc:AlternateContent>
  <xr:revisionPtr revIDLastSave="0" documentId="13_ncr:1_{C1A76AF9-EDD7-48E5-BA36-88D90157F269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Etude de l'acide éthanoïque " sheetId="1" r:id="rId1"/>
    <sheet name="pKA BB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B22" i="1"/>
  <c r="D23" i="1"/>
  <c r="B16" i="1"/>
  <c r="D16" i="1"/>
  <c r="F16" i="1"/>
  <c r="I10" i="1"/>
  <c r="C16" i="1"/>
  <c r="G16" i="1"/>
  <c r="C22" i="1"/>
  <c r="D17" i="1"/>
  <c r="C10" i="2"/>
  <c r="F17" i="1"/>
  <c r="B23" i="1"/>
  <c r="I11" i="1"/>
  <c r="C17" i="1"/>
  <c r="G17" i="1"/>
  <c r="C23" i="1"/>
  <c r="E23" i="1"/>
  <c r="E22" i="1"/>
  <c r="B10" i="2"/>
  <c r="E43" i="1"/>
  <c r="F43" i="1"/>
</calcChain>
</file>

<file path=xl/sharedStrings.xml><?xml version="1.0" encoding="utf-8"?>
<sst xmlns="http://schemas.openxmlformats.org/spreadsheetml/2006/main" count="49" uniqueCount="37">
  <si>
    <t xml:space="preserve">Comparaison des coefficients de dissociation </t>
  </si>
  <si>
    <t>αexp</t>
  </si>
  <si>
    <t>u(C0)</t>
  </si>
  <si>
    <t>u(σ)</t>
  </si>
  <si>
    <t>u(α)</t>
  </si>
  <si>
    <t>C0 (mol.L-1)</t>
  </si>
  <si>
    <t>ions</t>
  </si>
  <si>
    <t>H3O+</t>
  </si>
  <si>
    <t>CH3COO-</t>
  </si>
  <si>
    <t>Coefficient de dissociation de CH3COOH dans l'eau</t>
  </si>
  <si>
    <t>Vm (L)</t>
  </si>
  <si>
    <t>Cm (mol.L-1)</t>
  </si>
  <si>
    <t>u(V0)</t>
  </si>
  <si>
    <t>u(Vm) (pipette jaugée)</t>
  </si>
  <si>
    <t>u(Cm) (solution mère)</t>
  </si>
  <si>
    <t>V0 (L) (fiole jaugée)</t>
  </si>
  <si>
    <t>Coefficient de dissociation de HCl dans l'eau</t>
  </si>
  <si>
    <t>Cl-</t>
  </si>
  <si>
    <t>σ (mS.cm-1)</t>
  </si>
  <si>
    <t>attention: /1000 car C en mol.m-3 dans la loi de Kolrausch</t>
  </si>
  <si>
    <t>Ka</t>
  </si>
  <si>
    <t>u(Ka)</t>
  </si>
  <si>
    <t>Calcul de la constante d'acidité</t>
  </si>
  <si>
    <t>Constante d'acidité du Bleu de Bromothymol</t>
  </si>
  <si>
    <t>pKA</t>
  </si>
  <si>
    <t>pH</t>
  </si>
  <si>
    <t>Solution</t>
  </si>
  <si>
    <t>Absorbance (landa fixé 450nm)</t>
  </si>
  <si>
    <t>u(pKa)</t>
  </si>
  <si>
    <t>Préparation des solutions d'acide éthanoïque à 10-2 et 10-3 mol/L  : c0=Vm.Cm/V0</t>
  </si>
  <si>
    <t>CH3COOH à 10-2 mol/L</t>
  </si>
  <si>
    <t>CH3COOH à 10-3 mol/L</t>
  </si>
  <si>
    <t>Incertitudes</t>
  </si>
  <si>
    <t>λ (S.m2.mol-1)</t>
  </si>
  <si>
    <t xml:space="preserve">σ (S.m-1) </t>
  </si>
  <si>
    <t xml:space="preserve">lambda = 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</si>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</sst>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rgb="FFFF0000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28"/>
      <color rgb="FFFF0000"/>
      <name val="Calibri"/>
      <scheme val="minor"/>
    </font>
    <font>
      <sz val="11"/>
      <color rgb="FF000000"/>
      <name val="Calibri"/>
      <family val="2"/>
      <scheme val="minor"/>
    </font>
    <font>
      <sz val="11"/>
      <color rgb="FFF79646"/>
      <name val="Arial"/>
    </font>
    <font>
      <b/>
      <sz val="12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FA2A8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6" fillId="0" borderId="0" xfId="0" applyFont="1"/>
    <xf numFmtId="0" fontId="0" fillId="0" borderId="1" xfId="0" applyBorder="1"/>
    <xf numFmtId="0" fontId="1" fillId="0" borderId="0" xfId="0" applyFont="1" applyAlignment="1"/>
    <xf numFmtId="0" fontId="1" fillId="0" borderId="4" xfId="0" applyFont="1" applyBorder="1"/>
    <xf numFmtId="11" fontId="0" fillId="0" borderId="1" xfId="0" applyNumberFormat="1" applyBorder="1"/>
    <xf numFmtId="0" fontId="0" fillId="0" borderId="1" xfId="0" applyFill="1" applyBorder="1"/>
    <xf numFmtId="0" fontId="8" fillId="0" borderId="0" xfId="0" applyFont="1" applyBorder="1" applyAlignment="1">
      <alignment horizontal="left" wrapText="1"/>
    </xf>
    <xf numFmtId="0" fontId="9" fillId="0" borderId="0" xfId="0" applyFont="1"/>
    <xf numFmtId="164" fontId="9" fillId="3" borderId="0" xfId="0" applyNumberFormat="1" applyFont="1" applyFill="1"/>
    <xf numFmtId="0" fontId="10" fillId="0" borderId="0" xfId="0" applyFont="1" applyAlignment="1">
      <alignment horizontal="justify" vertical="center"/>
    </xf>
    <xf numFmtId="0" fontId="0" fillId="0" borderId="5" xfId="0" applyBorder="1"/>
    <xf numFmtId="0" fontId="0" fillId="0" borderId="6" xfId="0" applyBorder="1"/>
    <xf numFmtId="0" fontId="9" fillId="0" borderId="6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6" borderId="1" xfId="0" applyFill="1" applyBorder="1"/>
    <xf numFmtId="0" fontId="11" fillId="7" borderId="1" xfId="0" applyFont="1" applyFill="1" applyBorder="1" applyAlignment="1">
      <alignment horizontal="center"/>
    </xf>
    <xf numFmtId="0" fontId="8" fillId="0" borderId="0" xfId="0" applyFont="1" applyBorder="1" applyAlignment="1">
      <alignment wrapText="1"/>
    </xf>
    <xf numFmtId="0" fontId="7" fillId="8" borderId="0" xfId="0" applyFont="1" applyFill="1" applyBorder="1" applyAlignment="1"/>
    <xf numFmtId="0" fontId="1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0" fillId="9" borderId="1" xfId="0" applyFill="1" applyBorder="1"/>
    <xf numFmtId="0" fontId="0" fillId="9" borderId="6" xfId="0" applyFill="1" applyBorder="1"/>
    <xf numFmtId="0" fontId="12" fillId="5" borderId="2" xfId="0" applyFont="1" applyFill="1" applyBorder="1"/>
    <xf numFmtId="0" fontId="0" fillId="10" borderId="1" xfId="0" applyFill="1" applyBorder="1"/>
    <xf numFmtId="0" fontId="0" fillId="10" borderId="5" xfId="0" applyFill="1" applyBorder="1"/>
    <xf numFmtId="0" fontId="0" fillId="11" borderId="7" xfId="0" applyFill="1" applyBorder="1"/>
    <xf numFmtId="0" fontId="0" fillId="11" borderId="0" xfId="0" applyFill="1"/>
    <xf numFmtId="0" fontId="0" fillId="11" borderId="0" xfId="0" applyFill="1" applyBorder="1"/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48986</xdr:colOff>
      <xdr:row>4</xdr:row>
      <xdr:rowOff>80736</xdr:rowOff>
    </xdr:from>
    <xdr:to>
      <xdr:col>11</xdr:col>
      <xdr:colOff>384629</xdr:colOff>
      <xdr:row>9</xdr:row>
      <xdr:rowOff>106137</xdr:rowOff>
    </xdr:to>
    <xdr:pic>
      <xdr:nvPicPr>
        <xdr:cNvPr id="5" name="Image 4" descr="Capture d’écran 2020-05-11 à 20.30.05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3343" y="897165"/>
          <a:ext cx="5397500" cy="1045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opLeftCell="A7" zoomScale="70" zoomScaleNormal="70" workbookViewId="0">
      <selection activeCell="D23" sqref="D23"/>
    </sheetView>
  </sheetViews>
  <sheetFormatPr baseColWidth="10" defaultRowHeight="15.75" x14ac:dyDescent="0.25"/>
  <cols>
    <col min="1" max="1" width="20.875" customWidth="1"/>
    <col min="2" max="2" width="20" customWidth="1"/>
    <col min="3" max="3" width="20.125" customWidth="1"/>
    <col min="4" max="4" width="20.375" customWidth="1"/>
    <col min="5" max="5" width="20.625" customWidth="1"/>
    <col min="6" max="6" width="17.125" customWidth="1"/>
    <col min="7" max="7" width="14.5" customWidth="1"/>
  </cols>
  <sheetData>
    <row r="1" spans="1:19" x14ac:dyDescent="0.25">
      <c r="A1" s="21" t="s">
        <v>0</v>
      </c>
      <c r="B1" s="21"/>
      <c r="C1" s="21"/>
      <c r="D1" s="21"/>
    </row>
    <row r="3" spans="1:19" x14ac:dyDescent="0.25">
      <c r="A3" s="3" t="s">
        <v>6</v>
      </c>
      <c r="B3" s="3" t="s">
        <v>33</v>
      </c>
    </row>
    <row r="4" spans="1:19" x14ac:dyDescent="0.25">
      <c r="A4" s="3" t="s">
        <v>7</v>
      </c>
      <c r="B4" s="6">
        <v>3.2559999999999999E-2</v>
      </c>
    </row>
    <row r="5" spans="1:19" x14ac:dyDescent="0.25">
      <c r="A5" s="3" t="s">
        <v>8</v>
      </c>
      <c r="B5" s="6">
        <v>3.64E-3</v>
      </c>
    </row>
    <row r="6" spans="1:19" x14ac:dyDescent="0.25">
      <c r="A6" s="3" t="s">
        <v>17</v>
      </c>
      <c r="B6" s="6">
        <v>6.8799999999999998E-3</v>
      </c>
    </row>
    <row r="8" spans="1:19" x14ac:dyDescent="0.25">
      <c r="B8" s="18" t="s">
        <v>29</v>
      </c>
      <c r="C8" s="19"/>
      <c r="D8" s="19"/>
      <c r="E8" s="19"/>
      <c r="F8" s="19"/>
      <c r="G8" s="19"/>
      <c r="H8" s="19"/>
      <c r="I8" s="20"/>
    </row>
    <row r="9" spans="1:19" x14ac:dyDescent="0.25">
      <c r="B9" s="3" t="s">
        <v>10</v>
      </c>
      <c r="C9" s="3" t="s">
        <v>13</v>
      </c>
      <c r="D9" s="3" t="s">
        <v>11</v>
      </c>
      <c r="E9" s="3" t="s">
        <v>14</v>
      </c>
      <c r="F9" s="3" t="s">
        <v>15</v>
      </c>
      <c r="G9" s="3" t="s">
        <v>12</v>
      </c>
      <c r="H9" s="3" t="s">
        <v>5</v>
      </c>
      <c r="I9" s="3" t="s">
        <v>2</v>
      </c>
    </row>
    <row r="10" spans="1:19" x14ac:dyDescent="0.25">
      <c r="A10" s="3" t="s">
        <v>30</v>
      </c>
      <c r="B10" s="3">
        <v>0.02</v>
      </c>
      <c r="C10" s="6">
        <v>3.0000000000000001E-5</v>
      </c>
      <c r="D10" s="3">
        <v>0.1</v>
      </c>
      <c r="E10" s="3">
        <v>0</v>
      </c>
      <c r="F10" s="3">
        <v>0.2</v>
      </c>
      <c r="G10" s="6">
        <v>1.4999999999999999E-4</v>
      </c>
      <c r="H10" s="3">
        <v>0.01</v>
      </c>
      <c r="I10" s="3">
        <f>H10*(((C10/B10)^2)+((E10/D10)^2)+((G10/F10)^2))^0.5</f>
        <v>1.6770509831248423E-5</v>
      </c>
    </row>
    <row r="11" spans="1:19" x14ac:dyDescent="0.25">
      <c r="A11" s="3" t="s">
        <v>31</v>
      </c>
      <c r="B11" s="3">
        <v>2E-3</v>
      </c>
      <c r="C11" s="6">
        <v>6.0000000000000002E-6</v>
      </c>
      <c r="D11" s="3">
        <v>0.1</v>
      </c>
      <c r="E11" s="3">
        <v>0</v>
      </c>
      <c r="F11" s="3">
        <v>0.2</v>
      </c>
      <c r="G11" s="6">
        <v>1.4999999999999999E-4</v>
      </c>
      <c r="H11" s="3">
        <v>1E-3</v>
      </c>
      <c r="I11" s="3">
        <f>H11*(((C11/B11)^2)+((E11/D11)^2)+((G11/F11)^2))^0.5</f>
        <v>3.0923292192132459E-6</v>
      </c>
    </row>
    <row r="13" spans="1:19" x14ac:dyDescent="0.25">
      <c r="B13" s="1"/>
    </row>
    <row r="14" spans="1:19" x14ac:dyDescent="0.25">
      <c r="B14" s="18" t="s">
        <v>9</v>
      </c>
      <c r="C14" s="19"/>
      <c r="D14" s="19"/>
      <c r="E14" s="19"/>
      <c r="F14" s="19"/>
      <c r="G14" s="20"/>
      <c r="H14" s="22" t="s">
        <v>19</v>
      </c>
      <c r="I14" s="22"/>
      <c r="J14" s="23"/>
      <c r="K14" s="23"/>
      <c r="L14" s="23"/>
    </row>
    <row r="15" spans="1:19" ht="21" customHeight="1" x14ac:dyDescent="0.55000000000000004">
      <c r="B15" s="3" t="s">
        <v>5</v>
      </c>
      <c r="C15" s="3" t="s">
        <v>2</v>
      </c>
      <c r="D15" s="26" t="s">
        <v>34</v>
      </c>
      <c r="E15" s="3" t="s">
        <v>3</v>
      </c>
      <c r="F15" s="24" t="s">
        <v>1</v>
      </c>
      <c r="G15" s="24" t="s">
        <v>4</v>
      </c>
      <c r="H15" s="27"/>
      <c r="I15" s="27"/>
      <c r="J15" s="27"/>
      <c r="K15" s="27"/>
      <c r="L15" s="27"/>
      <c r="M15" s="27"/>
      <c r="N15" s="8"/>
      <c r="O15" s="8"/>
      <c r="P15" s="8"/>
      <c r="Q15" s="8"/>
      <c r="R15" s="8"/>
      <c r="S15" s="8"/>
    </row>
    <row r="16" spans="1:19" ht="22.5" customHeight="1" x14ac:dyDescent="0.55000000000000004">
      <c r="A16" s="3" t="s">
        <v>30</v>
      </c>
      <c r="B16" s="3">
        <f>10^-2</f>
        <v>0.01</v>
      </c>
      <c r="C16" s="3">
        <f>I10</f>
        <v>1.6770509831248423E-5</v>
      </c>
      <c r="D16" s="25">
        <f>0.1613*10^2</f>
        <v>16.13</v>
      </c>
      <c r="E16" s="3">
        <v>0.01</v>
      </c>
      <c r="F16" s="6">
        <f>D16/(1000*B16*($B$4+$B$5))</f>
        <v>44.558011049723753</v>
      </c>
      <c r="G16" s="3">
        <f>F16*((C16/B16)^2+(E16/D16)^2)^0.5</f>
        <v>7.9668600779346455E-2</v>
      </c>
      <c r="H16" s="27"/>
      <c r="I16" s="27"/>
      <c r="J16" s="27"/>
      <c r="K16" s="27"/>
      <c r="L16" s="27"/>
      <c r="M16" s="27"/>
      <c r="N16" s="8"/>
      <c r="O16" s="8"/>
      <c r="P16" s="8"/>
      <c r="Q16" s="8"/>
      <c r="R16" s="8"/>
      <c r="S16" s="8"/>
    </row>
    <row r="17" spans="1:19" ht="25.5" customHeight="1" x14ac:dyDescent="0.55000000000000004">
      <c r="A17" s="3" t="s">
        <v>31</v>
      </c>
      <c r="B17" s="3">
        <v>1E-3</v>
      </c>
      <c r="C17" s="3">
        <f>I11</f>
        <v>3.0923292192132459E-6</v>
      </c>
      <c r="D17" s="25">
        <f>0.0503*10^2</f>
        <v>5.0299999999999994</v>
      </c>
      <c r="E17" s="3">
        <v>0.01</v>
      </c>
      <c r="F17" s="3">
        <f>D17/(1000*B17*($B$4+$B$5))</f>
        <v>138.95027624309392</v>
      </c>
      <c r="G17" s="3">
        <f>F17*(((C17/B17)^2)+((E17/D17)^2))^0.5</f>
        <v>0.51081811703434743</v>
      </c>
      <c r="H17" s="27"/>
      <c r="I17" s="27"/>
      <c r="J17" s="27"/>
      <c r="K17" s="27"/>
      <c r="L17" s="27"/>
      <c r="M17" s="27"/>
      <c r="N17" s="8"/>
      <c r="O17" s="8"/>
      <c r="P17" s="8"/>
      <c r="Q17" s="8"/>
      <c r="R17" s="8"/>
      <c r="S17" s="8"/>
    </row>
    <row r="18" spans="1:19" ht="15.75" customHeight="1" x14ac:dyDescent="0.55000000000000004">
      <c r="H18" s="27"/>
      <c r="I18" s="27"/>
      <c r="J18" s="27"/>
      <c r="K18" s="27"/>
      <c r="L18" s="27"/>
      <c r="M18" s="27"/>
      <c r="N18" s="8"/>
      <c r="O18" s="8"/>
      <c r="P18" s="8"/>
      <c r="Q18" s="8"/>
      <c r="R18" s="8"/>
      <c r="S18" s="8"/>
    </row>
    <row r="19" spans="1:19" ht="10.5" customHeight="1" x14ac:dyDescent="0.55000000000000004">
      <c r="H19" s="27"/>
      <c r="I19" s="27"/>
      <c r="J19" s="27"/>
      <c r="K19" s="27"/>
      <c r="L19" s="27"/>
      <c r="M19" s="27"/>
      <c r="N19" s="8"/>
      <c r="O19" s="8"/>
      <c r="P19" s="8"/>
      <c r="Q19" s="8"/>
      <c r="R19" s="8"/>
      <c r="S19" s="8"/>
    </row>
    <row r="20" spans="1:19" ht="18" customHeight="1" x14ac:dyDescent="0.55000000000000004">
      <c r="B20" s="18" t="s">
        <v>22</v>
      </c>
      <c r="C20" s="19"/>
      <c r="D20" s="19"/>
      <c r="E20" s="20"/>
      <c r="F20" s="28"/>
      <c r="H20" s="27"/>
      <c r="I20" s="27"/>
      <c r="J20" s="27"/>
      <c r="K20" s="27"/>
      <c r="L20" s="27"/>
      <c r="M20" s="27"/>
      <c r="N20" s="8"/>
      <c r="O20" s="8"/>
      <c r="P20" s="8"/>
      <c r="Q20" s="8"/>
      <c r="R20" s="8"/>
      <c r="S20" s="8"/>
    </row>
    <row r="21" spans="1:19" ht="21" customHeight="1" x14ac:dyDescent="0.55000000000000004">
      <c r="B21" s="3" t="s">
        <v>20</v>
      </c>
      <c r="C21" s="3" t="s">
        <v>21</v>
      </c>
      <c r="D21" s="7" t="s">
        <v>24</v>
      </c>
      <c r="E21" s="7" t="s">
        <v>28</v>
      </c>
      <c r="G21" s="27"/>
      <c r="H21" s="27"/>
      <c r="I21" s="27"/>
      <c r="J21" s="27"/>
      <c r="K21" s="27"/>
      <c r="L21" s="27"/>
      <c r="M21" s="8"/>
      <c r="N21" s="8"/>
      <c r="O21" s="8"/>
      <c r="P21" s="8"/>
      <c r="Q21" s="8"/>
      <c r="R21" s="8"/>
    </row>
    <row r="22" spans="1:19" ht="25.5" customHeight="1" x14ac:dyDescent="0.55000000000000004">
      <c r="A22" s="3" t="s">
        <v>30</v>
      </c>
      <c r="B22" s="6">
        <f>(B16*F16*F16)/(1-F16)</f>
        <v>-0.45580968939119998</v>
      </c>
      <c r="C22" s="6">
        <f>B22*((C16/B16)^2+(G16/(F16*(1-F16)))^2)^0.5</f>
        <v>-7.6464503155244132E-4</v>
      </c>
      <c r="D22" s="3" t="e">
        <f>-LOG10(B22)</f>
        <v>#NUM!</v>
      </c>
      <c r="E22" s="3">
        <f>C22/B22</f>
        <v>1.6775532625770545E-3</v>
      </c>
      <c r="G22" s="27"/>
      <c r="H22" s="27"/>
      <c r="I22" s="27"/>
      <c r="J22" s="27"/>
      <c r="K22" s="27"/>
      <c r="L22" s="27"/>
      <c r="M22" s="8"/>
      <c r="N22" s="8"/>
      <c r="O22" s="8"/>
      <c r="P22" s="8"/>
      <c r="Q22" s="8"/>
      <c r="R22" s="8"/>
    </row>
    <row r="23" spans="1:19" ht="24" customHeight="1" x14ac:dyDescent="0.55000000000000004">
      <c r="A23" s="3" t="s">
        <v>31</v>
      </c>
      <c r="B23" s="3">
        <f>(B17*F17*F17)/(1-F17)</f>
        <v>-0.13995752523183996</v>
      </c>
      <c r="C23" s="3">
        <f>B23*((C17/B17)^2+(G17/(F17*(1-F17)))^2)^0.5</f>
        <v>-4.3281081565570422E-4</v>
      </c>
      <c r="D23" s="3" t="e">
        <f>-LOG10(B23)</f>
        <v>#NUM!</v>
      </c>
      <c r="E23" s="3">
        <f>C23/B23</f>
        <v>3.0924440464258859E-3</v>
      </c>
      <c r="G23" s="27"/>
      <c r="H23" s="27"/>
      <c r="I23" s="27"/>
      <c r="J23" s="27"/>
      <c r="K23" s="27"/>
      <c r="L23" s="27"/>
      <c r="M23" s="8"/>
      <c r="N23" s="8"/>
      <c r="O23" s="8"/>
      <c r="P23" s="8"/>
      <c r="Q23" s="8"/>
      <c r="R23" s="8"/>
    </row>
    <row r="24" spans="1:19" ht="15.75" customHeight="1" x14ac:dyDescent="0.55000000000000004">
      <c r="J24" s="27"/>
      <c r="K24" s="27"/>
      <c r="L24" s="27"/>
      <c r="M24" s="27"/>
      <c r="N24" s="8"/>
      <c r="O24" s="8"/>
      <c r="P24" s="8"/>
      <c r="Q24" s="8"/>
      <c r="R24" s="8"/>
      <c r="S24" s="8"/>
    </row>
    <row r="40" spans="1:6" x14ac:dyDescent="0.25">
      <c r="A40" s="1" t="s">
        <v>16</v>
      </c>
    </row>
    <row r="42" spans="1:6" x14ac:dyDescent="0.25">
      <c r="A42" t="s">
        <v>5</v>
      </c>
      <c r="B42" t="s">
        <v>2</v>
      </c>
      <c r="C42" s="1" t="s">
        <v>18</v>
      </c>
      <c r="D42" t="s">
        <v>3</v>
      </c>
      <c r="E42" t="s">
        <v>1</v>
      </c>
      <c r="F42" t="s">
        <v>4</v>
      </c>
    </row>
    <row r="43" spans="1:6" x14ac:dyDescent="0.25">
      <c r="A43">
        <v>0.01</v>
      </c>
      <c r="E43" s="2">
        <f>C43/(1000*A43*($B$4+$B$6))</f>
        <v>0</v>
      </c>
      <c r="F43" t="e">
        <f>E43*((B43/A43)^2+(D43/C43)^2)^0.5</f>
        <v>#DIV/0!</v>
      </c>
    </row>
  </sheetData>
  <mergeCells count="4">
    <mergeCell ref="A1:D1"/>
    <mergeCell ref="B8:I8"/>
    <mergeCell ref="B14:G14"/>
    <mergeCell ref="B20:E20"/>
  </mergeCells>
  <phoneticPr fontId="3" type="noConversion"/>
  <pageMargins left="0.75" right="0.75" top="1" bottom="1" header="0.5" footer="0.5"/>
  <pageSetup paperSize="9" scale="48" orientation="portrait" horizontalDpi="4294967292" verticalDpi="4294967292" r:id="rId1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zoomScale="70" zoomScaleNormal="70" workbookViewId="0">
      <selection activeCell="F10" sqref="F10"/>
    </sheetView>
  </sheetViews>
  <sheetFormatPr baseColWidth="10" defaultRowHeight="15.75" x14ac:dyDescent="0.25"/>
  <cols>
    <col min="2" max="2" width="27.125" customWidth="1"/>
    <col min="3" max="3" width="18.5" customWidth="1"/>
  </cols>
  <sheetData>
    <row r="1" spans="1:7" x14ac:dyDescent="0.25">
      <c r="A1" s="30" t="s">
        <v>23</v>
      </c>
      <c r="B1" s="29"/>
      <c r="C1" s="4"/>
      <c r="D1" s="4"/>
    </row>
    <row r="3" spans="1:7" x14ac:dyDescent="0.25">
      <c r="A3" s="31" t="s">
        <v>26</v>
      </c>
      <c r="B3" s="31" t="s">
        <v>27</v>
      </c>
      <c r="C3" s="31" t="s">
        <v>32</v>
      </c>
      <c r="E3" s="36" t="s">
        <v>35</v>
      </c>
      <c r="F3" s="37">
        <v>450</v>
      </c>
      <c r="G3" s="38" t="s">
        <v>36</v>
      </c>
    </row>
    <row r="4" spans="1:7" x14ac:dyDescent="0.25">
      <c r="A4" s="3">
        <v>1</v>
      </c>
      <c r="B4" s="34">
        <v>8.1000000000000003E-2</v>
      </c>
      <c r="C4" s="3">
        <v>1.0000000000000001E-5</v>
      </c>
    </row>
    <row r="5" spans="1:7" x14ac:dyDescent="0.25">
      <c r="A5" s="3">
        <v>2</v>
      </c>
      <c r="B5" s="34">
        <v>5.1999999999999998E-2</v>
      </c>
      <c r="C5" s="3">
        <v>1.0000000000000001E-5</v>
      </c>
    </row>
    <row r="6" spans="1:7" x14ac:dyDescent="0.25">
      <c r="A6" s="12">
        <v>3</v>
      </c>
      <c r="B6" s="35">
        <v>2.4E-2</v>
      </c>
      <c r="C6" s="12">
        <v>1.0000000000000001E-5</v>
      </c>
    </row>
    <row r="7" spans="1:7" x14ac:dyDescent="0.25">
      <c r="A7" s="15"/>
      <c r="B7" s="16"/>
      <c r="C7" s="17"/>
      <c r="E7" s="11"/>
    </row>
    <row r="8" spans="1:7" x14ac:dyDescent="0.25">
      <c r="A8" s="32" t="s">
        <v>25</v>
      </c>
      <c r="B8" s="13">
        <v>7</v>
      </c>
      <c r="C8" s="14">
        <v>0.1</v>
      </c>
      <c r="E8" s="11"/>
    </row>
    <row r="9" spans="1:7" x14ac:dyDescent="0.25">
      <c r="C9" s="9"/>
      <c r="E9" s="11"/>
    </row>
    <row r="10" spans="1:7" ht="18.75" x14ac:dyDescent="0.3">
      <c r="A10" s="33" t="s">
        <v>24</v>
      </c>
      <c r="B10" s="5">
        <f>B8+LOG10((B4-B5)/(B5-B6))</f>
        <v>7.0152399665567371</v>
      </c>
      <c r="C10" s="10">
        <f>C8+(1/LN(10))*(C4/(B4-B6)+C5/(B6-B5)+C6*((B4-B5)/((B6-B5)*(B4-B6))))</f>
        <v>9.9842173684521376E-2</v>
      </c>
      <c r="E10" s="11"/>
    </row>
    <row r="11" spans="1:7" x14ac:dyDescent="0.25">
      <c r="E11" s="11"/>
    </row>
  </sheetData>
  <mergeCells count="1">
    <mergeCell ref="A1:B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Etude de l'acide éthanoïque </vt:lpstr>
      <vt:lpstr>pKA BBT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Lolo</cp:lastModifiedBy>
  <cp:lastPrinted>2019-09-29T15:06:09Z</cp:lastPrinted>
  <dcterms:created xsi:type="dcterms:W3CDTF">2019-09-29T15:04:16Z</dcterms:created>
  <dcterms:modified xsi:type="dcterms:W3CDTF">2020-05-12T10:45:06Z</dcterms:modified>
</cp:coreProperties>
</file>