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tbdsti-my.sharepoint.com/personal/16722052_mahasiswa_itb_ac_id/Documents/"/>
    </mc:Choice>
  </mc:AlternateContent>
  <xr:revisionPtr revIDLastSave="933" documentId="8_{5483EAC0-D058-4DD7-A858-7F202725D0E2}" xr6:coauthVersionLast="47" xr6:coauthVersionMax="47" xr10:uidLastSave="{1C9C6CF5-38DB-4EB9-A82B-DB05FF3D5A4D}"/>
  <bookViews>
    <workbookView xWindow="680" yWindow="880" windowWidth="14400" windowHeight="7270" activeTab="1" xr2:uid="{4FBA3AD0-54F9-4796-AA05-E9F9C232301B}"/>
  </bookViews>
  <sheets>
    <sheet name="MATDAS" sheetId="3" r:id="rId1"/>
    <sheet name="FIDAS" sheetId="1" r:id="rId2"/>
    <sheet name="KIDAS" sheetId="4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9" i="1" l="1"/>
  <c r="I10" i="1"/>
  <c r="H6" i="1"/>
  <c r="I6" i="1" s="1"/>
  <c r="H5" i="1"/>
  <c r="I5" i="1" s="1"/>
  <c r="H5" i="3"/>
  <c r="I5" i="3" s="1"/>
  <c r="I9" i="3"/>
  <c r="H7" i="3"/>
  <c r="I7" i="3" s="1"/>
  <c r="H6" i="3"/>
  <c r="I6" i="3" s="1"/>
  <c r="F10" i="4"/>
  <c r="J9" i="4" s="1"/>
  <c r="C7" i="4"/>
  <c r="J8" i="4" s="1"/>
  <c r="L8" i="4" s="1"/>
  <c r="K5" i="4" s="1"/>
  <c r="C9" i="1"/>
  <c r="G8" i="1" s="1"/>
  <c r="I8" i="1" s="1"/>
  <c r="C9" i="3"/>
  <c r="G8" i="3" s="1"/>
  <c r="I8" i="3" s="1"/>
  <c r="L9" i="4" l="1"/>
  <c r="K7" i="4" s="1"/>
  <c r="L7" i="4" s="1"/>
  <c r="I11" i="3"/>
  <c r="H10" i="3"/>
  <c r="I10" i="3" s="1"/>
  <c r="L5" i="4"/>
  <c r="K6" i="4"/>
  <c r="L6" i="4" s="1"/>
  <c r="L10" i="4" l="1"/>
  <c r="I12" i="3"/>
  <c r="I13" i="3" s="1"/>
  <c r="H7" i="1"/>
  <c r="L11" i="4" l="1"/>
  <c r="L12" i="4"/>
  <c r="I7" i="1"/>
  <c r="I11" i="1" s="1"/>
  <c r="I14" i="3"/>
  <c r="I13" i="1" l="1"/>
  <c r="I12" i="1"/>
  <c r="I14" i="1" s="1"/>
</calcChain>
</file>

<file path=xl/sharedStrings.xml><?xml version="1.0" encoding="utf-8"?>
<sst xmlns="http://schemas.openxmlformats.org/spreadsheetml/2006/main" count="108" uniqueCount="64">
  <si>
    <t>KALKULATOR INDEKS MATDAS</t>
  </si>
  <si>
    <t>KBF</t>
  </si>
  <si>
    <t>NILAI AKHIR</t>
  </si>
  <si>
    <t>Nilai</t>
  </si>
  <si>
    <t>Jenis</t>
  </si>
  <si>
    <t>Kehadiran</t>
  </si>
  <si>
    <t>Bobot</t>
  </si>
  <si>
    <t>Akhir</t>
  </si>
  <si>
    <t>UTS</t>
  </si>
  <si>
    <t>Hadir</t>
  </si>
  <si>
    <t>UAS</t>
  </si>
  <si>
    <t>Ujian Pengganti</t>
  </si>
  <si>
    <t>-</t>
  </si>
  <si>
    <t>RATA-RATA</t>
  </si>
  <si>
    <t>PR/Kuis</t>
  </si>
  <si>
    <t>UR</t>
  </si>
  <si>
    <t>KEHADIRAN</t>
  </si>
  <si>
    <t>NA</t>
  </si>
  <si>
    <t>NAP</t>
  </si>
  <si>
    <t>INDEKS SEMENTARA</t>
  </si>
  <si>
    <t>INDEKS</t>
  </si>
  <si>
    <t>KET:</t>
  </si>
  <si>
    <t>Mahasiswa yang tidak mengikuti salah satu ujian, diberi kesempatan untuk mengikuti Ujian Pengganti</t>
  </si>
  <si>
    <t>Untuk mahasiswa dengan izin yang sah, nilai Ujian Pengganti yang diperhitungkan sebagai komponen Nilai Akhir adalah 0,9 kali nilai Ujian Pengganti tersebut</t>
  </si>
  <si>
    <t>Untuk mahasiswa yang tidak memiliki izin yang sah, nilainya 0,8 kalinya.</t>
  </si>
  <si>
    <t>Mahasiswa yang mendapatkan nilai D atau E diberi kesempatan untuk mengikuti Ujian Reevaluasi dengan indeks tertinggi C setelah UR</t>
  </si>
  <si>
    <t>Jika mahasiswa tidak mengikuti salah satu ujian (UTS/UAS), maupun ujian penggantinya, maka mahasiswa tersebut mendapatkan nilai akhir E dan tidak dapat mengikuti Ujian Reevaluasi</t>
  </si>
  <si>
    <t>KALKULATOR INDEKS FIDAS</t>
  </si>
  <si>
    <t>ANGKA PRAKTIKUM</t>
  </si>
  <si>
    <t>Pertemuan</t>
  </si>
  <si>
    <t>AU1</t>
  </si>
  <si>
    <t>AU2</t>
  </si>
  <si>
    <t>AU3</t>
  </si>
  <si>
    <t>AP</t>
  </si>
  <si>
    <t>AR</t>
  </si>
  <si>
    <t>AL</t>
  </si>
  <si>
    <t>AA1</t>
  </si>
  <si>
    <t>AA2</t>
  </si>
  <si>
    <t xml:space="preserve">AA1/AA2 = angka akhir I/II, AU1/AU2/AU3 = angka Ujian I/II/III,  AP = angka praktikum, AR = angka tugas riset sederhana  (RBL)           AL = angka lain-lain (PR, Tugas, Kuis).  </t>
  </si>
  <si>
    <t xml:space="preserve">Jumlah kehadiran di kelas sekurang-kurangnya 80%. Jika tidak dipenuhi maka nilai akhir adalah E. </t>
  </si>
  <si>
    <t>Jika tidak lulus praktikum Fisika Dasar maka nilai matakuliah Fisika Dasar adalah E</t>
  </si>
  <si>
    <t>Mahasiswa yang tidak mengikuti Ujian I karena sakit dan/atau ijin tertulis (diketahui wali (orang tua) / LK ITB) berhak  mengikuti Ujian III</t>
  </si>
  <si>
    <t>Mahasiswa yang tidak mengikuti Ujian II karena sakit dan/atau ijin tertulis (diketahui wali (orang tua) / LK ITB) berhak  mengikuti Ujian III</t>
  </si>
  <si>
    <t xml:space="preserve">Mahasiswa yang tidak mengikuti Ujian I atau II tanpa disertai surat dokter atau surat keterangan yang diketahui wali atau Lembaga Kemahasiswaan (LK) ITB, maka nilai ujian yang tidak diikutinya NOL. </t>
  </si>
  <si>
    <t>Mahasiswa yang memiliki indeks awal D atau E (AA1 &lt; 50)berhak  mengikuti Ujian III. Nilai ujian yang diambil adalah 2 nilai ujian terbesar dari 3 nilai ujian yang diikuti (AA2)</t>
  </si>
  <si>
    <t>KALKULATOR INDEKS KIDAS</t>
  </si>
  <si>
    <t xml:space="preserve"> KUIS</t>
  </si>
  <si>
    <t>PRAKTIKUM</t>
  </si>
  <si>
    <t>KUIS</t>
  </si>
  <si>
    <t>NILAI</t>
  </si>
  <si>
    <t>PERTEMUAN</t>
  </si>
  <si>
    <t>U1</t>
  </si>
  <si>
    <t>U2</t>
  </si>
  <si>
    <t>U3</t>
  </si>
  <si>
    <t>Kuis</t>
  </si>
  <si>
    <t>Praktikum</t>
  </si>
  <si>
    <t>Mahasiswa wajib mengikuti semua ujian, kuis, dan praktikum. Tidak ada kuis susulan</t>
  </si>
  <si>
    <t>Mahsiswa wajib mengikuti minimal 2 ujian, jika tidak maka E</t>
  </si>
  <si>
    <t>Ujian 3 berfungsi sebagai ujian pengganti bagi mahasiswa yang hanya mengikuti 1 kali ujian karena sakit atau sebagai ujian perbaikan bagi mahasiswa yang belum lulus</t>
  </si>
  <si>
    <t>Mahasiswa yang tidak lulus praktikum akan mendapat nilai akhir E</t>
  </si>
  <si>
    <t>Nilai maksimum setelah ujian perbaikan adalah C</t>
  </si>
  <si>
    <t>Ujian perbaikan boleh diikuti oleh mahasiswa yang sudah mendapatkan indeks awal D dengan mendaftar ke labkidas</t>
  </si>
  <si>
    <t>Indeks akhir setelah ujian perbaikan menggunakan nilai yang terbaik</t>
  </si>
  <si>
    <t>Presensi minimal adalah 80%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</si>
</sst>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48"/>
      <color rgb="FFFF0000"/>
      <name val="Calibri"/>
      <family val="2"/>
      <scheme val="minor"/>
    </font>
    <font>
      <b/>
      <sz val="36"/>
      <color rgb="FFFF0000"/>
      <name val="Calibri"/>
      <family val="2"/>
      <scheme val="minor"/>
    </font>
    <font>
      <b/>
      <sz val="36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20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theme="4" tint="0.39997558519241921"/>
      </left>
      <right/>
      <top/>
      <bottom/>
      <diagonal/>
    </border>
    <border>
      <left/>
      <right style="thin">
        <color theme="4" tint="0.39997558519241921"/>
      </right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double">
        <color indexed="64"/>
      </bottom>
      <diagonal/>
    </border>
    <border>
      <left/>
      <right/>
      <top style="thin">
        <color theme="4" tint="0.39997558519241921"/>
      </top>
      <bottom style="double">
        <color indexed="64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double">
        <color indexed="64"/>
      </bottom>
      <diagonal/>
    </border>
    <border>
      <left style="thin">
        <color theme="4" tint="0.39997558519241921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theme="4" tint="0.39997558519241921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0">
    <xf numFmtId="0" fontId="0" fillId="0" borderId="0" xfId="0"/>
    <xf numFmtId="0" fontId="3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/>
    </xf>
    <xf numFmtId="0" fontId="4" fillId="0" borderId="0" xfId="0" applyFont="1"/>
    <xf numFmtId="0" fontId="2" fillId="0" borderId="1" xfId="0" applyFont="1" applyBorder="1" applyAlignment="1">
      <alignment horizontal="left"/>
    </xf>
    <xf numFmtId="0" fontId="0" fillId="3" borderId="2" xfId="0" applyFill="1" applyBorder="1"/>
    <xf numFmtId="0" fontId="0" fillId="0" borderId="2" xfId="0" applyBorder="1"/>
    <xf numFmtId="0" fontId="0" fillId="0" borderId="3" xfId="0" applyBorder="1"/>
    <xf numFmtId="0" fontId="5" fillId="0" borderId="6" xfId="0" applyFont="1" applyBorder="1" applyAlignment="1">
      <alignment horizontal="center" vertical="center"/>
    </xf>
    <xf numFmtId="0" fontId="0" fillId="0" borderId="7" xfId="0" applyBorder="1"/>
    <xf numFmtId="0" fontId="2" fillId="0" borderId="7" xfId="0" applyFont="1" applyBorder="1" applyAlignment="1">
      <alignment horizontal="left"/>
    </xf>
    <xf numFmtId="0" fontId="2" fillId="0" borderId="0" xfId="0" applyFont="1"/>
    <xf numFmtId="9" fontId="0" fillId="0" borderId="0" xfId="1" applyFont="1" applyBorder="1" applyAlignment="1">
      <alignment horizontal="center"/>
    </xf>
    <xf numFmtId="0" fontId="0" fillId="0" borderId="7" xfId="0" applyBorder="1" applyAlignment="1">
      <alignment horizontal="center"/>
    </xf>
    <xf numFmtId="9" fontId="0" fillId="0" borderId="7" xfId="1" applyFont="1" applyBorder="1" applyAlignment="1">
      <alignment horizontal="center"/>
    </xf>
    <xf numFmtId="9" fontId="0" fillId="0" borderId="0" xfId="0" applyNumberFormat="1" applyAlignment="1">
      <alignment horizontal="center"/>
    </xf>
    <xf numFmtId="0" fontId="2" fillId="0" borderId="7" xfId="0" applyFont="1" applyBorder="1" applyAlignment="1">
      <alignment horizontal="center"/>
    </xf>
    <xf numFmtId="0" fontId="0" fillId="0" borderId="0" xfId="0" applyAlignment="1">
      <alignment horizontal="left"/>
    </xf>
    <xf numFmtId="9" fontId="0" fillId="3" borderId="3" xfId="1" applyFont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9" fontId="0" fillId="0" borderId="3" xfId="1" applyFont="1" applyBorder="1" applyAlignment="1">
      <alignment horizontal="center" vertical="center"/>
    </xf>
    <xf numFmtId="0" fontId="0" fillId="0" borderId="2" xfId="0" applyBorder="1" applyAlignment="1">
      <alignment horizontal="left"/>
    </xf>
    <xf numFmtId="0" fontId="2" fillId="3" borderId="13" xfId="0" applyFont="1" applyFill="1" applyBorder="1"/>
    <xf numFmtId="0" fontId="2" fillId="3" borderId="14" xfId="0" applyFont="1" applyFill="1" applyBorder="1"/>
    <xf numFmtId="0" fontId="2" fillId="3" borderId="14" xfId="0" applyFont="1" applyFill="1" applyBorder="1" applyAlignment="1">
      <alignment horizontal="center" vertical="center"/>
    </xf>
    <xf numFmtId="0" fontId="2" fillId="3" borderId="15" xfId="0" applyFont="1" applyFill="1" applyBorder="1" applyAlignment="1">
      <alignment horizontal="center" vertical="center"/>
    </xf>
    <xf numFmtId="0" fontId="2" fillId="0" borderId="0" xfId="0" applyFont="1" applyAlignment="1">
      <alignment horizontal="left"/>
    </xf>
    <xf numFmtId="0" fontId="2" fillId="0" borderId="10" xfId="0" applyFont="1" applyBorder="1"/>
    <xf numFmtId="0" fontId="0" fillId="0" borderId="11" xfId="0" applyBorder="1"/>
    <xf numFmtId="0" fontId="0" fillId="0" borderId="11" xfId="0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8" fillId="2" borderId="8" xfId="0" applyFont="1" applyFill="1" applyBorder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0" fontId="8" fillId="2" borderId="9" xfId="0" applyFont="1" applyFill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9" fontId="2" fillId="3" borderId="14" xfId="0" applyNumberFormat="1" applyFont="1" applyFill="1" applyBorder="1" applyAlignment="1">
      <alignment horizontal="center" vertical="center"/>
    </xf>
    <xf numFmtId="0" fontId="0" fillId="0" borderId="0" xfId="0" applyAlignment="1" applyProtection="1">
      <alignment horizontal="center" vertical="center"/>
      <protection locked="0"/>
    </xf>
    <xf numFmtId="0" fontId="0" fillId="0" borderId="0" xfId="0" applyProtection="1">
      <protection locked="0"/>
    </xf>
    <xf numFmtId="9" fontId="2" fillId="0" borderId="0" xfId="1" applyFont="1" applyProtection="1">
      <protection locked="0"/>
    </xf>
    <xf numFmtId="9" fontId="0" fillId="0" borderId="0" xfId="1" applyFont="1" applyAlignment="1" applyProtection="1">
      <alignment horizontal="center"/>
    </xf>
    <xf numFmtId="9" fontId="0" fillId="0" borderId="0" xfId="1" quotePrefix="1" applyFont="1" applyAlignment="1" applyProtection="1">
      <alignment horizontal="center"/>
    </xf>
    <xf numFmtId="9" fontId="0" fillId="0" borderId="7" xfId="1" applyFont="1" applyBorder="1" applyAlignment="1" applyProtection="1">
      <alignment horizontal="center"/>
    </xf>
    <xf numFmtId="0" fontId="0" fillId="0" borderId="7" xfId="0" applyBorder="1" applyAlignment="1">
      <alignment horizontal="center" vertical="center"/>
    </xf>
    <xf numFmtId="0" fontId="2" fillId="0" borderId="19" xfId="0" applyFont="1" applyBorder="1" applyAlignment="1">
      <alignment horizontal="center"/>
    </xf>
    <xf numFmtId="0" fontId="5" fillId="0" borderId="18" xfId="0" quotePrefix="1" applyFont="1" applyBorder="1" applyAlignment="1">
      <alignment horizontal="center" vertical="center"/>
    </xf>
    <xf numFmtId="0" fontId="2" fillId="0" borderId="19" xfId="0" applyFont="1" applyBorder="1"/>
    <xf numFmtId="0" fontId="0" fillId="0" borderId="19" xfId="0" applyBorder="1"/>
    <xf numFmtId="0" fontId="0" fillId="0" borderId="19" xfId="0" applyBorder="1" applyAlignment="1">
      <alignment horizontal="center" vertical="center"/>
    </xf>
    <xf numFmtId="0" fontId="0" fillId="0" borderId="19" xfId="0" applyBorder="1" applyAlignment="1">
      <alignment horizontal="center"/>
    </xf>
    <xf numFmtId="0" fontId="0" fillId="3" borderId="3" xfId="0" applyFill="1" applyBorder="1" applyAlignment="1" applyProtection="1">
      <alignment horizontal="center" vertical="center"/>
      <protection locked="0"/>
    </xf>
    <xf numFmtId="0" fontId="0" fillId="0" borderId="3" xfId="0" applyBorder="1" applyAlignment="1" applyProtection="1">
      <alignment horizontal="center" vertical="center"/>
      <protection locked="0"/>
    </xf>
    <xf numFmtId="0" fontId="0" fillId="3" borderId="3" xfId="0" applyFill="1" applyBorder="1" applyProtection="1">
      <protection locked="0"/>
    </xf>
    <xf numFmtId="0" fontId="0" fillId="0" borderId="3" xfId="0" applyBorder="1" applyProtection="1">
      <protection locked="0"/>
    </xf>
    <xf numFmtId="0" fontId="0" fillId="0" borderId="0" xfId="0" applyAlignment="1" applyProtection="1">
      <alignment horizontal="center"/>
      <protection locked="0"/>
    </xf>
    <xf numFmtId="0" fontId="0" fillId="0" borderId="7" xfId="0" applyBorder="1" applyAlignment="1" applyProtection="1">
      <alignment horizontal="center"/>
      <protection locked="0"/>
    </xf>
    <xf numFmtId="0" fontId="4" fillId="0" borderId="0" xfId="0" applyFont="1" applyAlignment="1">
      <alignment horizontal="center"/>
    </xf>
    <xf numFmtId="0" fontId="6" fillId="0" borderId="16" xfId="0" applyFont="1" applyBorder="1" applyAlignment="1">
      <alignment horizontal="center" vertical="center"/>
    </xf>
    <xf numFmtId="0" fontId="6" fillId="0" borderId="17" xfId="0" applyFont="1" applyBorder="1" applyAlignment="1">
      <alignment horizontal="center" vertical="center"/>
    </xf>
    <xf numFmtId="0" fontId="7" fillId="0" borderId="0" xfId="0" applyFont="1" applyAlignment="1">
      <alignment horizontal="center"/>
    </xf>
    <xf numFmtId="0" fontId="6" fillId="0" borderId="5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/>
    </xf>
  </cellXfs>
  <cellStyles count="2">
    <cellStyle name="Normal" xfId="0" builtinId="0"/>
    <cellStyle name="Percent" xfId="1" builtinId="5"/>
  </cellStyles>
  <dxfs count="31">
    <dxf>
      <alignment horizont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textRotation="0" wrapText="0" indent="0" justifyLastLine="0" shrinkToFit="0" readingOrder="0"/>
      <protection locked="1" hidden="0"/>
    </dxf>
    <dxf>
      <alignment horizontal="center" vertical="center" textRotation="0" wrapText="0" indent="0" justifyLastLine="0" shrinkToFit="0" readingOrder="0"/>
      <protection locked="1" hidden="0"/>
    </dxf>
    <dxf>
      <protection locked="1" hidden="0"/>
    </dxf>
    <dxf>
      <protection locked="1" hidden="0"/>
    </dxf>
    <dxf>
      <protection locked="1" hidden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protection locked="1" hidden="0"/>
    </dxf>
    <dxf>
      <protection locked="1" hidden="0"/>
    </dxf>
    <dxf>
      <protection locked="0" hidden="0"/>
    </dxf>
    <dxf>
      <protection locked="1" hidden="0"/>
    </dxf>
    <dxf>
      <protection locked="1" hidden="0"/>
    </dxf>
    <dxf>
      <protection locked="1" hidden="0"/>
    </dxf>
    <dxf>
      <protection locked="1" hidden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protection locked="1" hidden="0"/>
    </dxf>
    <dxf>
      <protection locked="1" hidden="0"/>
    </dxf>
    <dxf>
      <protection locked="1" hidden="0"/>
    </dxf>
    <dxf>
      <protection locked="1" hidden="0"/>
    </dxf>
    <dxf>
      <protection locked="1" hidden="0"/>
    </dxf>
    <dxf>
      <protection locked="1" hidden="0"/>
    </dxf>
    <dxf>
      <protection locked="1" hidden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protection locked="1" hidden="0"/>
    </dxf>
    <dxf>
      <border outline="0">
        <bottom style="thick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border outline="0">
        <top style="thin">
          <color theme="4" tint="0.3999755851924192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alignment horizontal="center" vertical="center" textRotation="0" wrapText="0" indent="0" justifyLastLine="0" shrinkToFit="0" readingOrder="0"/>
    </dxf>
    <dxf>
      <protection locked="0" hidden="0"/>
    </dxf>
    <dxf>
      <font>
        <b/>
        <strike val="0"/>
        <outline val="0"/>
        <shadow val="0"/>
        <u val="none"/>
        <vertAlign val="baseline"/>
        <sz val="12"/>
        <name val="Calibri"/>
        <family val="2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DABA14D-B7AA-489E-985A-4ECDF8F8FE2D}" name="Table4" displayName="Table4" ref="B4:C9" totalsRowCount="1" headerRowDxfId="30">
  <autoFilter ref="B4:C8" xr:uid="{DDABA14D-B7AA-489E-985A-4ECDF8F8FE2D}"/>
  <tableColumns count="2">
    <tableColumn id="1" xr3:uid="{DB387AF8-3101-4C52-A4AF-CE51A59CF03A}" name="KBF" totalsRowLabel="RATA-RATA"/>
    <tableColumn id="2" xr3:uid="{A465B0B0-6AA8-41A0-BBB6-6980AA05CA1C}" name="Nilai" totalsRowFunction="average" dataDxfId="29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7D48B07-79D9-4D59-BC46-DB8F6E4C28B9}" name="Table1" displayName="Table1" ref="E4:I13" totalsRowShown="0" headerRowDxfId="28" tableBorderDxfId="27">
  <autoFilter ref="E4:I13" xr:uid="{E7D48B07-79D9-4D59-BC46-DB8F6E4C28B9}"/>
  <tableColumns count="5">
    <tableColumn id="1" xr3:uid="{836187D5-1F78-40E0-B8B3-A74D227D38A3}" name="Jenis"/>
    <tableColumn id="2" xr3:uid="{F66B93BA-5662-4EC7-965C-6A4221F435C8}" name="Kehadiran"/>
    <tableColumn id="3" xr3:uid="{75840085-650E-4A67-A16A-E2B6471EDD79}" name="Nilai"/>
    <tableColumn id="4" xr3:uid="{BAE91FCD-D57D-448E-ACBB-9820E719DD31}" name="Bobot"/>
    <tableColumn id="5" xr3:uid="{4ECAFC3C-2231-458D-BCD7-1F1D31125531}" name="Akhir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605AEA9-4E75-4DEF-A973-A06A1056DE05}" name="Table3" displayName="Table3" ref="B4:C9" totalsRowCount="1" headerRowDxfId="26">
  <autoFilter ref="B4:C8" xr:uid="{F605AEA9-4E75-4DEF-A973-A06A1056DE05}"/>
  <tableColumns count="2">
    <tableColumn id="1" xr3:uid="{58B674DD-9103-49D6-976A-20B955CC5D87}" name="Pertemuan" totalsRowLabel="AP" dataDxfId="25" totalsRowDxfId="24"/>
    <tableColumn id="2" xr3:uid="{808AC97E-40B3-442D-84AA-A057AC53CF60}" name="Nilai" totalsRowFunction="custom" dataDxfId="23">
      <totalsRowFormula>AVERAGE(Table3[Nilai])</totalsRow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FCDF887-A0AC-4C04-AD1D-65B5A10B5CA5}" name="Table5" displayName="Table5" ref="E4:I13" totalsRowShown="0" headerRowDxfId="22" tableBorderDxfId="21">
  <autoFilter ref="E4:I13" xr:uid="{7FCDF887-A0AC-4C04-AD1D-65B5A10B5CA5}"/>
  <tableColumns count="5">
    <tableColumn id="1" xr3:uid="{4131D240-7C78-4FA9-8846-4CAE2CC4F167}" name="Jenis"/>
    <tableColumn id="2" xr3:uid="{EC320D8B-C267-4864-8046-7DDB3398E56B}" name="Kehadiran"/>
    <tableColumn id="3" xr3:uid="{C95AA11E-53B0-4197-AB07-4CD3E94AD137}" name="Nilai"/>
    <tableColumn id="4" xr3:uid="{441FF755-34B4-4245-8770-C1B02B2424BF}" name="Bobot"/>
    <tableColumn id="5" xr3:uid="{2A408B19-F9D9-4C8E-8912-04165D560188}" name="Akhir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9C139FC-32E2-43F7-8576-7BDAC4D46C73}" name="Table2" displayName="Table2" ref="B4:C7" totalsRowCount="1" headerRowDxfId="20" dataDxfId="19" totalsRowDxfId="18">
  <autoFilter ref="B4:C6" xr:uid="{D9C139FC-32E2-43F7-8576-7BDAC4D46C73}"/>
  <tableColumns count="2">
    <tableColumn id="1" xr3:uid="{85DF02F1-CFC1-43CE-A16E-CD81220997C4}" name="KUIS" totalsRowLabel="RATA-RATA" dataDxfId="17" totalsRowDxfId="16"/>
    <tableColumn id="2" xr3:uid="{A242914F-BC91-4B5E-9E61-2DFBC281B046}" name="NILAI" totalsRowFunction="average" dataDxfId="15" totalsRowDxfId="14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43678B21-91E2-42A4-A2D6-8D047013BF02}" name="Table6" displayName="Table6" ref="E4:F10" totalsRowCount="1" headerRowDxfId="13" dataDxfId="12" totalsRowDxfId="11">
  <autoFilter ref="E4:F9" xr:uid="{43678B21-91E2-42A4-A2D6-8D047013BF02}"/>
  <tableColumns count="2">
    <tableColumn id="1" xr3:uid="{9AB772C6-F151-430C-9F98-3B872D82CC97}" name="PERTEMUAN" totalsRowLabel="RATA-RATA" dataDxfId="10" totalsRowDxfId="9"/>
    <tableColumn id="2" xr3:uid="{29ADDD78-977F-4E90-8F36-2297AA85295B}" name="NILAI" totalsRowFunction="average" dataDxfId="8" totalsRowDxfId="7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60F8DFAF-8F1D-48EA-8D11-B5088F1BA85E}" name="Table7" displayName="Table7" ref="H4:L11" totalsRowShown="0" headerRowDxfId="6" dataDxfId="5">
  <autoFilter ref="H4:L11" xr:uid="{60F8DFAF-8F1D-48EA-8D11-B5088F1BA85E}"/>
  <tableColumns count="5">
    <tableColumn id="1" xr3:uid="{6922297E-8C0E-44E1-AF91-E86500E99BDF}" name="Jenis" dataDxfId="4"/>
    <tableColumn id="2" xr3:uid="{9BA71BE1-FF7A-4682-906A-1E0CD8076172}" name="Kehadiran" dataDxfId="3"/>
    <tableColumn id="3" xr3:uid="{DD6B1482-7DD7-46BF-8C12-00191B8A85F2}" name="Nilai" dataDxfId="2"/>
    <tableColumn id="4" xr3:uid="{7E237D08-AA2B-457E-92E7-A4FCD018B4C5}" name="Bobot" dataDxfId="1" dataCellStyle="Percent"/>
    <tableColumn id="5" xr3:uid="{C256F4AA-0809-4A3D-BD18-43E375525446}" name="Akhir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3.bin"/><Relationship Id="rId4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52A63-1696-4599-B9BB-68D718EA7519}">
  <sheetPr>
    <pageSetUpPr autoPageBreaks="0"/>
  </sheetPr>
  <dimension ref="A1:J21"/>
  <sheetViews>
    <sheetView topLeftCell="A3" zoomScaleNormal="100" workbookViewId="0">
      <selection activeCell="C7" sqref="C7"/>
    </sheetView>
  </sheetViews>
  <sheetFormatPr defaultRowHeight="14.5" x14ac:dyDescent="0.35"/>
  <cols>
    <col min="2" max="2" width="10.81640625" customWidth="1"/>
    <col min="5" max="5" width="14.453125" customWidth="1"/>
    <col min="6" max="6" width="16" customWidth="1"/>
    <col min="8" max="8" width="8.7265625" customWidth="1"/>
    <col min="9" max="9" width="12.54296875" customWidth="1"/>
  </cols>
  <sheetData>
    <row r="1" spans="1:10" ht="34" customHeight="1" x14ac:dyDescent="0.35">
      <c r="A1" s="65" t="s">
        <v>0</v>
      </c>
      <c r="B1" s="65"/>
      <c r="C1" s="65"/>
      <c r="D1" s="65"/>
      <c r="E1" s="65"/>
      <c r="F1" s="65"/>
      <c r="G1" s="65"/>
      <c r="H1" s="65"/>
      <c r="I1" s="65"/>
      <c r="J1" s="65"/>
    </row>
    <row r="2" spans="1:10" s="1" customFormat="1" ht="15.65" customHeight="1" x14ac:dyDescent="0.35">
      <c r="A2" s="65"/>
      <c r="B2" s="65"/>
      <c r="C2" s="65"/>
      <c r="D2" s="65"/>
      <c r="E2" s="65"/>
      <c r="F2" s="65"/>
      <c r="G2" s="65"/>
      <c r="H2" s="65"/>
      <c r="I2" s="65"/>
      <c r="J2" s="65"/>
    </row>
    <row r="3" spans="1:10" s="5" customFormat="1" ht="15.5" x14ac:dyDescent="0.35">
      <c r="B3" s="62" t="s">
        <v>1</v>
      </c>
      <c r="C3" s="62"/>
      <c r="D3" s="1"/>
      <c r="E3" s="62" t="s">
        <v>2</v>
      </c>
      <c r="F3" s="62"/>
      <c r="G3" s="62"/>
      <c r="H3" s="62"/>
      <c r="I3" s="62"/>
    </row>
    <row r="4" spans="1:10" s="2" customFormat="1" ht="15.5" x14ac:dyDescent="0.35">
      <c r="B4" s="35" t="s">
        <v>1</v>
      </c>
      <c r="C4" s="35" t="s">
        <v>3</v>
      </c>
      <c r="D4" s="35"/>
      <c r="E4" s="36" t="s">
        <v>4</v>
      </c>
      <c r="F4" s="37" t="s">
        <v>5</v>
      </c>
      <c r="G4" s="37" t="s">
        <v>3</v>
      </c>
      <c r="H4" s="37" t="s">
        <v>6</v>
      </c>
      <c r="I4" s="38" t="s">
        <v>7</v>
      </c>
    </row>
    <row r="5" spans="1:10" x14ac:dyDescent="0.35">
      <c r="B5">
        <v>1</v>
      </c>
      <c r="C5" s="44">
        <v>100</v>
      </c>
      <c r="E5" s="7" t="s">
        <v>8</v>
      </c>
      <c r="F5" s="58" t="s">
        <v>9</v>
      </c>
      <c r="G5" s="56">
        <v>100</v>
      </c>
      <c r="H5" s="20">
        <f>IF(NOT(Table1[[#This Row],[Kehadiran]]="Hadir"),0,37.5%)</f>
        <v>0.375</v>
      </c>
      <c r="I5" s="21">
        <f>Table1[[#This Row],[Nilai]]*Table1[[#This Row],[Bobot]]</f>
        <v>37.5</v>
      </c>
    </row>
    <row r="6" spans="1:10" x14ac:dyDescent="0.35">
      <c r="B6">
        <v>2</v>
      </c>
      <c r="C6" s="44">
        <v>100</v>
      </c>
      <c r="E6" s="8" t="s">
        <v>10</v>
      </c>
      <c r="F6" s="59" t="s">
        <v>9</v>
      </c>
      <c r="G6" s="57">
        <v>100</v>
      </c>
      <c r="H6" s="23">
        <f>IF(NOT(Table1[[#This Row],[Kehadiran]]="Hadir"),0,37.5%)</f>
        <v>0.375</v>
      </c>
      <c r="I6" s="21">
        <f>Table1[[#This Row],[Nilai]]*Table1[[#This Row],[Bobot]]</f>
        <v>37.5</v>
      </c>
    </row>
    <row r="7" spans="1:10" x14ac:dyDescent="0.35">
      <c r="B7">
        <v>3</v>
      </c>
      <c r="C7" s="44">
        <v>100</v>
      </c>
      <c r="E7" s="7" t="s">
        <v>11</v>
      </c>
      <c r="F7" s="58" t="s">
        <v>9</v>
      </c>
      <c r="G7" s="56">
        <v>100</v>
      </c>
      <c r="H7" s="20">
        <f>IF(AND(F5="Hadir",F6="Hadir"),0,IF(COUNTIF(F5:F7,"Hadir")&lt;2,0,IF(COUNTIF(F5:F6,"Izin/Sakit")=1,0.3375,IF(COUNTIF(F5:F6,"Tanpa Keterangan")=1,0.3,0.375))))</f>
        <v>0</v>
      </c>
      <c r="I7" s="21">
        <f>Table1[[#This Row],[Nilai]]*Table1[[#This Row],[Bobot]]</f>
        <v>0</v>
      </c>
    </row>
    <row r="8" spans="1:10" x14ac:dyDescent="0.35">
      <c r="B8">
        <v>4</v>
      </c>
      <c r="C8" s="44">
        <v>100</v>
      </c>
      <c r="E8" s="8" t="s">
        <v>1</v>
      </c>
      <c r="F8" s="9" t="s">
        <v>12</v>
      </c>
      <c r="G8" s="22">
        <f>Table4[[#Totals],[Nilai]]</f>
        <v>100</v>
      </c>
      <c r="H8" s="23">
        <v>0.15</v>
      </c>
      <c r="I8" s="21">
        <f>Table1[[#This Row],[Nilai]]*Table1[[#This Row],[Bobot]]</f>
        <v>15</v>
      </c>
    </row>
    <row r="9" spans="1:10" x14ac:dyDescent="0.35">
      <c r="B9" t="s">
        <v>13</v>
      </c>
      <c r="C9">
        <f>SUBTOTAL(101,Table4[Nilai])</f>
        <v>100</v>
      </c>
      <c r="E9" s="7" t="s">
        <v>14</v>
      </c>
      <c r="F9" s="9" t="s">
        <v>12</v>
      </c>
      <c r="G9" s="56">
        <v>100</v>
      </c>
      <c r="H9" s="20">
        <v>0.1</v>
      </c>
      <c r="I9" s="21">
        <f>Table1[[#This Row],[Nilai]]*Table1[[#This Row],[Bobot]]</f>
        <v>10</v>
      </c>
    </row>
    <row r="10" spans="1:10" ht="15" thickBot="1" x14ac:dyDescent="0.4">
      <c r="E10" s="24" t="s">
        <v>15</v>
      </c>
      <c r="F10" s="9" t="s">
        <v>12</v>
      </c>
      <c r="G10" s="57">
        <v>100</v>
      </c>
      <c r="H10" s="23">
        <f>IF(COUNTIF(F5:F7,"Hadir")&lt;2,0,IF(SUM(I5:I9)&lt;50,100%,0))</f>
        <v>0</v>
      </c>
      <c r="I10" s="21">
        <f>Table1[[#This Row],[Nilai]]*Table1[[#This Row],[Bobot]]</f>
        <v>0</v>
      </c>
    </row>
    <row r="11" spans="1:10" ht="15" thickTop="1" x14ac:dyDescent="0.35">
      <c r="B11" s="13" t="s">
        <v>16</v>
      </c>
      <c r="C11" s="45">
        <v>1</v>
      </c>
      <c r="E11" s="25" t="s">
        <v>17</v>
      </c>
      <c r="F11" s="26"/>
      <c r="G11" s="27"/>
      <c r="H11" s="42"/>
      <c r="I11" s="28">
        <f>SUM(I5:I9)</f>
        <v>100</v>
      </c>
    </row>
    <row r="12" spans="1:10" ht="15" thickBot="1" x14ac:dyDescent="0.4">
      <c r="E12" s="30" t="s">
        <v>18</v>
      </c>
      <c r="F12" s="31"/>
      <c r="G12" s="32"/>
      <c r="H12" s="32"/>
      <c r="I12" s="39">
        <f>IF(H10=0,I11,(I10+I11)/2)</f>
        <v>100</v>
      </c>
    </row>
    <row r="13" spans="1:10" ht="15.5" thickTop="1" thickBot="1" x14ac:dyDescent="0.4">
      <c r="E13" s="29" t="s">
        <v>19</v>
      </c>
      <c r="F13" s="19"/>
      <c r="G13" s="19"/>
      <c r="H13" s="19"/>
      <c r="I13" s="40" t="str">
        <f>IF(I12&gt;=80,"A",IF(I12&gt;=73,"AB",IF(I12&gt;=65,"B",IF(I12&gt;=57,"BC",IF(I12&gt;=50,"C",IF(I12&gt;=35,"D","E"))))))</f>
        <v>A</v>
      </c>
    </row>
    <row r="14" spans="1:10" ht="62" thickBot="1" x14ac:dyDescent="0.4">
      <c r="C14" s="34"/>
      <c r="D14" s="34"/>
      <c r="E14" s="63" t="s">
        <v>20</v>
      </c>
      <c r="F14" s="64"/>
      <c r="G14" s="64"/>
      <c r="H14" s="64"/>
      <c r="I14" s="33" t="str">
        <f>IF(C11&lt;0.8,"E",IF(COUNTIF(F5:F7,"Hadir")&lt;2,"E",IF(AND(H10=1,I12&gt;=50),"C",I13)))</f>
        <v>A</v>
      </c>
    </row>
    <row r="16" spans="1:10" x14ac:dyDescent="0.35">
      <c r="B16" t="s">
        <v>21</v>
      </c>
    </row>
    <row r="17" spans="2:2" ht="15.5" x14ac:dyDescent="0.35">
      <c r="B17" s="1" t="s">
        <v>22</v>
      </c>
    </row>
    <row r="18" spans="2:2" ht="15.5" x14ac:dyDescent="0.35">
      <c r="B18" s="1" t="s">
        <v>23</v>
      </c>
    </row>
    <row r="19" spans="2:2" x14ac:dyDescent="0.35">
      <c r="B19" t="s">
        <v>24</v>
      </c>
    </row>
    <row r="20" spans="2:2" ht="15.5" x14ac:dyDescent="0.35">
      <c r="B20" s="1" t="s">
        <v>25</v>
      </c>
    </row>
    <row r="21" spans="2:2" ht="15.5" x14ac:dyDescent="0.35">
      <c r="B21" s="1" t="s">
        <v>26</v>
      </c>
    </row>
  </sheetData>
  <sheetProtection algorithmName="SHA-512" hashValue="l93+zHYepZIhjMoZLJRxj8gkSx9eZTobd2iOT+i6yijwpLijVRSQZXC2TpDYSZyQiXb+++IV+mrBM1o+uJ3Xig==" saltValue="e7UZ0rKwgZBqaqKfFCwknQ==" spinCount="100000" sheet="1" objects="1" scenarios="1"/>
  <mergeCells count="4">
    <mergeCell ref="E3:I3"/>
    <mergeCell ref="B3:C3"/>
    <mergeCell ref="E14:H14"/>
    <mergeCell ref="A1:J2"/>
  </mergeCells>
  <dataValidations count="1">
    <dataValidation type="list" allowBlank="1" showInputMessage="1" showErrorMessage="1" sqref="F5:F7" xr:uid="{04303B3F-C2AC-470C-8B9D-1F4AC6FB3A40}">
      <formula1>"Hadir,Izin/Sakit,Tanpa Keterangan"</formula1>
    </dataValidation>
  </dataValidations>
  <pageMargins left="0.7" right="0.7" top="0.75" bottom="0.75" header="0.3" footer="0.3"/>
  <pageSetup paperSize="9" orientation="portrait" horizontalDpi="300" verticalDpi="0" r:id="rId1"/>
  <headerFooter scaleWithDoc="0"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FEAA6-8958-4979-8E33-2FFCF967F637}">
  <sheetPr>
    <pageSetUpPr autoPageBreaks="0"/>
  </sheetPr>
  <dimension ref="A1:J23"/>
  <sheetViews>
    <sheetView tabSelected="1" topLeftCell="A4" zoomScale="85" zoomScaleNormal="85" workbookViewId="0">
      <selection activeCell="G7" sqref="G7"/>
    </sheetView>
  </sheetViews>
  <sheetFormatPr defaultRowHeight="14.5" x14ac:dyDescent="0.35"/>
  <cols>
    <col min="1" max="1" width="11.54296875" customWidth="1"/>
    <col min="2" max="3" width="12.453125" customWidth="1"/>
    <col min="4" max="4" width="11.54296875" customWidth="1"/>
    <col min="5" max="5" width="12.54296875" bestFit="1" customWidth="1"/>
    <col min="6" max="6" width="16" bestFit="1" customWidth="1"/>
    <col min="7" max="7" width="9" bestFit="1" customWidth="1"/>
    <col min="8" max="8" width="10.81640625" bestFit="1" customWidth="1"/>
    <col min="9" max="9" width="13.1796875" customWidth="1"/>
  </cols>
  <sheetData>
    <row r="1" spans="1:10" s="1" customFormat="1" ht="34" customHeight="1" x14ac:dyDescent="0.35">
      <c r="A1" s="68" t="s">
        <v>27</v>
      </c>
      <c r="B1" s="68"/>
      <c r="C1" s="68"/>
      <c r="D1" s="68"/>
      <c r="E1" s="68"/>
      <c r="F1" s="68"/>
      <c r="G1" s="68"/>
      <c r="H1" s="68"/>
      <c r="I1" s="68"/>
      <c r="J1" s="68"/>
    </row>
    <row r="2" spans="1:10" s="2" customFormat="1" ht="14.5" customHeight="1" x14ac:dyDescent="0.35">
      <c r="A2" s="68"/>
      <c r="B2" s="68"/>
      <c r="C2" s="68"/>
      <c r="D2" s="68"/>
      <c r="E2" s="68"/>
      <c r="F2" s="68"/>
      <c r="G2" s="68"/>
      <c r="H2" s="68"/>
      <c r="I2" s="68"/>
      <c r="J2" s="68"/>
    </row>
    <row r="3" spans="1:10" ht="15.5" x14ac:dyDescent="0.35">
      <c r="B3" s="62" t="s">
        <v>28</v>
      </c>
      <c r="C3" s="62"/>
      <c r="E3" s="62" t="s">
        <v>2</v>
      </c>
      <c r="F3" s="62"/>
      <c r="G3" s="62"/>
      <c r="H3" s="62"/>
      <c r="I3" s="62"/>
    </row>
    <row r="4" spans="1:10" ht="15.5" x14ac:dyDescent="0.35">
      <c r="B4" s="4" t="s">
        <v>29</v>
      </c>
      <c r="C4" s="4" t="s">
        <v>3</v>
      </c>
      <c r="E4" s="4" t="s">
        <v>4</v>
      </c>
      <c r="F4" s="4" t="s">
        <v>5</v>
      </c>
      <c r="G4" s="4" t="s">
        <v>3</v>
      </c>
      <c r="H4" s="4" t="s">
        <v>6</v>
      </c>
      <c r="I4" s="4" t="s">
        <v>7</v>
      </c>
    </row>
    <row r="5" spans="1:10" x14ac:dyDescent="0.35">
      <c r="B5" s="3">
        <v>1</v>
      </c>
      <c r="C5" s="44">
        <v>100</v>
      </c>
      <c r="E5" t="s">
        <v>30</v>
      </c>
      <c r="F5" s="44" t="s">
        <v>9</v>
      </c>
      <c r="G5" s="60">
        <v>100</v>
      </c>
      <c r="H5" s="14">
        <f>IF(NOT(Table5[[#This Row],[Kehadiran]]="Hadir"),0,0.3)</f>
        <v>0.3</v>
      </c>
      <c r="I5" s="3">
        <f>Table5[[#This Row],[Nilai]]*Table5[[#This Row],[Bobot]]</f>
        <v>30</v>
      </c>
    </row>
    <row r="6" spans="1:10" x14ac:dyDescent="0.35">
      <c r="B6" s="3">
        <v>2</v>
      </c>
      <c r="C6" s="44">
        <v>100</v>
      </c>
      <c r="E6" t="s">
        <v>31</v>
      </c>
      <c r="F6" s="44" t="s">
        <v>9</v>
      </c>
      <c r="G6" s="60">
        <v>100</v>
      </c>
      <c r="H6" s="14">
        <f>IF(NOT(Table5[[#This Row],[Kehadiran]]="Hadir"),0,0.3)</f>
        <v>0.3</v>
      </c>
      <c r="I6" s="3">
        <f>Table5[[#This Row],[Nilai]]*Table5[[#This Row],[Bobot]]</f>
        <v>30</v>
      </c>
    </row>
    <row r="7" spans="1:10" x14ac:dyDescent="0.35">
      <c r="B7" s="3">
        <v>3</v>
      </c>
      <c r="C7" s="44">
        <v>100</v>
      </c>
      <c r="E7" t="s">
        <v>32</v>
      </c>
      <c r="F7" s="44" t="s">
        <v>9</v>
      </c>
      <c r="G7" s="60">
        <v>100</v>
      </c>
      <c r="H7" s="14">
        <f>IF(OR(F5="Izin/Sakit",F6="Izin/Sakit",SUM(I5:I6)+SUM(I8:I10)&lt;50),30%,0)</f>
        <v>0</v>
      </c>
      <c r="I7" s="3">
        <f>Table5[[#This Row],[Nilai]]*Table5[[#This Row],[Bobot]]</f>
        <v>0</v>
      </c>
    </row>
    <row r="8" spans="1:10" x14ac:dyDescent="0.35">
      <c r="B8" s="3">
        <v>4</v>
      </c>
      <c r="C8" s="44">
        <v>100</v>
      </c>
      <c r="E8" t="s">
        <v>33</v>
      </c>
      <c r="F8" t="s">
        <v>12</v>
      </c>
      <c r="G8" s="3">
        <f>Table3[[#Totals],[Nilai]]</f>
        <v>100</v>
      </c>
      <c r="H8" s="14">
        <v>0.2</v>
      </c>
      <c r="I8" s="3">
        <f>Table5[[#This Row],[Nilai]]*Table5[[#This Row],[Bobot]]</f>
        <v>20</v>
      </c>
    </row>
    <row r="9" spans="1:10" x14ac:dyDescent="0.35">
      <c r="B9" s="3" t="s">
        <v>33</v>
      </c>
      <c r="C9">
        <f>AVERAGE(Table3[Nilai])</f>
        <v>100</v>
      </c>
      <c r="E9" t="s">
        <v>34</v>
      </c>
      <c r="F9" t="s">
        <v>12</v>
      </c>
      <c r="G9" s="60">
        <v>100</v>
      </c>
      <c r="H9" s="14">
        <v>0.1</v>
      </c>
      <c r="I9" s="3">
        <f>Table5[[#This Row],[Nilai]]*Table5[[#This Row],[Bobot]]</f>
        <v>10</v>
      </c>
    </row>
    <row r="10" spans="1:10" ht="15" thickBot="1" x14ac:dyDescent="0.4">
      <c r="E10" s="11" t="s">
        <v>35</v>
      </c>
      <c r="F10" s="11" t="s">
        <v>12</v>
      </c>
      <c r="G10" s="61">
        <v>100</v>
      </c>
      <c r="H10" s="16">
        <v>0.1</v>
      </c>
      <c r="I10" s="15">
        <f>Table5[[#This Row],[Nilai]]*Table5[[#This Row],[Bobot]]</f>
        <v>10</v>
      </c>
    </row>
    <row r="11" spans="1:10" ht="16" thickTop="1" x14ac:dyDescent="0.35">
      <c r="B11" s="5" t="s">
        <v>16</v>
      </c>
      <c r="C11" s="45">
        <v>1</v>
      </c>
      <c r="E11" s="13" t="s">
        <v>36</v>
      </c>
      <c r="G11" s="3"/>
      <c r="H11" s="17"/>
      <c r="I11" s="41">
        <f>IF(OR(F5="Izin/Sakit",F6="Izin/Sakit"),SUM(FIDAS!$I$5:$I$10),SUM(FIDAS!$I$5:$I$10)-I7)</f>
        <v>100</v>
      </c>
    </row>
    <row r="12" spans="1:10" ht="15" thickBot="1" x14ac:dyDescent="0.4">
      <c r="E12" s="12" t="s">
        <v>37</v>
      </c>
      <c r="F12" s="12"/>
      <c r="G12" s="18"/>
      <c r="H12" s="18"/>
      <c r="I12" s="18">
        <f>IF(FIDAS!$I$11&gt;=50,I11,SUM(FIDAS!$I$4:$I$10)-MIN(I5:I7))</f>
        <v>100</v>
      </c>
    </row>
    <row r="13" spans="1:10" ht="15.5" thickTop="1" thickBot="1" x14ac:dyDescent="0.4">
      <c r="E13" s="6" t="s">
        <v>19</v>
      </c>
      <c r="F13" s="6"/>
      <c r="G13" s="6"/>
      <c r="H13" s="6"/>
      <c r="I13" s="41" t="str">
        <f>IF(FIDAS!$I$11&gt;=75,"A",IF(FIDAS!$I$11&gt;=68,"AB",IF(FIDAS!$I$11&gt;=60,"B",IF(FIDAS!$I$11&gt;=55,"BC",IF(FIDAS!$I$11&gt;=50,"C",IF(FIDAS!$I$11&gt;=45,"D","E"))))))</f>
        <v>A</v>
      </c>
    </row>
    <row r="14" spans="1:10" ht="62.5" thickTop="1" thickBot="1" x14ac:dyDescent="0.4">
      <c r="E14" s="66" t="s">
        <v>20</v>
      </c>
      <c r="F14" s="67"/>
      <c r="G14" s="67"/>
      <c r="H14" s="67"/>
      <c r="I14" s="10" t="str">
        <f>IF(C11&lt;80%,"E",IF(Table3[[#Totals],[Nilai]]&lt;50,"E",IF(FIDAS!$I$11&gt;=50,I13,IF(I12&gt;=50,"C",IF(I12&gt;=45,"D",IF(FIDAS!$I$11&lt;45,"E","D"))))))</f>
        <v>A</v>
      </c>
    </row>
    <row r="15" spans="1:10" ht="15" thickTop="1" x14ac:dyDescent="0.35"/>
    <row r="16" spans="1:10" x14ac:dyDescent="0.35">
      <c r="B16" t="s">
        <v>21</v>
      </c>
    </row>
    <row r="17" spans="2:2" x14ac:dyDescent="0.35">
      <c r="B17" t="s">
        <v>38</v>
      </c>
    </row>
    <row r="18" spans="2:2" x14ac:dyDescent="0.35">
      <c r="B18" t="s">
        <v>39</v>
      </c>
    </row>
    <row r="19" spans="2:2" x14ac:dyDescent="0.35">
      <c r="B19" t="s">
        <v>40</v>
      </c>
    </row>
    <row r="20" spans="2:2" x14ac:dyDescent="0.35">
      <c r="B20" t="s">
        <v>41</v>
      </c>
    </row>
    <row r="21" spans="2:2" x14ac:dyDescent="0.35">
      <c r="B21" t="s">
        <v>42</v>
      </c>
    </row>
    <row r="22" spans="2:2" x14ac:dyDescent="0.35">
      <c r="B22" t="s">
        <v>43</v>
      </c>
    </row>
    <row r="23" spans="2:2" x14ac:dyDescent="0.35">
      <c r="B23" t="s">
        <v>44</v>
      </c>
    </row>
  </sheetData>
  <sheetProtection algorithmName="SHA-512" hashValue="cdV2iPKl1KdBdi0+iG4/KS6bt06H3qn7S7gzF0sZS3ASj10fzkquQGLH7ZE82B7XkTG2aboi7zyFRkAHfYlNeA==" saltValue="50vYu3KhgiNllCJ6tVieZg==" spinCount="100000" sheet="1" objects="1" scenarios="1"/>
  <mergeCells count="4">
    <mergeCell ref="E3:I3"/>
    <mergeCell ref="B3:C3"/>
    <mergeCell ref="E14:H14"/>
    <mergeCell ref="A1:J2"/>
  </mergeCells>
  <dataValidations count="1">
    <dataValidation type="list" allowBlank="1" showInputMessage="1" showErrorMessage="1" sqref="F5:F7" xr:uid="{DB5E900B-96D8-4F23-B773-9E12EE948BCD}">
      <formula1>"Hadir,Izin/Sakit,Tanpa Keterangan"</formula1>
    </dataValidation>
  </dataValidations>
  <pageMargins left="0.7" right="0.7" top="0.75" bottom="0.75" header="0.3" footer="0.3"/>
  <pageSetup paperSize="9" orientation="portrait" horizontalDpi="300" verticalDpi="0" r:id="rId1"/>
  <tableParts count="2"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744DD-445F-492D-8D3C-ADD5F12EBFCB}">
  <dimension ref="A1:L22"/>
  <sheetViews>
    <sheetView zoomScale="85" zoomScaleNormal="85" workbookViewId="0">
      <selection activeCell="K8" sqref="K8"/>
    </sheetView>
  </sheetViews>
  <sheetFormatPr defaultColWidth="8.7265625" defaultRowHeight="14.5" x14ac:dyDescent="0.35"/>
  <cols>
    <col min="2" max="2" width="12.453125" customWidth="1"/>
    <col min="5" max="5" width="13.453125" customWidth="1"/>
    <col min="8" max="8" width="8.7265625" customWidth="1"/>
    <col min="9" max="9" width="11.453125" customWidth="1"/>
    <col min="10" max="10" width="8.7265625" style="2"/>
    <col min="11" max="11" width="8.7265625" style="3"/>
    <col min="12" max="12" width="12.1796875" style="3" customWidth="1"/>
  </cols>
  <sheetData>
    <row r="1" spans="1:12" s="2" customFormat="1" ht="36" customHeight="1" x14ac:dyDescent="0.35">
      <c r="A1" s="69" t="s">
        <v>45</v>
      </c>
      <c r="B1" s="69"/>
      <c r="C1" s="69"/>
      <c r="D1" s="69"/>
      <c r="E1" s="69"/>
      <c r="F1" s="69"/>
      <c r="G1" s="69"/>
      <c r="H1" s="69"/>
      <c r="I1" s="69"/>
      <c r="J1" s="69"/>
      <c r="K1" s="69"/>
      <c r="L1" s="69"/>
    </row>
    <row r="2" spans="1:12" s="2" customFormat="1" ht="14.5" customHeight="1" x14ac:dyDescent="0.35">
      <c r="A2" s="69"/>
      <c r="B2" s="69"/>
      <c r="C2" s="69"/>
      <c r="D2" s="69"/>
      <c r="E2" s="69"/>
      <c r="F2" s="69"/>
      <c r="G2" s="69"/>
      <c r="H2" s="69"/>
      <c r="I2" s="69"/>
      <c r="J2" s="69"/>
      <c r="K2" s="69"/>
      <c r="L2" s="69"/>
    </row>
    <row r="3" spans="1:12" s="5" customFormat="1" ht="15.5" x14ac:dyDescent="0.35">
      <c r="B3" s="62" t="s">
        <v>46</v>
      </c>
      <c r="C3" s="62"/>
      <c r="E3" s="62" t="s">
        <v>47</v>
      </c>
      <c r="F3" s="62"/>
      <c r="H3" s="62" t="s">
        <v>2</v>
      </c>
      <c r="I3" s="62"/>
      <c r="J3" s="62"/>
      <c r="K3" s="62"/>
      <c r="L3" s="62"/>
    </row>
    <row r="4" spans="1:12" s="4" customFormat="1" ht="15.5" x14ac:dyDescent="0.35">
      <c r="B4" s="4" t="s">
        <v>48</v>
      </c>
      <c r="C4" s="4" t="s">
        <v>49</v>
      </c>
      <c r="E4" s="4" t="s">
        <v>50</v>
      </c>
      <c r="F4" s="4" t="s">
        <v>49</v>
      </c>
      <c r="H4" s="4" t="s">
        <v>4</v>
      </c>
      <c r="I4" s="4" t="s">
        <v>5</v>
      </c>
      <c r="J4" s="4" t="s">
        <v>3</v>
      </c>
      <c r="K4" s="4" t="s">
        <v>6</v>
      </c>
      <c r="L4" s="4" t="s">
        <v>7</v>
      </c>
    </row>
    <row r="5" spans="1:12" x14ac:dyDescent="0.35">
      <c r="B5">
        <v>1</v>
      </c>
      <c r="C5" s="44">
        <v>100</v>
      </c>
      <c r="E5">
        <v>1</v>
      </c>
      <c r="F5" s="44">
        <v>100</v>
      </c>
      <c r="H5" t="s">
        <v>51</v>
      </c>
      <c r="I5" s="44" t="s">
        <v>9</v>
      </c>
      <c r="J5" s="43">
        <v>100</v>
      </c>
      <c r="K5" s="46">
        <f>IF(NOT(I5="Hadir"),0,IF($J$5*0.35+$J$6*0.35+SUM($L$8:$L$9)&lt;45,0.15,0.35))</f>
        <v>0.35</v>
      </c>
      <c r="L5" s="3">
        <f>Table7[[#This Row],[Nilai]]*Table7[[#This Row],[Bobot]]</f>
        <v>35</v>
      </c>
    </row>
    <row r="6" spans="1:12" x14ac:dyDescent="0.35">
      <c r="B6">
        <v>2</v>
      </c>
      <c r="C6" s="44">
        <v>100</v>
      </c>
      <c r="E6">
        <v>2</v>
      </c>
      <c r="F6" s="44">
        <v>100</v>
      </c>
      <c r="H6" t="s">
        <v>52</v>
      </c>
      <c r="I6" s="44" t="s">
        <v>9</v>
      </c>
      <c r="J6" s="43">
        <v>100</v>
      </c>
      <c r="K6" s="46">
        <f>IF(NOT(I6="Hadir"),0,IF($J$5*0.35+$J$6*0.35+SUM($L$8:$L$9)&lt;45,0.15,0.35))</f>
        <v>0.35</v>
      </c>
      <c r="L6" s="3">
        <f>Table7[[#This Row],[Nilai]]*Table7[[#This Row],[Bobot]]</f>
        <v>35</v>
      </c>
    </row>
    <row r="7" spans="1:12" x14ac:dyDescent="0.35">
      <c r="B7" t="s">
        <v>13</v>
      </c>
      <c r="C7">
        <f>SUBTOTAL(101,Table2[NILAI])</f>
        <v>100</v>
      </c>
      <c r="E7">
        <v>3</v>
      </c>
      <c r="F7" s="44">
        <v>100</v>
      </c>
      <c r="H7" t="s">
        <v>53</v>
      </c>
      <c r="I7" s="44" t="s">
        <v>9</v>
      </c>
      <c r="J7" s="43">
        <v>100</v>
      </c>
      <c r="K7" s="47">
        <f>IF(OR(I5="Izin/Sakit",I6="Izin/Sakit"),0.35,IF(J5*0.35+J6*0.35+SUM(L8:L9)&lt;45,0.4,0))</f>
        <v>0</v>
      </c>
      <c r="L7" s="3">
        <f>Table7[[#This Row],[Nilai]]*Table7[[#This Row],[Bobot]]</f>
        <v>0</v>
      </c>
    </row>
    <row r="8" spans="1:12" x14ac:dyDescent="0.35">
      <c r="E8">
        <v>4</v>
      </c>
      <c r="F8" s="44">
        <v>100</v>
      </c>
      <c r="H8" t="s">
        <v>54</v>
      </c>
      <c r="I8" t="s">
        <v>12</v>
      </c>
      <c r="J8" s="2">
        <f>Table2[[#Totals],[NILAI]]</f>
        <v>100</v>
      </c>
      <c r="K8" s="46">
        <v>0.1</v>
      </c>
      <c r="L8" s="3">
        <f>Table7[[#This Row],[Nilai]]*Table7[[#This Row],[Bobot]]</f>
        <v>10</v>
      </c>
    </row>
    <row r="9" spans="1:12" ht="15" thickBot="1" x14ac:dyDescent="0.4">
      <c r="B9" s="13" t="s">
        <v>16</v>
      </c>
      <c r="C9" s="45">
        <v>1</v>
      </c>
      <c r="E9">
        <v>5</v>
      </c>
      <c r="F9" s="44">
        <v>100</v>
      </c>
      <c r="H9" s="11" t="s">
        <v>55</v>
      </c>
      <c r="I9" s="11" t="s">
        <v>12</v>
      </c>
      <c r="J9" s="49">
        <f>Table6[[#Totals],[NILAI]]</f>
        <v>100</v>
      </c>
      <c r="K9" s="48">
        <v>0.2</v>
      </c>
      <c r="L9" s="3">
        <f>Table7[[#This Row],[Nilai]]*Table7[[#This Row],[Bobot]]</f>
        <v>20</v>
      </c>
    </row>
    <row r="10" spans="1:12" ht="15.5" thickTop="1" thickBot="1" x14ac:dyDescent="0.4">
      <c r="E10" t="s">
        <v>13</v>
      </c>
      <c r="F10">
        <f>SUBTOTAL(101,Table6[NILAI])</f>
        <v>100</v>
      </c>
      <c r="H10" s="52" t="s">
        <v>17</v>
      </c>
      <c r="I10" s="53"/>
      <c r="J10" s="54"/>
      <c r="K10" s="55"/>
      <c r="L10" s="50">
        <f>IF(J5*0.35+J6*0.35+SUM(L8:L9)&lt;45,MAX(J5*0.35+J6*0.35+SUM(L8:L9),SUM(L5:L9)),SUM(L5:L9))</f>
        <v>100</v>
      </c>
    </row>
    <row r="11" spans="1:12" ht="15.5" thickTop="1" thickBot="1" x14ac:dyDescent="0.4">
      <c r="H11" s="13" t="s">
        <v>19</v>
      </c>
      <c r="L11" s="41" t="str">
        <f>IF(L10&gt;=75,"A",IF(L10&gt;=68,"AB",IF(L10&gt;=60,"B",IF(L10&gt;=53,"BC",IF(L10&gt;=45,"C",IF(L10&gt;=38,"D","E"))))))</f>
        <v>A</v>
      </c>
    </row>
    <row r="12" spans="1:12" s="2" customFormat="1" ht="62" thickBot="1" x14ac:dyDescent="0.4">
      <c r="D12" s="40"/>
      <c r="H12" s="63" t="s">
        <v>20</v>
      </c>
      <c r="I12" s="64"/>
      <c r="J12" s="64"/>
      <c r="K12" s="64"/>
      <c r="L12" s="51" t="str">
        <f>IF(OR(C9&lt;80%,Table6[[#Totals],[NILAI]]&lt;50,COUNTIF(I5:I7,"Hadir")&lt;2),"E",IF(J5*0.35+J6*0.35+SUM(L8:L9)&lt;45,IF(L10&gt;=45,"C",L11),L11))</f>
        <v>A</v>
      </c>
    </row>
    <row r="14" spans="1:12" x14ac:dyDescent="0.35">
      <c r="B14" t="s">
        <v>21</v>
      </c>
    </row>
    <row r="15" spans="1:12" x14ac:dyDescent="0.35">
      <c r="B15" t="s">
        <v>56</v>
      </c>
    </row>
    <row r="16" spans="1:12" x14ac:dyDescent="0.35">
      <c r="B16" t="s">
        <v>57</v>
      </c>
    </row>
    <row r="17" spans="2:2" x14ac:dyDescent="0.35">
      <c r="B17" t="s">
        <v>58</v>
      </c>
    </row>
    <row r="18" spans="2:2" x14ac:dyDescent="0.35">
      <c r="B18" t="s">
        <v>59</v>
      </c>
    </row>
    <row r="19" spans="2:2" x14ac:dyDescent="0.35">
      <c r="B19" t="s">
        <v>60</v>
      </c>
    </row>
    <row r="20" spans="2:2" x14ac:dyDescent="0.35">
      <c r="B20" t="s">
        <v>61</v>
      </c>
    </row>
    <row r="21" spans="2:2" x14ac:dyDescent="0.35">
      <c r="B21" t="s">
        <v>62</v>
      </c>
    </row>
    <row r="22" spans="2:2" x14ac:dyDescent="0.35">
      <c r="B22" t="s">
        <v>63</v>
      </c>
    </row>
  </sheetData>
  <sheetProtection algorithmName="SHA-512" hashValue="B0c7WW7MtB0h28AH1p0mjiCNMGOz0GMKRFnyQ9yaKktfxEn+Cw0slOJHGFM4OzZSbjcxKa3Hg+/jbvPBJ63O1g==" saltValue="F8cVtrhB4K617cxk0CPR8A==" spinCount="100000" sheet="1" objects="1" scenarios="1"/>
  <protectedRanges>
    <protectedRange sqref="C5:C6" name="kuis"/>
  </protectedRanges>
  <mergeCells count="5">
    <mergeCell ref="A1:L2"/>
    <mergeCell ref="B3:C3"/>
    <mergeCell ref="H12:K12"/>
    <mergeCell ref="E3:F3"/>
    <mergeCell ref="H3:L3"/>
  </mergeCells>
  <dataValidations count="1">
    <dataValidation type="list" allowBlank="1" showInputMessage="1" showErrorMessage="1" sqref="I5:I7" xr:uid="{CC8BEC0B-15D9-4E3A-840D-C7D5D8F7E4B2}">
      <formula1>"Hadir,Izin/Sakit,Tanpa Keterangan"</formula1>
    </dataValidation>
  </dataValidations>
  <pageMargins left="0.7" right="0.7" top="0.75" bottom="0.75" header="0.3" footer="0.3"/>
  <pageSetup paperSize="9" orientation="portrait" horizontalDpi="300" verticalDpi="0" r:id="rId1"/>
  <tableParts count="3"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MATDAS</vt:lpstr>
      <vt:lpstr>FIDAS</vt:lpstr>
      <vt:lpstr>KIDAS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Delon Khairun Alif</dc:creator>
  <cp:keywords/>
  <dc:description/>
  <cp:lastModifiedBy>Delon Khairun Alif</cp:lastModifiedBy>
  <cp:revision/>
  <dcterms:created xsi:type="dcterms:W3CDTF">2022-10-03T14:22:17Z</dcterms:created>
  <dcterms:modified xsi:type="dcterms:W3CDTF">2022-10-09T10:34:02Z</dcterms:modified>
  <cp:category/>
  <cp:contentStatus/>
</cp:coreProperties>
</file>