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A0FCC42B-1CB2-4846-ACB3-CE6F9B78B55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6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N76" i="4" l="1"/>
  <c r="K124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R763" i="11" s="1"/>
  <c r="P63" i="3"/>
  <c r="R1033" i="11"/>
  <c r="P61" i="3"/>
  <c r="R1015" i="11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78" i="4" l="1"/>
  <c r="R238" i="4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<sst xmlns="http://schemas.openxmlformats.org/spreadsheetml/2006/main" count="2868" uniqueCount="150">
  <si>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</si>
  <si>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</si>
  <si>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</si>
  <si>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</si>
  <si>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</si>
  <si>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</si>
  <si>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</si>
  <si>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</si>
  <si>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</si>
  <si>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</si>
  <si>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</si>
  <si>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</si>
  <si>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</si>
  <si>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</si>
  <si>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</si>
  <si>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</si>
  <si>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</si>
  <si>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</si>
  <si>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</si>
  <si>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</si>
  <si>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</si>
  <si>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</si>
  <si>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</si>
  <si>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</si>
  <si>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</si>
  <si>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</si>
  <si>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</si>
  <si>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</si>
  <si>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</si>
  <si>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</si>
  <si>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</si>
  <si>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</si>
  <si>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</si>
  <si>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</si>
  <si>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</si>
  <si>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</si>
  <si>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</si>
  <si>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</si>
  <si>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</si>
  <si>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</si>
  <si>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</si>
  <si>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</si>
  <si>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</si>
  <si>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</si>
  <si>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</si>
  <si>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</si>
  <si>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</si>
  <si>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</si>
  <si>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</si>
  <si>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</si>
  <si>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</si>
  <si>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</si>
  <si>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</si>
  <si>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</si>
  <si>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</si>
  <si>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</si>
  <si>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</si>
  <si>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</si>
  <si>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</si>
  <si>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</si>
  <si>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</si>
  <si>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</si>
  <si>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</si>
  <si>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</si>
  <si>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</si>
  <si>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</si>
  <si>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</si>
  <si>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</si>
  <si>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</si>
  <si>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</si>
  <si>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</si>
  <si>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</si>
  <si>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</si>
  <si>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</si>
  <si>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</si>
  <si>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</si>
  <si>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</si>
  <si>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</si>
  <si>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</si>
  <si>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</si>
  <si>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</si>
  <si>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</si>
  <si>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</si>
  <si>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</si>
  <si>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</si>
  <si>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</si>
  <si>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</si>
  <si>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</si>
  <si>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</si>
  <si>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</si>
  <si>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</si>
  <si>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</si>
  <si>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</si>
  <si>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</si>
  <si>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</si>
  <si>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</si>
  <si>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</si>
  <si>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ሀሊድ ጥበቡ እዳላማዉ</t>
  </si>
  <si>
    <t>ሀሚዳ  አብደላ ሙሀመድ</t>
  </si>
  <si>
    <t>ሀሰን አብዱረህመን</t>
  </si>
  <si>
    <t>ሀስና  ጀማል አህመድ</t>
  </si>
  <si>
    <t>ሀያት አብዱ አህመድ</t>
  </si>
  <si>
    <t>ሉብና አተር ሙሀመድ</t>
  </si>
  <si>
    <t>መክያ ያሲን  ይማም</t>
  </si>
  <si>
    <t>ሙሀመድ ኑሩ ሰኢድ</t>
  </si>
  <si>
    <t>ሙሀመድ አሚን አሊ ካ</t>
  </si>
  <si>
    <t>ሙሀመድ ይማም ሙሀመድ</t>
  </si>
  <si>
    <t>ሙሀመድ ጀማል ሰኢድ</t>
  </si>
  <si>
    <t xml:space="preserve">ሙልተዘም ኢብራሂም </t>
  </si>
  <si>
    <t>ሙባረክ ሙሀመድ ካሳዉ</t>
  </si>
  <si>
    <t>ሰመር አብዱ ኡመር</t>
  </si>
  <si>
    <t xml:space="preserve">ሱመያ አህመድ  ሰይድ </t>
  </si>
  <si>
    <t>ሲሃም አንዱዓለም አሰገድ</t>
  </si>
  <si>
    <t>ሳሊም ጀማል መኮነን</t>
  </si>
  <si>
    <t>ሷቢር  ከድር  አህመድ</t>
  </si>
  <si>
    <t>ሶብሪን ተዉፊቅ  አህመድ</t>
  </si>
  <si>
    <t>ረዉዳ  ሙሀመድ አህመድ</t>
  </si>
  <si>
    <t>ረዉዳ ሰኢድ  አሊ</t>
  </si>
  <si>
    <t>ረያን ሙሀመድ ሁሴን</t>
  </si>
  <si>
    <t>ረያን አቡበከር ሰኢድ ኢብራሂም</t>
  </si>
  <si>
    <t>በድር ሁሴን ማህሙድ</t>
  </si>
  <si>
    <t>ተውፊቅ አህመድ አበራ</t>
  </si>
  <si>
    <t>ኑራ ሰኢድ ዉበቱ</t>
  </si>
  <si>
    <t>አህላም አብዱሮህማን  ይማም</t>
  </si>
  <si>
    <t>አህመድ አሊ ሙሀመድ ሰኢድ</t>
  </si>
  <si>
    <t>አሚር ጀማል ሽፋዉ</t>
  </si>
  <si>
    <t>አማር ሙሀመድ  አወል</t>
  </si>
  <si>
    <t>አቡበከር ኑርየ ፈንታ</t>
  </si>
  <si>
    <t>አብዱ ሙለታ ሁሴን</t>
  </si>
  <si>
    <t xml:space="preserve">አብዱልአዚዝ ሲራጅ ሙሀመድ </t>
  </si>
  <si>
    <t xml:space="preserve">አብዱልከሬም ሁሴን እድሪስ  </t>
  </si>
  <si>
    <t>አብዱረህማን ሙሀመድ አያሌዉ</t>
  </si>
  <si>
    <t>አብዱረህማን ሙሀመድ ያሲን</t>
  </si>
  <si>
    <t>አኢሻ ሙሀመድ ሰኢድ</t>
  </si>
  <si>
    <t>አዩብ ጀማል ሲራጅ</t>
  </si>
  <si>
    <t>ኢማን ሙሀመድ  ሀይሉ</t>
  </si>
  <si>
    <t>ኻሊድ ኑሩሁሴን ይማም</t>
  </si>
  <si>
    <t>ኻሊድ ኑርየ ይማም</t>
  </si>
  <si>
    <t xml:space="preserve">ዘከርያ ሽፈራዉ ሙሀመድ </t>
  </si>
  <si>
    <t>ዚያድ ከማል ሰኢድ</t>
  </si>
  <si>
    <t>ዚክራ ሙሀመድ ይማም</t>
  </si>
  <si>
    <t>ያስሚን  ሙሀመድ  አራጋዉ</t>
  </si>
  <si>
    <t>ያስሚን ኑሩሁሴን አህመድ</t>
  </si>
  <si>
    <t>ጀማል አሚኑ ጀማል</t>
  </si>
  <si>
    <t>ጁማና ጀማል ሰኢድ</t>
  </si>
  <si>
    <t>ፈራህ አህመድ አድሉ</t>
  </si>
  <si>
    <t>ፈትህያ ኡመር ሙሀመድ</t>
  </si>
  <si>
    <t>ፈትያ ሙሀመድ ያሲን</t>
  </si>
  <si>
    <t>ፊርደውስ ሙሀመድ ሙክታር</t>
  </si>
  <si>
    <t>ፊርደውስ ሚፍታህ ሰኢድ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</si>
</sst>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topLeftCell="A22" workbookViewId="0">
      <selection activeCell="B58" sqref="B58:B64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13</v>
      </c>
      <c r="F5" s="54">
        <v>10</v>
      </c>
      <c r="G5" s="54">
        <v>49</v>
      </c>
      <c r="H5" s="54">
        <v>49</v>
      </c>
      <c r="I5" s="54">
        <v>46</v>
      </c>
      <c r="J5" s="54">
        <v>39</v>
      </c>
      <c r="K5" s="54">
        <v>57</v>
      </c>
      <c r="L5" s="54">
        <v>58</v>
      </c>
      <c r="M5" s="54">
        <v>65</v>
      </c>
      <c r="N5" s="54">
        <v>74</v>
      </c>
      <c r="O5" s="21"/>
      <c r="P5" s="21">
        <f>IF(AND(B5&lt;&gt;"C",U5&gt;0),"",IF(AND(B5="C",U5&lt;&gt;5),"",IF($D$1&lt;&gt;Ave!$AI$2,"",SUM(G5:N5))))</f>
        <v>437</v>
      </c>
      <c r="Q5" s="55">
        <f>IF(AND(B5&lt;&gt;"C",U5&gt;0),"",IF(AND(B5="C",U5&lt;&gt;5),"",IF(AND(B5="C",U5=5),P5/4,P5/8)))</f>
        <v>54.625</v>
      </c>
      <c r="R5" s="22">
        <f>IF(Q5="","",RANK(Q5,$Q$5:$Q$64))</f>
        <v>38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14</v>
      </c>
      <c r="F6" s="54">
        <v>10</v>
      </c>
      <c r="G6" s="54">
        <v>70</v>
      </c>
      <c r="H6" s="54">
        <v>64</v>
      </c>
      <c r="I6" s="54">
        <v>87</v>
      </c>
      <c r="J6" s="54">
        <v>81</v>
      </c>
      <c r="K6" s="54">
        <v>88</v>
      </c>
      <c r="L6" s="54">
        <v>86</v>
      </c>
      <c r="M6" s="54">
        <v>87</v>
      </c>
      <c r="N6" s="54">
        <v>88</v>
      </c>
      <c r="O6" s="21"/>
      <c r="P6" s="21">
        <f>IF(AND(B6&lt;&gt;"C",U6&gt;0),"",IF(AND(B6="C",U6&lt;&gt;5),"",IF($D$1&lt;&gt;Ave!$AI$2,"",SUM(G6:N6))))</f>
        <v>651</v>
      </c>
      <c r="Q6" s="55">
        <f t="shared" ref="Q6:Q64" si="0">IF(AND(B6&lt;&gt;"C",U6&gt;0),"",IF(AND(B6="C",U6&lt;&gt;5),"",IF(AND(B6="C",U6=5),P6/4,P6/8)))</f>
        <v>81.375</v>
      </c>
      <c r="R6" s="22">
        <f t="shared" ref="R6:R64" si="1">IF(Q6="","",RANK(Q6,$Q$5:$Q$64))</f>
        <v>3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13</v>
      </c>
      <c r="F7" s="54">
        <v>11</v>
      </c>
      <c r="G7" s="54">
        <v>45</v>
      </c>
      <c r="H7" s="54">
        <v>45</v>
      </c>
      <c r="I7" s="54">
        <v>67</v>
      </c>
      <c r="J7" s="54">
        <v>45</v>
      </c>
      <c r="K7" s="54">
        <v>53</v>
      </c>
      <c r="L7" s="54">
        <v>66</v>
      </c>
      <c r="M7" s="54">
        <v>50</v>
      </c>
      <c r="N7" s="54">
        <v>83</v>
      </c>
      <c r="O7" s="21"/>
      <c r="P7" s="21">
        <f>IF(AND(B7&lt;&gt;"C",U7&gt;0),"",IF(AND(B7="C",U7&lt;&gt;5),"",IF($D$1&lt;&gt;Ave!$AI$2,"",SUM(G7:N7))))</f>
        <v>454</v>
      </c>
      <c r="Q7" s="55">
        <f t="shared" si="0"/>
        <v>56.75</v>
      </c>
      <c r="R7" s="22">
        <f t="shared" si="1"/>
        <v>34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14</v>
      </c>
      <c r="F8" s="54">
        <v>11</v>
      </c>
      <c r="G8" s="54">
        <v>58</v>
      </c>
      <c r="H8" s="54">
        <v>55</v>
      </c>
      <c r="I8" s="54">
        <v>63</v>
      </c>
      <c r="J8" s="54">
        <v>54</v>
      </c>
      <c r="K8" s="54">
        <v>66</v>
      </c>
      <c r="L8" s="54">
        <v>63</v>
      </c>
      <c r="M8" s="54">
        <v>61</v>
      </c>
      <c r="N8" s="54">
        <v>83</v>
      </c>
      <c r="O8" s="21"/>
      <c r="P8" s="21">
        <f>IF(AND(B8&lt;&gt;"C",U8&gt;0),"",IF(AND(B8="C",U8&lt;&gt;5),"",IF($D$1&lt;&gt;Ave!$AI$2,"",SUM(G8:N8))))</f>
        <v>503</v>
      </c>
      <c r="Q8" s="55">
        <f t="shared" si="0"/>
        <v>62.875</v>
      </c>
      <c r="R8" s="22">
        <f t="shared" si="1"/>
        <v>22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14</v>
      </c>
      <c r="F9" s="54">
        <v>11</v>
      </c>
      <c r="G9" s="54">
        <v>64</v>
      </c>
      <c r="H9" s="54">
        <v>44</v>
      </c>
      <c r="I9" s="54">
        <v>60</v>
      </c>
      <c r="J9" s="54">
        <v>54</v>
      </c>
      <c r="K9" s="54">
        <v>58</v>
      </c>
      <c r="L9" s="54">
        <v>64</v>
      </c>
      <c r="M9" s="54">
        <v>57</v>
      </c>
      <c r="N9" s="54">
        <v>84</v>
      </c>
      <c r="O9" s="21"/>
      <c r="P9" s="21">
        <f>IF(AND(B9&lt;&gt;"C",U9&gt;0),"",IF(AND(B9="C",U9&lt;&gt;5),"",IF($D$1&lt;&gt;Ave!$AI$2,"",SUM(G9:N9))))</f>
        <v>485</v>
      </c>
      <c r="Q9" s="55">
        <f t="shared" si="0"/>
        <v>60.625</v>
      </c>
      <c r="R9" s="22">
        <f t="shared" si="1"/>
        <v>27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14</v>
      </c>
      <c r="F10" s="54">
        <v>10</v>
      </c>
      <c r="G10" s="54">
        <v>58</v>
      </c>
      <c r="H10" s="54">
        <v>50</v>
      </c>
      <c r="I10" s="54">
        <v>61</v>
      </c>
      <c r="J10" s="54">
        <v>45</v>
      </c>
      <c r="K10" s="54">
        <v>50</v>
      </c>
      <c r="L10" s="54">
        <v>63</v>
      </c>
      <c r="M10" s="54">
        <v>72</v>
      </c>
      <c r="N10" s="54">
        <v>90</v>
      </c>
      <c r="O10" s="21"/>
      <c r="P10" s="21">
        <f>IF(AND(B10&lt;&gt;"C",U10&gt;0),"",IF(AND(B10="C",U10&lt;&gt;5),"",IF($D$1&lt;&gt;Ave!$AI$2,"",SUM(G10:N10))))</f>
        <v>489</v>
      </c>
      <c r="Q10" s="55">
        <f t="shared" si="0"/>
        <v>61.125</v>
      </c>
      <c r="R10" s="22">
        <f t="shared" si="1"/>
        <v>25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14</v>
      </c>
      <c r="F11" s="54">
        <v>10</v>
      </c>
      <c r="G11" s="54">
        <v>58</v>
      </c>
      <c r="H11" s="54">
        <v>45</v>
      </c>
      <c r="I11" s="54">
        <v>69</v>
      </c>
      <c r="J11" s="54">
        <v>63</v>
      </c>
      <c r="K11" s="54">
        <v>74</v>
      </c>
      <c r="L11" s="54">
        <v>69</v>
      </c>
      <c r="M11" s="54">
        <v>60</v>
      </c>
      <c r="N11" s="54">
        <v>80</v>
      </c>
      <c r="O11" s="21"/>
      <c r="P11" s="21">
        <f>IF(AND(B11&lt;&gt;"C",U11&gt;0),"",IF(AND(B11="C",U11&lt;&gt;5),"",IF($D$1&lt;&gt;Ave!$AI$2,"",SUM(G11:N11))))</f>
        <v>518</v>
      </c>
      <c r="Q11" s="55">
        <f t="shared" si="0"/>
        <v>64.75</v>
      </c>
      <c r="R11" s="22">
        <f t="shared" si="1"/>
        <v>21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13</v>
      </c>
      <c r="F12" s="54">
        <v>10</v>
      </c>
      <c r="G12" s="54">
        <v>46</v>
      </c>
      <c r="H12" s="54">
        <v>50</v>
      </c>
      <c r="I12" s="54">
        <v>35</v>
      </c>
      <c r="J12" s="54">
        <v>40</v>
      </c>
      <c r="K12" s="54">
        <v>45</v>
      </c>
      <c r="L12" s="54">
        <v>44</v>
      </c>
      <c r="M12" s="54">
        <v>40</v>
      </c>
      <c r="N12" s="54">
        <v>67</v>
      </c>
      <c r="O12" s="21"/>
      <c r="P12" s="21">
        <f>IF(AND(B12&lt;&gt;"C",U12&gt;0),"",IF(AND(B12="C",U12&lt;&gt;5),"",IF($D$1&lt;&gt;Ave!$AI$2,"",SUM(G12:N12))))</f>
        <v>367</v>
      </c>
      <c r="Q12" s="55">
        <f t="shared" si="0"/>
        <v>45.875</v>
      </c>
      <c r="R12" s="22">
        <f t="shared" si="1"/>
        <v>51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105</v>
      </c>
      <c r="E13" s="53" t="s">
        <v>13</v>
      </c>
      <c r="F13" s="54">
        <v>10</v>
      </c>
      <c r="G13" s="54">
        <v>45</v>
      </c>
      <c r="H13" s="54">
        <v>53</v>
      </c>
      <c r="I13" s="54">
        <v>43</v>
      </c>
      <c r="J13" s="54">
        <v>47</v>
      </c>
      <c r="K13" s="54">
        <v>36</v>
      </c>
      <c r="L13" s="54">
        <v>54</v>
      </c>
      <c r="M13" s="54">
        <v>46</v>
      </c>
      <c r="N13" s="54">
        <v>67</v>
      </c>
      <c r="O13" s="21"/>
      <c r="P13" s="21">
        <f>IF(AND(B13&lt;&gt;"C",U13&gt;0),"",IF(AND(B13="C",U13&lt;&gt;5),"",IF($D$1&lt;&gt;Ave!$AI$2,"",SUM(G13:N13))))</f>
        <v>391</v>
      </c>
      <c r="Q13" s="55">
        <f t="shared" si="0"/>
        <v>48.875</v>
      </c>
      <c r="R13" s="22">
        <f t="shared" si="1"/>
        <v>47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106</v>
      </c>
      <c r="E14" s="53" t="s">
        <v>13</v>
      </c>
      <c r="F14" s="54">
        <v>13</v>
      </c>
      <c r="G14" s="54">
        <v>90</v>
      </c>
      <c r="H14" s="54">
        <v>92</v>
      </c>
      <c r="I14" s="54">
        <v>84</v>
      </c>
      <c r="J14" s="54">
        <v>83</v>
      </c>
      <c r="K14" s="54">
        <v>96</v>
      </c>
      <c r="L14" s="54">
        <v>96</v>
      </c>
      <c r="M14" s="54">
        <v>81</v>
      </c>
      <c r="N14" s="54">
        <v>94</v>
      </c>
      <c r="O14" s="21"/>
      <c r="P14" s="21">
        <f>IF(AND(B14&lt;&gt;"C",U14&gt;0),"",IF(AND(B14="C",U14&lt;&gt;5),"",IF($D$1&lt;&gt;Ave!$AI$2,"",SUM(G14:N14))))</f>
        <v>716</v>
      </c>
      <c r="Q14" s="55">
        <f t="shared" si="0"/>
        <v>89.5</v>
      </c>
      <c r="R14" s="22">
        <f t="shared" si="1"/>
        <v>1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107</v>
      </c>
      <c r="E15" s="53" t="s">
        <v>13</v>
      </c>
      <c r="F15" s="54">
        <v>10</v>
      </c>
      <c r="G15" s="54">
        <v>50</v>
      </c>
      <c r="H15" s="54">
        <v>38</v>
      </c>
      <c r="I15" s="54">
        <v>50</v>
      </c>
      <c r="J15" s="54">
        <v>35</v>
      </c>
      <c r="K15" s="54">
        <v>34</v>
      </c>
      <c r="L15" s="54">
        <v>56</v>
      </c>
      <c r="M15" s="54">
        <v>45</v>
      </c>
      <c r="N15" s="54">
        <v>76</v>
      </c>
      <c r="O15" s="21"/>
      <c r="P15" s="21">
        <f>IF(AND(B15&lt;&gt;"C",U15&gt;0),"",IF(AND(B15="C",U15&lt;&gt;5),"",IF($D$1&lt;&gt;Ave!$AI$2,"",SUM(G15:N15))))</f>
        <v>384</v>
      </c>
      <c r="Q15" s="55">
        <f t="shared" si="0"/>
        <v>48</v>
      </c>
      <c r="R15" s="22">
        <f t="shared" si="1"/>
        <v>49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108</v>
      </c>
      <c r="E16" s="53" t="s">
        <v>14</v>
      </c>
      <c r="F16" s="54">
        <v>10</v>
      </c>
      <c r="G16" s="54">
        <v>23</v>
      </c>
      <c r="H16" s="54">
        <v>43</v>
      </c>
      <c r="I16" s="54">
        <v>63</v>
      </c>
      <c r="J16" s="54">
        <v>41</v>
      </c>
      <c r="K16" s="54">
        <v>53</v>
      </c>
      <c r="L16" s="54">
        <v>55</v>
      </c>
      <c r="M16" s="54">
        <v>60</v>
      </c>
      <c r="N16" s="54">
        <v>83</v>
      </c>
      <c r="O16" s="21"/>
      <c r="P16" s="21">
        <f>IF(AND(B16&lt;&gt;"C",U16&gt;0),"",IF(AND(B16="C",U16&lt;&gt;5),"",IF($D$1&lt;&gt;Ave!$AI$2,"",SUM(G16:N16))))</f>
        <v>421</v>
      </c>
      <c r="Q16" s="55">
        <f t="shared" si="0"/>
        <v>52.625</v>
      </c>
      <c r="R16" s="22">
        <f t="shared" si="1"/>
        <v>39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109</v>
      </c>
      <c r="E17" s="53" t="s">
        <v>13</v>
      </c>
      <c r="F17" s="54">
        <v>10</v>
      </c>
      <c r="G17" s="54">
        <v>52</v>
      </c>
      <c r="H17" s="54">
        <v>57</v>
      </c>
      <c r="I17" s="54">
        <v>58</v>
      </c>
      <c r="J17" s="54">
        <v>49</v>
      </c>
      <c r="K17" s="54">
        <v>52</v>
      </c>
      <c r="L17" s="54">
        <v>71</v>
      </c>
      <c r="M17" s="54">
        <v>65</v>
      </c>
      <c r="N17" s="54">
        <v>74</v>
      </c>
      <c r="O17" s="21"/>
      <c r="P17" s="21">
        <f>IF(AND(B17&lt;&gt;"C",U17&gt;0),"",IF(AND(B17="C",U17&lt;&gt;5),"",IF($D$1&lt;&gt;Ave!$AI$2,"",SUM(G17:N17))))</f>
        <v>478</v>
      </c>
      <c r="Q17" s="55">
        <f t="shared" si="0"/>
        <v>59.75</v>
      </c>
      <c r="R17" s="22">
        <f t="shared" si="1"/>
        <v>29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110</v>
      </c>
      <c r="E18" s="53" t="s">
        <v>14</v>
      </c>
      <c r="F18" s="54">
        <v>12</v>
      </c>
      <c r="G18" s="54">
        <v>55</v>
      </c>
      <c r="H18" s="54">
        <v>48</v>
      </c>
      <c r="I18" s="54">
        <v>74</v>
      </c>
      <c r="J18" s="54">
        <v>38</v>
      </c>
      <c r="K18" s="54">
        <v>71</v>
      </c>
      <c r="L18" s="54">
        <v>76</v>
      </c>
      <c r="M18" s="54">
        <v>67</v>
      </c>
      <c r="N18" s="54">
        <v>95</v>
      </c>
      <c r="O18" s="21"/>
      <c r="P18" s="21">
        <f>IF(AND(B18&lt;&gt;"C",U18&gt;0),"",IF(AND(B18="C",U18&lt;&gt;5),"",IF($D$1&lt;&gt;Ave!$AI$2,"",SUM(G18:N18))))</f>
        <v>524</v>
      </c>
      <c r="Q18" s="55">
        <f t="shared" si="0"/>
        <v>65.5</v>
      </c>
      <c r="R18" s="22">
        <f t="shared" si="1"/>
        <v>20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111</v>
      </c>
      <c r="E19" s="53" t="s">
        <v>14</v>
      </c>
      <c r="F19" s="54">
        <v>10</v>
      </c>
      <c r="G19" s="54">
        <v>91</v>
      </c>
      <c r="H19" s="54">
        <v>80</v>
      </c>
      <c r="I19" s="54">
        <v>89</v>
      </c>
      <c r="J19" s="54">
        <v>78</v>
      </c>
      <c r="K19" s="54">
        <v>75</v>
      </c>
      <c r="L19" s="54">
        <v>92</v>
      </c>
      <c r="M19" s="54">
        <v>78</v>
      </c>
      <c r="N19" s="54">
        <v>86</v>
      </c>
      <c r="O19" s="21"/>
      <c r="P19" s="21">
        <f>IF(AND(B19&lt;&gt;"C",U19&gt;0),"",IF(AND(B19="C",U19&lt;&gt;5),"",IF($D$1&lt;&gt;Ave!$AI$2,"",SUM(G19:N19))))</f>
        <v>669</v>
      </c>
      <c r="Q19" s="55">
        <f t="shared" si="0"/>
        <v>83.625</v>
      </c>
      <c r="R19" s="22">
        <f t="shared" si="1"/>
        <v>2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112</v>
      </c>
      <c r="E20" s="53" t="s">
        <v>14</v>
      </c>
      <c r="F20" s="54">
        <v>10</v>
      </c>
      <c r="G20" s="54">
        <v>57</v>
      </c>
      <c r="H20" s="54">
        <v>58</v>
      </c>
      <c r="I20" s="54">
        <v>15</v>
      </c>
      <c r="J20" s="54">
        <v>43</v>
      </c>
      <c r="K20" s="54">
        <v>61</v>
      </c>
      <c r="L20" s="54">
        <v>64</v>
      </c>
      <c r="M20" s="54">
        <v>62</v>
      </c>
      <c r="N20" s="54">
        <v>92</v>
      </c>
      <c r="O20" s="21"/>
      <c r="P20" s="21">
        <f>IF(AND(B20&lt;&gt;"C",U20&gt;0),"",IF(AND(B20="C",U20&lt;&gt;5),"",IF($D$1&lt;&gt;Ave!$AI$2,"",SUM(G20:N20))))</f>
        <v>452</v>
      </c>
      <c r="Q20" s="55">
        <f t="shared" si="0"/>
        <v>56.5</v>
      </c>
      <c r="R20" s="22">
        <f t="shared" si="1"/>
        <v>36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113</v>
      </c>
      <c r="E21" s="53" t="s">
        <v>13</v>
      </c>
      <c r="F21" s="54">
        <v>10</v>
      </c>
      <c r="G21" s="54">
        <v>58</v>
      </c>
      <c r="H21" s="54">
        <v>42</v>
      </c>
      <c r="I21" s="54">
        <v>50</v>
      </c>
      <c r="J21" s="54">
        <v>35</v>
      </c>
      <c r="K21" s="54">
        <v>39</v>
      </c>
      <c r="L21" s="54">
        <v>60</v>
      </c>
      <c r="M21" s="54">
        <v>50</v>
      </c>
      <c r="N21" s="54">
        <v>63</v>
      </c>
      <c r="O21" s="21"/>
      <c r="P21" s="21">
        <f>IF(AND(B21&lt;&gt;"C",U21&gt;0),"",IF(AND(B21="C",U21&lt;&gt;5),"",IF($D$1&lt;&gt;Ave!$AI$2,"",SUM(G21:N21))))</f>
        <v>397</v>
      </c>
      <c r="Q21" s="55">
        <f t="shared" si="0"/>
        <v>49.625</v>
      </c>
      <c r="R21" s="22">
        <f t="shared" si="1"/>
        <v>44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114</v>
      </c>
      <c r="E22" s="53" t="s">
        <v>13</v>
      </c>
      <c r="F22" s="54">
        <v>9</v>
      </c>
      <c r="G22" s="54">
        <v>50</v>
      </c>
      <c r="H22" s="54">
        <v>52</v>
      </c>
      <c r="I22" s="54">
        <v>74</v>
      </c>
      <c r="J22" s="54">
        <v>52</v>
      </c>
      <c r="K22" s="54">
        <v>48</v>
      </c>
      <c r="L22" s="54">
        <v>62</v>
      </c>
      <c r="M22" s="54">
        <v>57</v>
      </c>
      <c r="N22" s="54">
        <v>86</v>
      </c>
      <c r="O22" s="21"/>
      <c r="P22" s="21">
        <f>IF(AND(B22&lt;&gt;"C",U22&gt;0),"",IF(AND(B22="C",U22&lt;&gt;5),"",IF($D$1&lt;&gt;Ave!$AI$2,"",SUM(G22:N22))))</f>
        <v>481</v>
      </c>
      <c r="Q22" s="55">
        <f t="shared" si="0"/>
        <v>60.125</v>
      </c>
      <c r="R22" s="22">
        <f t="shared" si="1"/>
        <v>28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115</v>
      </c>
      <c r="E23" s="53" t="s">
        <v>14</v>
      </c>
      <c r="F23" s="54">
        <v>10</v>
      </c>
      <c r="G23" s="54">
        <v>40</v>
      </c>
      <c r="H23" s="54">
        <v>41</v>
      </c>
      <c r="I23" s="54">
        <v>46</v>
      </c>
      <c r="J23" s="54">
        <v>35</v>
      </c>
      <c r="K23" s="54">
        <v>45</v>
      </c>
      <c r="L23" s="54">
        <v>44</v>
      </c>
      <c r="M23" s="54">
        <v>38</v>
      </c>
      <c r="N23" s="54">
        <v>93</v>
      </c>
      <c r="O23" s="21"/>
      <c r="P23" s="21">
        <f>IF(AND(B23&lt;&gt;"C",U23&gt;0),"",IF(AND(B23="C",U23&lt;&gt;5),"",IF($D$1&lt;&gt;Ave!$AI$2,"",SUM(G23:N23))))</f>
        <v>382</v>
      </c>
      <c r="Q23" s="55">
        <f t="shared" si="0"/>
        <v>47.75</v>
      </c>
      <c r="R23" s="22">
        <f t="shared" si="1"/>
        <v>50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116</v>
      </c>
      <c r="E24" s="53" t="s">
        <v>14</v>
      </c>
      <c r="F24" s="54">
        <v>11</v>
      </c>
      <c r="G24" s="54">
        <v>81</v>
      </c>
      <c r="H24" s="54">
        <v>49</v>
      </c>
      <c r="I24" s="54">
        <v>73</v>
      </c>
      <c r="J24" s="54">
        <v>82</v>
      </c>
      <c r="K24" s="54">
        <v>65</v>
      </c>
      <c r="L24" s="54">
        <v>86</v>
      </c>
      <c r="M24" s="54">
        <v>73</v>
      </c>
      <c r="N24" s="54">
        <v>96</v>
      </c>
      <c r="O24" s="21"/>
      <c r="P24" s="21">
        <f>IF(AND(B24&lt;&gt;"C",U24&gt;0),"",IF(AND(B24="C",U24&lt;&gt;5),"",IF($D$1&lt;&gt;Ave!$AI$2,"",SUM(G24:N24))))</f>
        <v>605</v>
      </c>
      <c r="Q24" s="55">
        <f t="shared" si="0"/>
        <v>75.625</v>
      </c>
      <c r="R24" s="22">
        <f t="shared" si="1"/>
        <v>5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117</v>
      </c>
      <c r="E25" s="53" t="s">
        <v>14</v>
      </c>
      <c r="F25" s="54">
        <v>10</v>
      </c>
      <c r="G25" s="54">
        <v>54</v>
      </c>
      <c r="H25" s="54">
        <v>55</v>
      </c>
      <c r="I25" s="54">
        <v>71</v>
      </c>
      <c r="J25" s="54">
        <v>51</v>
      </c>
      <c r="K25" s="54">
        <v>67</v>
      </c>
      <c r="L25" s="54">
        <v>70</v>
      </c>
      <c r="M25" s="54">
        <v>75</v>
      </c>
      <c r="N25" s="54">
        <v>90</v>
      </c>
      <c r="O25" s="21"/>
      <c r="P25" s="21">
        <f>IF(AND(B25&lt;&gt;"C",U25&gt;0),"",IF(AND(B25="C",U25&lt;&gt;5),"",IF($D$1&lt;&gt;Ave!$AI$2,"",SUM(G25:N25))))</f>
        <v>533</v>
      </c>
      <c r="Q25" s="55">
        <f t="shared" si="0"/>
        <v>66.625</v>
      </c>
      <c r="R25" s="22">
        <f t="shared" si="1"/>
        <v>18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118</v>
      </c>
      <c r="E26" s="53" t="s">
        <v>13</v>
      </c>
      <c r="F26" s="54">
        <v>10</v>
      </c>
      <c r="G26" s="54">
        <v>47</v>
      </c>
      <c r="H26" s="54">
        <v>43</v>
      </c>
      <c r="I26" s="54">
        <v>58</v>
      </c>
      <c r="J26" s="54">
        <v>43</v>
      </c>
      <c r="K26" s="54">
        <v>49</v>
      </c>
      <c r="L26" s="54">
        <v>51</v>
      </c>
      <c r="M26" s="54">
        <v>57</v>
      </c>
      <c r="N26" s="54">
        <v>73</v>
      </c>
      <c r="O26" s="21"/>
      <c r="P26" s="21">
        <f>IF(AND(B26&lt;&gt;"C",U26&gt;0),"",IF(AND(B26="C",U26&lt;&gt;5),"",IF($D$1&lt;&gt;Ave!$AI$2,"",SUM(G26:N26))))</f>
        <v>421</v>
      </c>
      <c r="Q26" s="55">
        <f t="shared" si="0"/>
        <v>52.625</v>
      </c>
      <c r="R26" s="22">
        <f t="shared" si="1"/>
        <v>39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119</v>
      </c>
      <c r="E27" s="53" t="s">
        <v>13</v>
      </c>
      <c r="F27" s="54">
        <v>12</v>
      </c>
      <c r="G27" s="54">
        <v>56</v>
      </c>
      <c r="H27" s="54">
        <v>61</v>
      </c>
      <c r="I27" s="54">
        <v>44</v>
      </c>
      <c r="J27" s="54">
        <v>58</v>
      </c>
      <c r="K27" s="54">
        <v>53</v>
      </c>
      <c r="L27" s="54">
        <v>60</v>
      </c>
      <c r="M27" s="54">
        <v>50</v>
      </c>
      <c r="N27" s="54">
        <v>89</v>
      </c>
      <c r="O27" s="21"/>
      <c r="P27" s="21">
        <f>IF(AND(B27&lt;&gt;"C",U27&gt;0),"",IF(AND(B27="C",U27&lt;&gt;5),"",IF($D$1&lt;&gt;Ave!$AI$2,"",SUM(G27:N27))))</f>
        <v>471</v>
      </c>
      <c r="Q27" s="55">
        <f t="shared" si="0"/>
        <v>58.875</v>
      </c>
      <c r="R27" s="22">
        <f t="shared" si="1"/>
        <v>32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120</v>
      </c>
      <c r="E28" s="53" t="s">
        <v>13</v>
      </c>
      <c r="F28" s="54">
        <v>11</v>
      </c>
      <c r="G28" s="54">
        <v>47</v>
      </c>
      <c r="H28" s="54">
        <v>51</v>
      </c>
      <c r="I28" s="54">
        <v>66</v>
      </c>
      <c r="J28" s="54">
        <v>55</v>
      </c>
      <c r="K28" s="54">
        <v>48</v>
      </c>
      <c r="L28" s="54">
        <v>74</v>
      </c>
      <c r="M28" s="54">
        <v>53</v>
      </c>
      <c r="N28" s="54">
        <v>77</v>
      </c>
      <c r="O28" s="21"/>
      <c r="P28" s="21">
        <f>IF(AND(B28&lt;&gt;"C",U28&gt;0),"",IF(AND(B28="C",U28&lt;&gt;5),"",IF($D$1&lt;&gt;Ave!$AI$2,"",SUM(G28:N28))))</f>
        <v>471</v>
      </c>
      <c r="Q28" s="55">
        <f t="shared" si="0"/>
        <v>58.875</v>
      </c>
      <c r="R28" s="22">
        <f t="shared" si="1"/>
        <v>32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121</v>
      </c>
      <c r="E29" s="53" t="s">
        <v>13</v>
      </c>
      <c r="F29" s="54">
        <v>11</v>
      </c>
      <c r="G29" s="54">
        <v>21</v>
      </c>
      <c r="H29" s="54">
        <v>43</v>
      </c>
      <c r="I29" s="54">
        <v>48</v>
      </c>
      <c r="J29" s="54">
        <v>36</v>
      </c>
      <c r="K29" s="54">
        <v>40</v>
      </c>
      <c r="L29" s="54">
        <v>48</v>
      </c>
      <c r="M29" s="54">
        <v>50</v>
      </c>
      <c r="N29" s="54">
        <v>79</v>
      </c>
      <c r="O29" s="21"/>
      <c r="P29" s="21">
        <f>IF(AND(B29&lt;&gt;"C",U29&gt;0),"",IF(AND(B29="C",U29&lt;&gt;5),"",IF($D$1&lt;&gt;Ave!$AI$2,"",SUM(G29:N29))))</f>
        <v>365</v>
      </c>
      <c r="Q29" s="55">
        <f t="shared" si="0"/>
        <v>45.625</v>
      </c>
      <c r="R29" s="22">
        <f t="shared" si="1"/>
        <v>53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122</v>
      </c>
      <c r="E30" s="53" t="s">
        <v>14</v>
      </c>
      <c r="F30" s="54">
        <v>10</v>
      </c>
      <c r="G30" s="54">
        <v>56</v>
      </c>
      <c r="H30" s="54">
        <v>51</v>
      </c>
      <c r="I30" s="54">
        <v>52</v>
      </c>
      <c r="J30" s="54">
        <v>51</v>
      </c>
      <c r="K30" s="54">
        <v>48</v>
      </c>
      <c r="L30" s="54">
        <v>67</v>
      </c>
      <c r="M30" s="54">
        <v>66</v>
      </c>
      <c r="N30" s="54">
        <v>87</v>
      </c>
      <c r="O30" s="21"/>
      <c r="P30" s="21">
        <f>IF(AND(B30&lt;&gt;"C",U30&gt;0),"",IF(AND(B30="C",U30&lt;&gt;5),"",IF($D$1&lt;&gt;Ave!$AI$2,"",SUM(G30:N30))))</f>
        <v>478</v>
      </c>
      <c r="Q30" s="55">
        <f t="shared" si="0"/>
        <v>59.75</v>
      </c>
      <c r="R30" s="22">
        <f t="shared" si="1"/>
        <v>29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123</v>
      </c>
      <c r="E31" s="53" t="s">
        <v>14</v>
      </c>
      <c r="F31" s="54">
        <v>11</v>
      </c>
      <c r="G31" s="54">
        <v>79</v>
      </c>
      <c r="H31" s="54">
        <v>76</v>
      </c>
      <c r="I31" s="54">
        <v>80</v>
      </c>
      <c r="J31" s="54">
        <v>84</v>
      </c>
      <c r="K31" s="54">
        <v>76</v>
      </c>
      <c r="L31" s="54">
        <v>81</v>
      </c>
      <c r="M31" s="54">
        <v>74</v>
      </c>
      <c r="N31" s="54">
        <v>91</v>
      </c>
      <c r="O31" s="21"/>
      <c r="P31" s="21">
        <f>IF(AND(B31&lt;&gt;"C",U31&gt;0),"",IF(AND(B31="C",U31&lt;&gt;5),"",IF($D$1&lt;&gt;Ave!$AI$2,"",SUM(G31:N31))))</f>
        <v>641</v>
      </c>
      <c r="Q31" s="55">
        <f t="shared" si="0"/>
        <v>80.125</v>
      </c>
      <c r="R31" s="22">
        <f t="shared" si="1"/>
        <v>4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124</v>
      </c>
      <c r="E32" s="53" t="s">
        <v>13</v>
      </c>
      <c r="F32" s="54">
        <v>11</v>
      </c>
      <c r="G32" s="54">
        <v>65</v>
      </c>
      <c r="H32" s="54">
        <v>50</v>
      </c>
      <c r="I32" s="54">
        <v>74</v>
      </c>
      <c r="J32" s="54">
        <v>55</v>
      </c>
      <c r="K32" s="54">
        <v>61</v>
      </c>
      <c r="L32" s="54">
        <v>84</v>
      </c>
      <c r="M32" s="54">
        <v>76</v>
      </c>
      <c r="N32" s="54">
        <v>87</v>
      </c>
      <c r="O32" s="21"/>
      <c r="P32" s="21">
        <f>IF(AND(B32&lt;&gt;"C",U32&gt;0),"",IF(AND(B32="C",U32&lt;&gt;5),"",IF($D$1&lt;&gt;Ave!$AI$2,"",SUM(G32:N32))))</f>
        <v>552</v>
      </c>
      <c r="Q32" s="55">
        <f t="shared" si="0"/>
        <v>69</v>
      </c>
      <c r="R32" s="22">
        <f t="shared" si="1"/>
        <v>16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125</v>
      </c>
      <c r="E33" s="53" t="s">
        <v>13</v>
      </c>
      <c r="F33" s="54">
        <v>11</v>
      </c>
      <c r="G33" s="54">
        <v>77</v>
      </c>
      <c r="H33" s="54">
        <v>60</v>
      </c>
      <c r="I33" s="54">
        <v>60</v>
      </c>
      <c r="J33" s="54">
        <v>62</v>
      </c>
      <c r="K33" s="54">
        <v>71</v>
      </c>
      <c r="L33" s="54">
        <v>90</v>
      </c>
      <c r="M33" s="54">
        <v>74</v>
      </c>
      <c r="N33" s="54">
        <v>88</v>
      </c>
      <c r="O33" s="21"/>
      <c r="P33" s="21">
        <f>IF(AND(B33&lt;&gt;"C",U33&gt;0),"",IF(AND(B33="C",U33&lt;&gt;5),"",IF($D$1&lt;&gt;Ave!$AI$2,"",SUM(G33:N33))))</f>
        <v>582</v>
      </c>
      <c r="Q33" s="55">
        <f t="shared" si="0"/>
        <v>72.75</v>
      </c>
      <c r="R33" s="22">
        <f t="shared" si="1"/>
        <v>8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126</v>
      </c>
      <c r="E34" s="53" t="s">
        <v>13</v>
      </c>
      <c r="F34" s="54">
        <v>10</v>
      </c>
      <c r="G34" s="54">
        <v>57</v>
      </c>
      <c r="H34" s="54">
        <v>55</v>
      </c>
      <c r="I34" s="54">
        <v>38</v>
      </c>
      <c r="J34" s="54">
        <v>48</v>
      </c>
      <c r="K34" s="54">
        <v>50</v>
      </c>
      <c r="L34" s="54">
        <v>49</v>
      </c>
      <c r="M34" s="54">
        <v>56</v>
      </c>
      <c r="N34" s="54">
        <v>95</v>
      </c>
      <c r="O34" s="21"/>
      <c r="P34" s="21">
        <f>IF(AND(B34&lt;&gt;"C",U34&gt;0),"",IF(AND(B34="C",U34&lt;&gt;5),"",IF($D$1&lt;&gt;Ave!$AI$2,"",SUM(G34:N34))))</f>
        <v>448</v>
      </c>
      <c r="Q34" s="55">
        <f t="shared" si="0"/>
        <v>56</v>
      </c>
      <c r="R34" s="22">
        <f t="shared" si="1"/>
        <v>37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127</v>
      </c>
      <c r="E35" s="53" t="s">
        <v>13</v>
      </c>
      <c r="F35" s="54">
        <v>10</v>
      </c>
      <c r="G35" s="54">
        <v>63</v>
      </c>
      <c r="H35" s="54">
        <v>63</v>
      </c>
      <c r="I35" s="54">
        <v>79</v>
      </c>
      <c r="J35" s="54">
        <v>61</v>
      </c>
      <c r="K35" s="54">
        <v>64</v>
      </c>
      <c r="L35" s="54">
        <v>67</v>
      </c>
      <c r="M35" s="54">
        <v>58</v>
      </c>
      <c r="N35" s="54">
        <v>85</v>
      </c>
      <c r="O35" s="21"/>
      <c r="P35" s="21">
        <f>IF(AND(B35&lt;&gt;"C",U35&gt;0),"",IF(AND(B35="C",U35&lt;&gt;5),"",IF($D$1&lt;&gt;Ave!$AI$2,"",SUM(G35:N35))))</f>
        <v>540</v>
      </c>
      <c r="Q35" s="55">
        <f t="shared" si="0"/>
        <v>67.5</v>
      </c>
      <c r="R35" s="22">
        <f t="shared" si="1"/>
        <v>17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128</v>
      </c>
      <c r="E36" s="53" t="s">
        <v>13</v>
      </c>
      <c r="F36" s="54">
        <v>9</v>
      </c>
      <c r="G36" s="54">
        <v>52</v>
      </c>
      <c r="H36" s="54">
        <v>42</v>
      </c>
      <c r="I36" s="54">
        <v>57</v>
      </c>
      <c r="J36" s="54">
        <v>47</v>
      </c>
      <c r="K36" s="54">
        <v>56</v>
      </c>
      <c r="L36" s="54">
        <v>73</v>
      </c>
      <c r="M36" s="54">
        <v>56</v>
      </c>
      <c r="N36" s="54">
        <v>70</v>
      </c>
      <c r="O36" s="21"/>
      <c r="P36" s="21">
        <f>IF(AND(B36&lt;&gt;"C",U36&gt;0),"",IF(AND(B36="C",U36&lt;&gt;5),"",IF($D$1&lt;&gt;Ave!$AI$2,"",SUM(G36:N36))))</f>
        <v>453</v>
      </c>
      <c r="Q36" s="55">
        <f t="shared" si="0"/>
        <v>56.625</v>
      </c>
      <c r="R36" s="22">
        <f t="shared" si="1"/>
        <v>35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129</v>
      </c>
      <c r="E37" s="53" t="s">
        <v>13</v>
      </c>
      <c r="F37" s="54">
        <v>10</v>
      </c>
      <c r="G37" s="54">
        <v>37</v>
      </c>
      <c r="H37" s="54">
        <v>50</v>
      </c>
      <c r="I37" s="54">
        <v>57</v>
      </c>
      <c r="J37" s="54">
        <v>46</v>
      </c>
      <c r="K37" s="54">
        <v>42</v>
      </c>
      <c r="L37" s="54">
        <v>47</v>
      </c>
      <c r="M37" s="54">
        <v>43</v>
      </c>
      <c r="N37" s="54">
        <v>72</v>
      </c>
      <c r="O37" s="21"/>
      <c r="P37" s="21">
        <f>IF(AND(B37&lt;&gt;"C",U37&gt;0),"",IF(AND(B37="C",U37&lt;&gt;5),"",IF($D$1&lt;&gt;Ave!$AI$2,"",SUM(G37:N37))))</f>
        <v>394</v>
      </c>
      <c r="Q37" s="55">
        <f t="shared" si="0"/>
        <v>49.25</v>
      </c>
      <c r="R37" s="22">
        <f t="shared" si="1"/>
        <v>45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130</v>
      </c>
      <c r="E38" s="53" t="s">
        <v>13</v>
      </c>
      <c r="F38" s="54">
        <v>11</v>
      </c>
      <c r="G38" s="54">
        <v>67</v>
      </c>
      <c r="H38" s="54">
        <v>55</v>
      </c>
      <c r="I38" s="54">
        <v>64</v>
      </c>
      <c r="J38" s="54">
        <v>75</v>
      </c>
      <c r="K38" s="54">
        <v>68</v>
      </c>
      <c r="L38" s="54">
        <v>96</v>
      </c>
      <c r="M38" s="54">
        <v>65</v>
      </c>
      <c r="N38" s="54">
        <v>83</v>
      </c>
      <c r="O38" s="21"/>
      <c r="P38" s="21">
        <f>IF(AND(B38&lt;&gt;"C",U38&gt;0),"",IF(AND(B38="C",U38&lt;&gt;5),"",IF($D$1&lt;&gt;Ave!$AI$2,"",SUM(G38:N38))))</f>
        <v>573</v>
      </c>
      <c r="Q38" s="55">
        <f t="shared" si="0"/>
        <v>71.625</v>
      </c>
      <c r="R38" s="22">
        <f t="shared" si="1"/>
        <v>11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131</v>
      </c>
      <c r="E39" s="53" t="s">
        <v>13</v>
      </c>
      <c r="F39" s="54">
        <v>11</v>
      </c>
      <c r="G39" s="54">
        <v>56</v>
      </c>
      <c r="H39" s="54">
        <v>50</v>
      </c>
      <c r="I39" s="54">
        <v>63</v>
      </c>
      <c r="J39" s="54">
        <v>49</v>
      </c>
      <c r="K39" s="54">
        <v>65</v>
      </c>
      <c r="L39" s="54">
        <v>71</v>
      </c>
      <c r="M39" s="54">
        <v>64</v>
      </c>
      <c r="N39" s="54">
        <v>79</v>
      </c>
      <c r="O39" s="21"/>
      <c r="P39" s="21">
        <f>IF(AND(B39&lt;&gt;"C",U39&gt;0),"",IF(AND(B39="C",U39&lt;&gt;5),"",IF($D$1&lt;&gt;Ave!$AI$2,"",SUM(G39:N39))))</f>
        <v>497</v>
      </c>
      <c r="Q39" s="55">
        <f t="shared" si="0"/>
        <v>62.125</v>
      </c>
      <c r="R39" s="22">
        <f t="shared" si="1"/>
        <v>23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132</v>
      </c>
      <c r="E40" s="53" t="s">
        <v>13</v>
      </c>
      <c r="F40" s="54">
        <v>10</v>
      </c>
      <c r="G40" s="54">
        <v>56</v>
      </c>
      <c r="H40" s="54">
        <v>48</v>
      </c>
      <c r="I40" s="54">
        <v>53</v>
      </c>
      <c r="J40" s="54">
        <v>46</v>
      </c>
      <c r="K40" s="54">
        <v>35</v>
      </c>
      <c r="L40" s="54">
        <v>44</v>
      </c>
      <c r="M40" s="54">
        <v>53</v>
      </c>
      <c r="N40" s="54">
        <v>68</v>
      </c>
      <c r="O40" s="21"/>
      <c r="P40" s="21">
        <f>IF(AND(B40&lt;&gt;"C",U40&gt;0),"",IF(AND(B40="C",U40&lt;&gt;5),"",IF($D$1&lt;&gt;Ave!$AI$2,"",SUM(G40:N40))))</f>
        <v>403</v>
      </c>
      <c r="Q40" s="55">
        <f t="shared" si="0"/>
        <v>50.375</v>
      </c>
      <c r="R40" s="22">
        <f t="shared" si="1"/>
        <v>42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133</v>
      </c>
      <c r="E41" s="53" t="s">
        <v>14</v>
      </c>
      <c r="F41" s="135">
        <v>10</v>
      </c>
      <c r="G41" s="54">
        <v>74</v>
      </c>
      <c r="H41" s="54">
        <v>63</v>
      </c>
      <c r="I41" s="54">
        <v>74</v>
      </c>
      <c r="J41" s="54">
        <v>56</v>
      </c>
      <c r="K41" s="54">
        <v>79</v>
      </c>
      <c r="L41" s="54">
        <v>78</v>
      </c>
      <c r="M41" s="54">
        <v>71</v>
      </c>
      <c r="N41" s="54">
        <v>79</v>
      </c>
      <c r="O41" s="21"/>
      <c r="P41" s="21">
        <f>IF(AND(B41&lt;&gt;"C",U41&gt;0),"",IF(AND(B41="C",U41&lt;&gt;5),"",IF($D$1&lt;&gt;Ave!$AI$2,"",SUM(G41:N41))))</f>
        <v>574</v>
      </c>
      <c r="Q41" s="55">
        <f t="shared" si="0"/>
        <v>71.75</v>
      </c>
      <c r="R41" s="22">
        <f t="shared" si="1"/>
        <v>9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134</v>
      </c>
      <c r="E42" s="53" t="s">
        <v>13</v>
      </c>
      <c r="F42" s="135"/>
      <c r="G42" s="54">
        <v>36</v>
      </c>
      <c r="H42" s="54">
        <v>35</v>
      </c>
      <c r="I42" s="54">
        <v>66</v>
      </c>
      <c r="J42" s="54">
        <v>48</v>
      </c>
      <c r="K42" s="54">
        <v>34</v>
      </c>
      <c r="L42" s="54">
        <v>50</v>
      </c>
      <c r="M42" s="54">
        <v>50</v>
      </c>
      <c r="N42" s="54">
        <v>75</v>
      </c>
      <c r="O42" s="21"/>
      <c r="P42" s="21">
        <f>IF(AND(B42&lt;&gt;"C",U42&gt;0),"",IF(AND(B42="C",U42&lt;&gt;5),"",IF($D$1&lt;&gt;Ave!$AI$2,"",SUM(G42:N42))))</f>
        <v>394</v>
      </c>
      <c r="Q42" s="55">
        <f t="shared" si="0"/>
        <v>49.25</v>
      </c>
      <c r="R42" s="22">
        <f t="shared" si="1"/>
        <v>45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135</v>
      </c>
      <c r="E43" s="53" t="s">
        <v>14</v>
      </c>
      <c r="F43" s="54">
        <v>11</v>
      </c>
      <c r="G43" s="54">
        <v>55</v>
      </c>
      <c r="H43" s="54">
        <v>48</v>
      </c>
      <c r="I43" s="54">
        <v>64</v>
      </c>
      <c r="J43" s="54">
        <v>58</v>
      </c>
      <c r="K43" s="54">
        <v>56</v>
      </c>
      <c r="L43" s="54">
        <v>60</v>
      </c>
      <c r="M43" s="54">
        <v>58</v>
      </c>
      <c r="N43" s="54">
        <v>89</v>
      </c>
      <c r="O43" s="21"/>
      <c r="P43" s="21">
        <f>IF(AND(B43&lt;&gt;"C",U43&gt;0),"",IF(AND(B43="C",U43&lt;&gt;5),"",IF($D$1&lt;&gt;Ave!$AI$2,"",SUM(G43:N43))))</f>
        <v>488</v>
      </c>
      <c r="Q43" s="55">
        <f t="shared" si="0"/>
        <v>61</v>
      </c>
      <c r="R43" s="22">
        <f t="shared" si="1"/>
        <v>26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136</v>
      </c>
      <c r="E44" s="53" t="s">
        <v>13</v>
      </c>
      <c r="F44" s="54">
        <v>10</v>
      </c>
      <c r="G44" s="54">
        <v>67</v>
      </c>
      <c r="H44" s="54">
        <v>68</v>
      </c>
      <c r="I44" s="54">
        <v>72</v>
      </c>
      <c r="J44" s="54">
        <v>62</v>
      </c>
      <c r="K44" s="54">
        <v>60</v>
      </c>
      <c r="L44" s="54">
        <v>71</v>
      </c>
      <c r="M44" s="54">
        <v>71</v>
      </c>
      <c r="N44" s="54">
        <v>83</v>
      </c>
      <c r="O44" s="21"/>
      <c r="P44" s="21">
        <f>IF(AND(B44&lt;&gt;"C",U44&gt;0),"",IF(AND(B44="C",U44&lt;&gt;5),"",IF($D$1&lt;&gt;Ave!$AI$2,"",SUM(G44:N44))))</f>
        <v>554</v>
      </c>
      <c r="Q44" s="55">
        <f t="shared" si="0"/>
        <v>69.25</v>
      </c>
      <c r="R44" s="22">
        <f t="shared" si="1"/>
        <v>15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137</v>
      </c>
      <c r="E45" s="53" t="s">
        <v>13</v>
      </c>
      <c r="F45" s="54">
        <v>11</v>
      </c>
      <c r="G45" s="54">
        <v>49</v>
      </c>
      <c r="H45" s="54">
        <v>38</v>
      </c>
      <c r="I45" s="54">
        <v>51</v>
      </c>
      <c r="J45" s="54">
        <v>41</v>
      </c>
      <c r="K45" s="54">
        <v>54</v>
      </c>
      <c r="L45" s="54">
        <v>53</v>
      </c>
      <c r="M45" s="54">
        <v>43</v>
      </c>
      <c r="N45" s="54">
        <v>83</v>
      </c>
      <c r="O45" s="21"/>
      <c r="P45" s="21">
        <f>IF(AND(B45&lt;&gt;"C",U45&gt;0),"",IF(AND(B45="C",U45&lt;&gt;5),"",IF($D$1&lt;&gt;Ave!$AI$2,"",SUM(G45:N45))))</f>
        <v>412</v>
      </c>
      <c r="Q45" s="55">
        <f t="shared" si="0"/>
        <v>51.5</v>
      </c>
      <c r="R45" s="22">
        <f t="shared" si="1"/>
        <v>41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138</v>
      </c>
      <c r="E46" s="53" t="s">
        <v>13</v>
      </c>
      <c r="F46" s="54">
        <v>11</v>
      </c>
      <c r="G46" s="54">
        <v>75</v>
      </c>
      <c r="H46" s="54">
        <v>83</v>
      </c>
      <c r="I46" s="54">
        <v>55</v>
      </c>
      <c r="J46" s="54">
        <v>71</v>
      </c>
      <c r="K46" s="54">
        <v>69</v>
      </c>
      <c r="L46" s="54">
        <v>84</v>
      </c>
      <c r="M46" s="54">
        <v>62</v>
      </c>
      <c r="N46" s="54">
        <v>90</v>
      </c>
      <c r="O46" s="21"/>
      <c r="P46" s="21">
        <f>IF(AND(B46&lt;&gt;"C",U46&gt;0),"",IF(AND(B46="C",U46&lt;&gt;5),"",IF($D$1&lt;&gt;Ave!$AI$2,"",SUM(G46:N46))))</f>
        <v>589</v>
      </c>
      <c r="Q46" s="55">
        <f t="shared" si="0"/>
        <v>73.625</v>
      </c>
      <c r="R46" s="22">
        <f t="shared" si="1"/>
        <v>7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139</v>
      </c>
      <c r="E47" s="53" t="s">
        <v>13</v>
      </c>
      <c r="F47" s="54">
        <v>10</v>
      </c>
      <c r="G47" s="54">
        <v>66</v>
      </c>
      <c r="H47" s="54">
        <v>53</v>
      </c>
      <c r="I47" s="54">
        <v>56</v>
      </c>
      <c r="J47" s="54">
        <v>57</v>
      </c>
      <c r="K47" s="54">
        <v>76</v>
      </c>
      <c r="L47" s="54">
        <v>76</v>
      </c>
      <c r="M47" s="54">
        <v>63</v>
      </c>
      <c r="N47" s="54">
        <v>82</v>
      </c>
      <c r="O47" s="21"/>
      <c r="P47" s="21">
        <f>IF(AND(B47&lt;&gt;"C",U47&gt;0),"",IF(AND(B47="C",U47&lt;&gt;5),"",IF($D$1&lt;&gt;Ave!$AI$2,"",SUM(G47:N47))))</f>
        <v>529</v>
      </c>
      <c r="Q47" s="55">
        <f t="shared" si="0"/>
        <v>66.125</v>
      </c>
      <c r="R47" s="22">
        <f t="shared" si="1"/>
        <v>19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140</v>
      </c>
      <c r="E48" s="53" t="s">
        <v>14</v>
      </c>
      <c r="F48" s="54">
        <v>10</v>
      </c>
      <c r="G48" s="54">
        <v>71</v>
      </c>
      <c r="H48" s="54">
        <v>68</v>
      </c>
      <c r="I48" s="54">
        <v>61</v>
      </c>
      <c r="J48" s="54">
        <v>57</v>
      </c>
      <c r="K48" s="54">
        <v>66</v>
      </c>
      <c r="L48" s="54">
        <v>73</v>
      </c>
      <c r="M48" s="54">
        <v>75</v>
      </c>
      <c r="N48" s="54">
        <v>95</v>
      </c>
      <c r="O48" s="21"/>
      <c r="P48" s="21">
        <f>IF(AND(B48&lt;&gt;"C",U48&gt;0),"",IF(AND(B48="C",U48&lt;&gt;5),"",IF($D$1&lt;&gt;Ave!$AI$2,"",SUM(G48:N48))))</f>
        <v>566</v>
      </c>
      <c r="Q48" s="55">
        <f t="shared" si="0"/>
        <v>70.75</v>
      </c>
      <c r="R48" s="22">
        <f t="shared" si="1"/>
        <v>14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 t="s">
        <v>141</v>
      </c>
      <c r="E49" s="53" t="s">
        <v>14</v>
      </c>
      <c r="F49" s="54">
        <v>11</v>
      </c>
      <c r="G49" s="54">
        <v>77</v>
      </c>
      <c r="H49" s="54">
        <v>62</v>
      </c>
      <c r="I49" s="54">
        <v>76</v>
      </c>
      <c r="J49" s="54">
        <v>59</v>
      </c>
      <c r="K49" s="54">
        <v>62</v>
      </c>
      <c r="L49" s="54">
        <v>75</v>
      </c>
      <c r="M49" s="54">
        <v>74</v>
      </c>
      <c r="N49" s="54">
        <v>84</v>
      </c>
      <c r="O49" s="21"/>
      <c r="P49" s="21">
        <f>IF(AND(B49&lt;&gt;"C",U49&gt;0),"",IF(AND(B49="C",U49&lt;&gt;5),"",IF($D$1&lt;&gt;Ave!$AI$2,"",SUM(G49:N49))))</f>
        <v>569</v>
      </c>
      <c r="Q49" s="55">
        <f t="shared" si="0"/>
        <v>71.125</v>
      </c>
      <c r="R49" s="22">
        <f t="shared" si="1"/>
        <v>12</v>
      </c>
      <c r="S49" s="18"/>
      <c r="T49" s="18"/>
      <c r="U49" s="23">
        <f t="shared" si="2"/>
        <v>0</v>
      </c>
      <c r="V49" s="18"/>
      <c r="W49" s="18"/>
      <c r="X49" s="18"/>
    </row>
    <row r="50" spans="2:24" ht="14.4">
      <c r="B50" s="51">
        <v>46</v>
      </c>
      <c r="C50" s="51">
        <v>46</v>
      </c>
      <c r="D50" s="53" t="s">
        <v>142</v>
      </c>
      <c r="E50" s="53" t="s">
        <v>14</v>
      </c>
      <c r="F50" s="54">
        <v>11</v>
      </c>
      <c r="G50" s="54">
        <v>56</v>
      </c>
      <c r="H50" s="54">
        <v>59</v>
      </c>
      <c r="I50" s="54">
        <v>78</v>
      </c>
      <c r="J50" s="54">
        <v>53</v>
      </c>
      <c r="K50" s="54">
        <v>76</v>
      </c>
      <c r="L50" s="54">
        <v>77</v>
      </c>
      <c r="M50" s="54">
        <v>79</v>
      </c>
      <c r="N50" s="54">
        <v>91</v>
      </c>
      <c r="O50" s="21"/>
      <c r="P50" s="21">
        <f>IF(AND(B50&lt;&gt;"C",U50&gt;0),"",IF(AND(B50="C",U50&lt;&gt;5),"",IF($D$1&lt;&gt;Ave!$AI$2,"",SUM(G50:N50))))</f>
        <v>569</v>
      </c>
      <c r="Q50" s="55">
        <f t="shared" si="0"/>
        <v>71.125</v>
      </c>
      <c r="R50" s="22">
        <f t="shared" si="1"/>
        <v>12</v>
      </c>
      <c r="S50" s="18"/>
      <c r="T50" s="18"/>
      <c r="U50" s="23">
        <f t="shared" si="2"/>
        <v>0</v>
      </c>
      <c r="V50" s="18"/>
      <c r="W50" s="18"/>
      <c r="X50" s="18"/>
    </row>
    <row r="51" spans="2:24" ht="14.4">
      <c r="B51" s="51">
        <v>47</v>
      </c>
      <c r="C51" s="51">
        <v>47</v>
      </c>
      <c r="D51" s="53" t="s">
        <v>143</v>
      </c>
      <c r="E51" s="53" t="s">
        <v>13</v>
      </c>
      <c r="F51" s="54">
        <v>11</v>
      </c>
      <c r="G51" s="54">
        <v>42</v>
      </c>
      <c r="H51" s="54">
        <v>42</v>
      </c>
      <c r="I51" s="54">
        <v>60</v>
      </c>
      <c r="J51" s="54">
        <v>42</v>
      </c>
      <c r="K51" s="54">
        <v>40</v>
      </c>
      <c r="L51" s="54">
        <v>57</v>
      </c>
      <c r="M51" s="54">
        <v>47</v>
      </c>
      <c r="N51" s="54">
        <v>71</v>
      </c>
      <c r="O51" s="21"/>
      <c r="P51" s="21">
        <f>IF(AND(B51&lt;&gt;"C",U51&gt;0),"",IF(AND(B51="C",U51&lt;&gt;5),"",IF($D$1&lt;&gt;Ave!$AI$2,"",SUM(G51:N51))))</f>
        <v>401</v>
      </c>
      <c r="Q51" s="55">
        <f t="shared" si="0"/>
        <v>50.125</v>
      </c>
      <c r="R51" s="22">
        <f t="shared" si="1"/>
        <v>43</v>
      </c>
      <c r="S51" s="18"/>
      <c r="T51" s="18"/>
      <c r="U51" s="23">
        <f t="shared" si="2"/>
        <v>0</v>
      </c>
      <c r="V51" s="18"/>
      <c r="W51" s="18"/>
      <c r="X51" s="18"/>
    </row>
    <row r="52" spans="2:24" ht="14.4">
      <c r="B52" s="51">
        <v>48</v>
      </c>
      <c r="C52" s="51">
        <v>48</v>
      </c>
      <c r="D52" s="53" t="s">
        <v>144</v>
      </c>
      <c r="E52" s="53" t="s">
        <v>14</v>
      </c>
      <c r="F52" s="54">
        <v>10</v>
      </c>
      <c r="G52" s="54">
        <v>59</v>
      </c>
      <c r="H52" s="54">
        <v>47</v>
      </c>
      <c r="I52" s="54">
        <v>43</v>
      </c>
      <c r="J52" s="54">
        <v>40</v>
      </c>
      <c r="K52" s="54">
        <v>68</v>
      </c>
      <c r="L52" s="54">
        <v>71</v>
      </c>
      <c r="M52" s="54">
        <v>63</v>
      </c>
      <c r="N52" s="54">
        <v>84</v>
      </c>
      <c r="O52" s="21"/>
      <c r="P52" s="21">
        <f>IF(AND(B52&lt;&gt;"C",U52&gt;0),"",IF(AND(B52="C",U52&lt;&gt;5),"",IF($D$1&lt;&gt;Ave!$AI$2,"",SUM(G52:N52))))</f>
        <v>475</v>
      </c>
      <c r="Q52" s="55">
        <f t="shared" si="0"/>
        <v>59.375</v>
      </c>
      <c r="R52" s="22">
        <f t="shared" si="1"/>
        <v>31</v>
      </c>
      <c r="S52" s="18"/>
      <c r="T52" s="18"/>
      <c r="U52" s="23">
        <f t="shared" si="2"/>
        <v>0</v>
      </c>
      <c r="V52" s="18"/>
      <c r="W52" s="18"/>
      <c r="X52" s="18"/>
    </row>
    <row r="53" spans="2:24" ht="14.4">
      <c r="B53" s="51">
        <v>49</v>
      </c>
      <c r="C53" s="51">
        <v>49</v>
      </c>
      <c r="D53" s="53" t="s">
        <v>145</v>
      </c>
      <c r="E53" s="53" t="s">
        <v>14</v>
      </c>
      <c r="F53" s="54">
        <v>11</v>
      </c>
      <c r="G53" s="54">
        <v>77</v>
      </c>
      <c r="H53" s="54">
        <v>56</v>
      </c>
      <c r="I53" s="54">
        <v>84</v>
      </c>
      <c r="J53" s="54">
        <v>68</v>
      </c>
      <c r="K53" s="54">
        <v>65</v>
      </c>
      <c r="L53" s="54">
        <v>66</v>
      </c>
      <c r="M53" s="54">
        <v>68</v>
      </c>
      <c r="N53" s="54">
        <v>90</v>
      </c>
      <c r="O53" s="21"/>
      <c r="P53" s="21">
        <f>IF(AND(B53&lt;&gt;"C",U53&gt;0),"",IF(AND(B53="C",U53&lt;&gt;5),"",IF($D$1&lt;&gt;Ave!$AI$2,"",SUM(G53:N53))))</f>
        <v>574</v>
      </c>
      <c r="Q53" s="55">
        <f t="shared" si="0"/>
        <v>71.75</v>
      </c>
      <c r="R53" s="22">
        <f t="shared" si="1"/>
        <v>9</v>
      </c>
      <c r="S53" s="18"/>
      <c r="T53" s="18"/>
      <c r="U53" s="23">
        <f t="shared" si="2"/>
        <v>0</v>
      </c>
      <c r="V53" s="18"/>
      <c r="W53" s="18"/>
      <c r="X53" s="18"/>
    </row>
    <row r="54" spans="2:24" ht="14.4">
      <c r="B54" s="51">
        <v>50</v>
      </c>
      <c r="C54" s="51">
        <v>50</v>
      </c>
      <c r="D54" s="53" t="s">
        <v>146</v>
      </c>
      <c r="E54" s="53" t="s">
        <v>14</v>
      </c>
      <c r="F54" s="54">
        <v>10</v>
      </c>
      <c r="G54" s="54">
        <v>50</v>
      </c>
      <c r="H54" s="54">
        <v>48</v>
      </c>
      <c r="I54" s="54">
        <v>80</v>
      </c>
      <c r="J54" s="54">
        <v>53</v>
      </c>
      <c r="K54" s="54">
        <v>58</v>
      </c>
      <c r="L54" s="54">
        <v>77</v>
      </c>
      <c r="M54" s="54">
        <v>56</v>
      </c>
      <c r="N54" s="54">
        <v>74</v>
      </c>
      <c r="O54" s="21"/>
      <c r="P54" s="21">
        <f>IF(AND(B54&lt;&gt;"C",U54&gt;0),"",IF(AND(B54="C",U54&lt;&gt;5),"",IF($D$1&lt;&gt;Ave!$AI$2,"",SUM(G54:N54))))</f>
        <v>496</v>
      </c>
      <c r="Q54" s="55">
        <f t="shared" si="0"/>
        <v>62</v>
      </c>
      <c r="R54" s="22">
        <f t="shared" si="1"/>
        <v>24</v>
      </c>
      <c r="S54" s="18"/>
      <c r="T54" s="18"/>
      <c r="U54" s="23">
        <f t="shared" si="2"/>
        <v>0</v>
      </c>
      <c r="V54" s="18"/>
      <c r="W54" s="18"/>
      <c r="X54" s="18"/>
    </row>
    <row r="55" spans="2:24" ht="14.4">
      <c r="B55" s="51">
        <v>51</v>
      </c>
      <c r="C55" s="51">
        <v>51</v>
      </c>
      <c r="D55" s="53" t="s">
        <v>147</v>
      </c>
      <c r="E55" s="53" t="s">
        <v>14</v>
      </c>
      <c r="F55" s="54">
        <v>10</v>
      </c>
      <c r="G55" s="54">
        <v>58</v>
      </c>
      <c r="H55" s="54">
        <v>62</v>
      </c>
      <c r="I55" s="54">
        <v>86</v>
      </c>
      <c r="J55" s="54">
        <v>73</v>
      </c>
      <c r="K55" s="54">
        <v>85</v>
      </c>
      <c r="L55" s="54">
        <v>72</v>
      </c>
      <c r="M55" s="54">
        <v>71</v>
      </c>
      <c r="N55" s="54">
        <v>87</v>
      </c>
      <c r="O55" s="21"/>
      <c r="P55" s="21">
        <f>IF(AND(B55&lt;&gt;"C",U55&gt;0),"",IF(AND(B55="C",U55&lt;&gt;5),"",IF($D$1&lt;&gt;Ave!$AI$2,"",SUM(G55:N55))))</f>
        <v>594</v>
      </c>
      <c r="Q55" s="55">
        <f t="shared" si="0"/>
        <v>74.25</v>
      </c>
      <c r="R55" s="22">
        <f t="shared" si="1"/>
        <v>6</v>
      </c>
      <c r="S55" s="18"/>
      <c r="T55" s="18"/>
      <c r="U55" s="23">
        <f t="shared" si="2"/>
        <v>0</v>
      </c>
      <c r="V55" s="18"/>
      <c r="W55" s="18"/>
      <c r="X55" s="18"/>
    </row>
    <row r="56" spans="2:24" ht="14.4">
      <c r="B56" s="51">
        <v>52</v>
      </c>
      <c r="C56" s="51">
        <v>52</v>
      </c>
      <c r="D56" s="53" t="s">
        <v>148</v>
      </c>
      <c r="E56" s="53" t="s">
        <v>14</v>
      </c>
      <c r="F56" s="54">
        <v>10</v>
      </c>
      <c r="G56" s="54">
        <v>37</v>
      </c>
      <c r="H56" s="54">
        <v>41</v>
      </c>
      <c r="I56" s="54">
        <v>43</v>
      </c>
      <c r="J56" s="54">
        <v>33</v>
      </c>
      <c r="K56" s="54">
        <v>50</v>
      </c>
      <c r="L56" s="54">
        <v>54</v>
      </c>
      <c r="M56" s="54">
        <v>41</v>
      </c>
      <c r="N56" s="54">
        <v>68</v>
      </c>
      <c r="O56" s="21"/>
      <c r="P56" s="21">
        <f>IF(AND(B56&lt;&gt;"C",U56&gt;0),"",IF(AND(B56="C",U56&lt;&gt;5),"",IF($D$1&lt;&gt;Ave!$AI$2,"",SUM(G56:N56))))</f>
        <v>367</v>
      </c>
      <c r="Q56" s="55">
        <f t="shared" si="0"/>
        <v>45.875</v>
      </c>
      <c r="R56" s="22">
        <f t="shared" si="1"/>
        <v>51</v>
      </c>
      <c r="S56" s="18"/>
      <c r="T56" s="18"/>
      <c r="U56" s="23">
        <f t="shared" si="2"/>
        <v>0</v>
      </c>
      <c r="V56" s="18"/>
      <c r="W56" s="18"/>
      <c r="X56" s="18"/>
    </row>
    <row r="57" spans="2:24" ht="14.4">
      <c r="B57" s="51">
        <v>53</v>
      </c>
      <c r="C57" s="51">
        <v>53</v>
      </c>
      <c r="D57" s="53" t="s">
        <v>149</v>
      </c>
      <c r="E57" s="53" t="s">
        <v>14</v>
      </c>
      <c r="F57" s="54">
        <v>9</v>
      </c>
      <c r="G57" s="54">
        <v>29</v>
      </c>
      <c r="H57" s="54">
        <v>49</v>
      </c>
      <c r="I57" s="54">
        <v>48</v>
      </c>
      <c r="J57" s="54">
        <v>33</v>
      </c>
      <c r="K57" s="54">
        <v>50</v>
      </c>
      <c r="L57" s="54">
        <v>53</v>
      </c>
      <c r="M57" s="54">
        <v>54</v>
      </c>
      <c r="N57" s="54">
        <v>74</v>
      </c>
      <c r="O57" s="21"/>
      <c r="P57" s="21">
        <f>IF(AND(B57&lt;&gt;"C",U57&gt;0),"",IF(AND(B57="C",U57&lt;&gt;5),"",IF($D$1&lt;&gt;Ave!$AI$2,"",SUM(G57:N57))))</f>
        <v>390</v>
      </c>
      <c r="Q57" s="55">
        <f t="shared" si="0"/>
        <v>48.75</v>
      </c>
      <c r="R57" s="22">
        <f t="shared" si="1"/>
        <v>48</v>
      </c>
      <c r="S57" s="18"/>
      <c r="T57" s="18"/>
      <c r="U57" s="23">
        <f t="shared" si="2"/>
        <v>0</v>
      </c>
      <c r="V57" s="18"/>
      <c r="W57" s="18"/>
      <c r="X57" s="18"/>
    </row>
    <row r="58" spans="2:24" ht="14.4">
      <c r="B58" s="51"/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/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/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/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/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/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/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ሀሊድ ጥበቡ እዳላማዉ</v>
      </c>
      <c r="E5" s="21" t="str">
        <f>'S1'!E5</f>
        <v>M</v>
      </c>
      <c r="F5" s="21">
        <f>'S1'!F5</f>
        <v>10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ሀሚዳ  አብደላ ሙሀመድ</v>
      </c>
      <c r="E6" s="21" t="str">
        <f>'S1'!E6</f>
        <v>F</v>
      </c>
      <c r="F6" s="21">
        <f>'S1'!F6</f>
        <v>10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ሀሰን አብዱረህመን</v>
      </c>
      <c r="E7" s="21" t="str">
        <f>'S1'!E7</f>
        <v>M</v>
      </c>
      <c r="F7" s="21">
        <f>'S1'!F7</f>
        <v>11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ሀስና  ጀማል አህመድ</v>
      </c>
      <c r="E8" s="21" t="str">
        <f>'S1'!E8</f>
        <v>F</v>
      </c>
      <c r="F8" s="21">
        <f>'S1'!F8</f>
        <v>11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ሀያት አብዱ አህመድ</v>
      </c>
      <c r="E9" s="21" t="str">
        <f>'S1'!E9</f>
        <v>F</v>
      </c>
      <c r="F9" s="21">
        <f>'S1'!F9</f>
        <v>11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ሉብና አተር ሙሀመድ</v>
      </c>
      <c r="E10" s="21" t="str">
        <f>'S1'!E10</f>
        <v>F</v>
      </c>
      <c r="F10" s="21">
        <f>'S1'!F10</f>
        <v>10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መክያ ያሲን  ይማም</v>
      </c>
      <c r="E11" s="21" t="str">
        <f>'S1'!E11</f>
        <v>F</v>
      </c>
      <c r="F11" s="21">
        <f>'S1'!F11</f>
        <v>10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ኑሩ ሰኢድ</v>
      </c>
      <c r="E12" s="21" t="str">
        <f>'S1'!E12</f>
        <v>M</v>
      </c>
      <c r="F12" s="21">
        <f>'S1'!F12</f>
        <v>10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አሚን አሊ ካ</v>
      </c>
      <c r="E13" s="21" t="str">
        <f>'S1'!E13</f>
        <v>M</v>
      </c>
      <c r="F13" s="21">
        <f>'S1'!F13</f>
        <v>10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ይማም ሙሀመድ</v>
      </c>
      <c r="E14" s="21" t="str">
        <f>'S1'!E14</f>
        <v>M</v>
      </c>
      <c r="F14" s="21">
        <f>'S1'!F14</f>
        <v>13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ጀማል ሰኢድ</v>
      </c>
      <c r="E15" s="21" t="str">
        <f>'S1'!E15</f>
        <v>M</v>
      </c>
      <c r="F15" s="21">
        <f>'S1'!F15</f>
        <v>10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 xml:space="preserve">ሙልተዘም ኢብራሂም </v>
      </c>
      <c r="E16" s="21" t="str">
        <f>'S1'!E16</f>
        <v>F</v>
      </c>
      <c r="F16" s="21">
        <f>'S1'!F16</f>
        <v>10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ሙባረክ ሙሀመድ ካሳዉ</v>
      </c>
      <c r="E17" s="21" t="str">
        <f>'S1'!E17</f>
        <v>M</v>
      </c>
      <c r="F17" s="21">
        <f>'S1'!F17</f>
        <v>10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ሰመር አብዱ ኡመር</v>
      </c>
      <c r="E18" s="21" t="str">
        <f>'S1'!E18</f>
        <v>F</v>
      </c>
      <c r="F18" s="21">
        <f>'S1'!F18</f>
        <v>12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 xml:space="preserve">ሱመያ አህመድ  ሰይድ </v>
      </c>
      <c r="E19" s="21" t="str">
        <f>'S1'!E19</f>
        <v>F</v>
      </c>
      <c r="F19" s="21">
        <f>'S1'!F19</f>
        <v>10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ሲሃም አንዱዓለም አሰገድ</v>
      </c>
      <c r="E20" s="21" t="str">
        <f>'S1'!E20</f>
        <v>F</v>
      </c>
      <c r="F20" s="21">
        <f>'S1'!F20</f>
        <v>10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ሳሊም ጀማል መኮነን</v>
      </c>
      <c r="E21" s="21" t="str">
        <f>'S1'!E21</f>
        <v>M</v>
      </c>
      <c r="F21" s="21">
        <f>'S1'!F21</f>
        <v>10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ሷቢር  ከድር  አህመድ</v>
      </c>
      <c r="E22" s="21" t="str">
        <f>'S1'!E22</f>
        <v>M</v>
      </c>
      <c r="F22" s="21">
        <f>'S1'!F22</f>
        <v>9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ሶብሪን ተዉፊቅ  አህመድ</v>
      </c>
      <c r="E23" s="21" t="str">
        <f>'S1'!E23</f>
        <v>F</v>
      </c>
      <c r="F23" s="21">
        <f>'S1'!F23</f>
        <v>10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ረዉዳ  ሙሀመድ አህመድ</v>
      </c>
      <c r="E24" s="21" t="str">
        <f>'S1'!E24</f>
        <v>F</v>
      </c>
      <c r="F24" s="21">
        <f>'S1'!F24</f>
        <v>11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ረዉዳ ሰኢድ  አሊ</v>
      </c>
      <c r="E25" s="21" t="str">
        <f>'S1'!E25</f>
        <v>F</v>
      </c>
      <c r="F25" s="21">
        <f>'S1'!F25</f>
        <v>10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ረያን ሙሀመድ ሁሴን</v>
      </c>
      <c r="E26" s="21" t="str">
        <f>'S1'!E26</f>
        <v>M</v>
      </c>
      <c r="F26" s="21">
        <f>'S1'!F26</f>
        <v>10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ረያን አቡበከር ሰኢድ ኢብራሂም</v>
      </c>
      <c r="E27" s="21" t="str">
        <f>'S1'!E27</f>
        <v>M</v>
      </c>
      <c r="F27" s="21">
        <f>'S1'!F27</f>
        <v>12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በድር ሁሴን ማህሙድ</v>
      </c>
      <c r="E28" s="21" t="str">
        <f>'S1'!E28</f>
        <v>M</v>
      </c>
      <c r="F28" s="21">
        <f>'S1'!F28</f>
        <v>11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ተውፊቅ አህመድ አበራ</v>
      </c>
      <c r="E29" s="21" t="str">
        <f>'S1'!E29</f>
        <v>M</v>
      </c>
      <c r="F29" s="21">
        <f>'S1'!F29</f>
        <v>11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ኑራ ሰኢድ ዉበቱ</v>
      </c>
      <c r="E30" s="21" t="str">
        <f>'S1'!E30</f>
        <v>F</v>
      </c>
      <c r="F30" s="21">
        <f>'S1'!F30</f>
        <v>10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አህላም አብዱሮህማን  ይማም</v>
      </c>
      <c r="E31" s="21" t="str">
        <f>'S1'!E31</f>
        <v>F</v>
      </c>
      <c r="F31" s="21">
        <f>'S1'!F31</f>
        <v>11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አህመድ አሊ ሙሀመድ ሰኢድ</v>
      </c>
      <c r="E32" s="21" t="str">
        <f>'S1'!E32</f>
        <v>M</v>
      </c>
      <c r="F32" s="21">
        <f>'S1'!F32</f>
        <v>11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አሚር ጀማል ሽፋዉ</v>
      </c>
      <c r="E33" s="21" t="str">
        <f>'S1'!E33</f>
        <v>M</v>
      </c>
      <c r="F33" s="21">
        <f>'S1'!F33</f>
        <v>11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አማር ሙሀመድ  አወል</v>
      </c>
      <c r="E34" s="21" t="str">
        <f>'S1'!E34</f>
        <v>M</v>
      </c>
      <c r="F34" s="21">
        <f>'S1'!F34</f>
        <v>10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አቡበከር ኑርየ ፈንታ</v>
      </c>
      <c r="E35" s="21" t="str">
        <f>'S1'!E35</f>
        <v>M</v>
      </c>
      <c r="F35" s="21">
        <f>'S1'!F35</f>
        <v>10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አብዱ ሙለታ ሁሴን</v>
      </c>
      <c r="E36" s="21" t="str">
        <f>'S1'!E36</f>
        <v>M</v>
      </c>
      <c r="F36" s="21">
        <f>'S1'!F36</f>
        <v>9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 xml:space="preserve">አብዱልአዚዝ ሲራጅ ሙሀመድ </v>
      </c>
      <c r="E37" s="21" t="str">
        <f>'S1'!E37</f>
        <v>M</v>
      </c>
      <c r="F37" s="21">
        <f>'S1'!F37</f>
        <v>10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 xml:space="preserve">አብዱልከሬም ሁሴን እድሪስ  </v>
      </c>
      <c r="E38" s="21" t="str">
        <f>'S1'!E38</f>
        <v>M</v>
      </c>
      <c r="F38" s="21">
        <f>'S1'!F38</f>
        <v>11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አብዱረህማን ሙሀመድ አያሌዉ</v>
      </c>
      <c r="E39" s="21" t="str">
        <f>'S1'!E39</f>
        <v>M</v>
      </c>
      <c r="F39" s="21">
        <f>'S1'!F39</f>
        <v>11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አብዱረህማን ሙሀመድ ያሲን</v>
      </c>
      <c r="E40" s="21" t="str">
        <f>'S1'!E40</f>
        <v>M</v>
      </c>
      <c r="F40" s="21">
        <f>'S1'!F40</f>
        <v>10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አኢሻ ሙሀመድ ሰኢድ</v>
      </c>
      <c r="E41" s="21" t="str">
        <f>'S1'!E41</f>
        <v>F</v>
      </c>
      <c r="F41" s="21">
        <f>'S1'!F41</f>
        <v>10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አዩብ ጀማል ሲራጅ</v>
      </c>
      <c r="E42" s="21" t="str">
        <f>'S1'!E42</f>
        <v>M</v>
      </c>
      <c r="F42" s="21">
        <f>'S1'!F42</f>
        <v>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ኢማን ሙሀመድ  ሀይሉ</v>
      </c>
      <c r="E43" s="21" t="str">
        <f>'S1'!E43</f>
        <v>F</v>
      </c>
      <c r="F43" s="21">
        <f>'S1'!F43</f>
        <v>11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ኻሊድ ኑሩሁሴን ይማም</v>
      </c>
      <c r="E44" s="21" t="str">
        <f>'S1'!E44</f>
        <v>M</v>
      </c>
      <c r="F44" s="21">
        <f>'S1'!F44</f>
        <v>10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ኻሊድ ኑርየ ይማም</v>
      </c>
      <c r="E45" s="21" t="str">
        <f>'S1'!E45</f>
        <v>M</v>
      </c>
      <c r="F45" s="21">
        <f>'S1'!F45</f>
        <v>11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 xml:space="preserve">ዘከርያ ሽፈራዉ ሙሀመድ </v>
      </c>
      <c r="E46" s="21" t="str">
        <f>'S1'!E46</f>
        <v>M</v>
      </c>
      <c r="F46" s="21">
        <f>'S1'!F46</f>
        <v>11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ዚያድ ከማል ሰኢድ</v>
      </c>
      <c r="E47" s="21" t="str">
        <f>'S1'!E47</f>
        <v>M</v>
      </c>
      <c r="F47" s="21">
        <f>'S1'!F47</f>
        <v>10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ዚክራ ሙሀመድ ይማም</v>
      </c>
      <c r="E48" s="21" t="str">
        <f>'S1'!E48</f>
        <v>F</v>
      </c>
      <c r="F48" s="21">
        <f>'S1'!F48</f>
        <v>10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ያስሚን  ሙሀመድ  አራጋዉ</v>
      </c>
      <c r="E49" s="21" t="str">
        <f>'S1'!E49</f>
        <v>F</v>
      </c>
      <c r="F49" s="21">
        <f>'S1'!F49</f>
        <v>11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ያስሚን ኑሩሁሴን አህመድ</v>
      </c>
      <c r="E50" s="21" t="str">
        <f>'S1'!E50</f>
        <v>F</v>
      </c>
      <c r="F50" s="21">
        <f>'S1'!F50</f>
        <v>11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ጀማል አሚኑ ጀማል</v>
      </c>
      <c r="E51" s="21" t="str">
        <f>'S1'!E51</f>
        <v>M</v>
      </c>
      <c r="F51" s="21">
        <f>'S1'!F51</f>
        <v>11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ጁማና ጀማል ሰኢድ</v>
      </c>
      <c r="E52" s="21" t="str">
        <f>'S1'!E52</f>
        <v>F</v>
      </c>
      <c r="F52" s="21">
        <f>'S1'!F52</f>
        <v>10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ፈራህ አህመድ አድሉ</v>
      </c>
      <c r="E53" s="21" t="str">
        <f>'S1'!E53</f>
        <v>F</v>
      </c>
      <c r="F53" s="21">
        <f>'S1'!F53</f>
        <v>11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ፈትህያ ኡመር ሙሀመድ</v>
      </c>
      <c r="E54" s="21" t="str">
        <f>'S1'!E54</f>
        <v>F</v>
      </c>
      <c r="F54" s="21">
        <f>'S1'!F54</f>
        <v>10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>ፈትያ ሙሀመድ ያሲን</v>
      </c>
      <c r="E55" s="21" t="str">
        <f>'S1'!E55</f>
        <v>F</v>
      </c>
      <c r="F55" s="21">
        <f>'S1'!F55</f>
        <v>10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>ፊርደውስ ሙሀመድ ሙክታር</v>
      </c>
      <c r="E56" s="21" t="str">
        <f>'S1'!E56</f>
        <v>F</v>
      </c>
      <c r="F56" s="21">
        <f>'S1'!F56</f>
        <v>10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 t="str">
        <f>'S1'!D57</f>
        <v>ፊርደውስ ሚፍታህ ሰኢድ</v>
      </c>
      <c r="E57" s="21" t="str">
        <f>'S1'!E57</f>
        <v>F</v>
      </c>
      <c r="F57" s="21">
        <f>'S1'!F57</f>
        <v>9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0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0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0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0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0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0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ሀሊድ ጥበቡ እዳላማዉ</v>
      </c>
      <c r="D5" s="21" t="str">
        <f>'S1'!E5</f>
        <v>M</v>
      </c>
      <c r="E5" s="21">
        <f>'S1'!F5</f>
        <v>10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ሀሚዳ  አብደላ ሙሀመድ</v>
      </c>
      <c r="D6" s="21" t="str">
        <f>'S1'!E6</f>
        <v>F</v>
      </c>
      <c r="E6" s="21">
        <f>'S1'!F6</f>
        <v>10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ሀሰን አብዱረህመን</v>
      </c>
      <c r="D7" s="21" t="str">
        <f>'S1'!E7</f>
        <v>M</v>
      </c>
      <c r="E7" s="21">
        <f>'S1'!F7</f>
        <v>11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ሀስና  ጀማል አህመድ</v>
      </c>
      <c r="D8" s="21" t="str">
        <f>'S1'!E8</f>
        <v>F</v>
      </c>
      <c r="E8" s="21">
        <f>'S1'!F8</f>
        <v>11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ሀያት አብዱ አህመድ</v>
      </c>
      <c r="D9" s="21" t="str">
        <f>'S1'!E9</f>
        <v>F</v>
      </c>
      <c r="E9" s="21">
        <f>'S1'!F9</f>
        <v>11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ሉብና አተር ሙሀመድ</v>
      </c>
      <c r="D10" s="21" t="str">
        <f>'S1'!E10</f>
        <v>F</v>
      </c>
      <c r="E10" s="21">
        <f>'S1'!F10</f>
        <v>10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መክያ ያሲን  ይማም</v>
      </c>
      <c r="D11" s="21" t="str">
        <f>'S1'!E11</f>
        <v>F</v>
      </c>
      <c r="E11" s="21">
        <f>'S1'!F11</f>
        <v>10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ኑሩ ሰኢድ</v>
      </c>
      <c r="D12" s="21" t="str">
        <f>'S1'!E12</f>
        <v>M</v>
      </c>
      <c r="E12" s="21">
        <f>'S1'!F12</f>
        <v>10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አሚን አሊ ካ</v>
      </c>
      <c r="D13" s="21" t="str">
        <f>'S1'!E13</f>
        <v>M</v>
      </c>
      <c r="E13" s="21">
        <f>'S1'!F13</f>
        <v>10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ይማም ሙሀመድ</v>
      </c>
      <c r="D14" s="21" t="str">
        <f>'S1'!E14</f>
        <v>M</v>
      </c>
      <c r="E14" s="21">
        <f>'S1'!F14</f>
        <v>13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ጀማል ሰኢድ</v>
      </c>
      <c r="D15" s="21" t="str">
        <f>'S1'!E15</f>
        <v>M</v>
      </c>
      <c r="E15" s="21">
        <f>'S1'!F15</f>
        <v>10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 xml:space="preserve">ሙልተዘም ኢብራሂም </v>
      </c>
      <c r="D16" s="21" t="str">
        <f>'S1'!E16</f>
        <v>F</v>
      </c>
      <c r="E16" s="21">
        <f>'S1'!F16</f>
        <v>10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ሙባረክ ሙሀመድ ካሳዉ</v>
      </c>
      <c r="D17" s="21" t="str">
        <f>'S1'!E17</f>
        <v>M</v>
      </c>
      <c r="E17" s="21">
        <f>'S1'!F17</f>
        <v>10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ሰመር አብዱ ኡመር</v>
      </c>
      <c r="D18" s="21" t="str">
        <f>'S1'!E18</f>
        <v>F</v>
      </c>
      <c r="E18" s="21">
        <f>'S1'!F18</f>
        <v>12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 xml:space="preserve">ሱመያ አህመድ  ሰይድ </v>
      </c>
      <c r="D19" s="21" t="str">
        <f>'S1'!E19</f>
        <v>F</v>
      </c>
      <c r="E19" s="21">
        <f>'S1'!F19</f>
        <v>10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ሲሃም አንዱዓለም አሰገድ</v>
      </c>
      <c r="D20" s="21" t="str">
        <f>'S1'!E20</f>
        <v>F</v>
      </c>
      <c r="E20" s="21">
        <f>'S1'!F20</f>
        <v>10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ሳሊም ጀማል መኮነን</v>
      </c>
      <c r="D21" s="21" t="str">
        <f>'S1'!E21</f>
        <v>M</v>
      </c>
      <c r="E21" s="21">
        <f>'S1'!F21</f>
        <v>10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ሷቢር  ከድር  አህመድ</v>
      </c>
      <c r="D22" s="21" t="str">
        <f>'S1'!E22</f>
        <v>M</v>
      </c>
      <c r="E22" s="21">
        <f>'S1'!F22</f>
        <v>9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ሶብሪን ተዉፊቅ  አህመድ</v>
      </c>
      <c r="D23" s="21" t="str">
        <f>'S1'!E23</f>
        <v>F</v>
      </c>
      <c r="E23" s="21">
        <f>'S1'!F23</f>
        <v>10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ረዉዳ  ሙሀመድ አህመድ</v>
      </c>
      <c r="D24" s="21" t="str">
        <f>'S1'!E24</f>
        <v>F</v>
      </c>
      <c r="E24" s="21">
        <f>'S1'!F24</f>
        <v>11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ረዉዳ ሰኢድ  አሊ</v>
      </c>
      <c r="D25" s="21" t="str">
        <f>'S1'!E25</f>
        <v>F</v>
      </c>
      <c r="E25" s="21">
        <f>'S1'!F25</f>
        <v>10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ረያን ሙሀመድ ሁሴን</v>
      </c>
      <c r="D26" s="21" t="str">
        <f>'S1'!E26</f>
        <v>M</v>
      </c>
      <c r="E26" s="21">
        <f>'S1'!F26</f>
        <v>10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ረያን አቡበከር ሰኢድ ኢብራሂም</v>
      </c>
      <c r="D27" s="21" t="str">
        <f>'S1'!E27</f>
        <v>M</v>
      </c>
      <c r="E27" s="21">
        <f>'S1'!F27</f>
        <v>12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በድር ሁሴን ማህሙድ</v>
      </c>
      <c r="D28" s="21" t="str">
        <f>'S1'!E28</f>
        <v>M</v>
      </c>
      <c r="E28" s="21">
        <f>'S1'!F28</f>
        <v>11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ተውፊቅ አህመድ አበራ</v>
      </c>
      <c r="D29" s="21" t="str">
        <f>'S1'!E29</f>
        <v>M</v>
      </c>
      <c r="E29" s="21">
        <f>'S1'!F29</f>
        <v>11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ኑራ ሰኢድ ዉበቱ</v>
      </c>
      <c r="D30" s="21" t="str">
        <f>'S1'!E30</f>
        <v>F</v>
      </c>
      <c r="E30" s="21">
        <f>'S1'!F30</f>
        <v>10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አህላም አብዱሮህማን  ይማም</v>
      </c>
      <c r="D31" s="21" t="str">
        <f>'S1'!E31</f>
        <v>F</v>
      </c>
      <c r="E31" s="21">
        <f>'S1'!F31</f>
        <v>11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አህመድ አሊ ሙሀመድ ሰኢድ</v>
      </c>
      <c r="D32" s="21" t="str">
        <f>'S1'!E32</f>
        <v>M</v>
      </c>
      <c r="E32" s="21">
        <f>'S1'!F32</f>
        <v>11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አሚር ጀማል ሽፋዉ</v>
      </c>
      <c r="D33" s="21" t="str">
        <f>'S1'!E33</f>
        <v>M</v>
      </c>
      <c r="E33" s="21">
        <f>'S1'!F33</f>
        <v>11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አማር ሙሀመድ  አወል</v>
      </c>
      <c r="D34" s="21" t="str">
        <f>'S1'!E34</f>
        <v>M</v>
      </c>
      <c r="E34" s="21">
        <f>'S1'!F34</f>
        <v>10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አቡበከር ኑርየ ፈንታ</v>
      </c>
      <c r="D35" s="21" t="str">
        <f>'S1'!E35</f>
        <v>M</v>
      </c>
      <c r="E35" s="21">
        <f>'S1'!F35</f>
        <v>10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አብዱ ሙለታ ሁሴን</v>
      </c>
      <c r="D36" s="21" t="str">
        <f>'S1'!E36</f>
        <v>M</v>
      </c>
      <c r="E36" s="21">
        <f>'S1'!F36</f>
        <v>9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 xml:space="preserve">አብዱልአዚዝ ሲራጅ ሙሀመድ </v>
      </c>
      <c r="D37" s="21" t="str">
        <f>'S1'!E37</f>
        <v>M</v>
      </c>
      <c r="E37" s="21">
        <f>'S1'!F37</f>
        <v>10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 xml:space="preserve">አብዱልከሬም ሁሴን እድሪስ  </v>
      </c>
      <c r="D38" s="21" t="str">
        <f>'S1'!E38</f>
        <v>M</v>
      </c>
      <c r="E38" s="21">
        <f>'S1'!F38</f>
        <v>11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አብዱረህማን ሙሀመድ አያሌዉ</v>
      </c>
      <c r="D39" s="21" t="str">
        <f>'S1'!E39</f>
        <v>M</v>
      </c>
      <c r="E39" s="21">
        <f>'S1'!F39</f>
        <v>11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አብዱረህማን ሙሀመድ ያሲን</v>
      </c>
      <c r="D40" s="21" t="str">
        <f>'S1'!E40</f>
        <v>M</v>
      </c>
      <c r="E40" s="21">
        <f>'S1'!F40</f>
        <v>10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አኢሻ ሙሀመድ ሰኢድ</v>
      </c>
      <c r="D41" s="21" t="str">
        <f>'S1'!E41</f>
        <v>F</v>
      </c>
      <c r="E41" s="21">
        <f>'S1'!F41</f>
        <v>10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አዩብ ጀማል ሲራጅ</v>
      </c>
      <c r="D42" s="21" t="str">
        <f>'S1'!E42</f>
        <v>M</v>
      </c>
      <c r="E42" s="21">
        <f>'S1'!F42</f>
        <v>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ኢማን ሙሀመድ  ሀይሉ</v>
      </c>
      <c r="D43" s="21" t="str">
        <f>'S1'!E43</f>
        <v>F</v>
      </c>
      <c r="E43" s="21">
        <f>'S1'!F43</f>
        <v>11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ኻሊድ ኑሩሁሴን ይማም</v>
      </c>
      <c r="D44" s="21" t="str">
        <f>'S1'!E44</f>
        <v>M</v>
      </c>
      <c r="E44" s="21">
        <f>'S1'!F44</f>
        <v>10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ኻሊድ ኑርየ ይማም</v>
      </c>
      <c r="D45" s="21" t="str">
        <f>'S1'!E45</f>
        <v>M</v>
      </c>
      <c r="E45" s="21">
        <f>'S1'!F45</f>
        <v>11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 xml:space="preserve">ዘከርያ ሽፈራዉ ሙሀመድ </v>
      </c>
      <c r="D46" s="21" t="str">
        <f>'S1'!E46</f>
        <v>M</v>
      </c>
      <c r="E46" s="21">
        <f>'S1'!F46</f>
        <v>11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ዚያድ ከማል ሰኢድ</v>
      </c>
      <c r="D47" s="21" t="str">
        <f>'S1'!E47</f>
        <v>M</v>
      </c>
      <c r="E47" s="21">
        <f>'S1'!F47</f>
        <v>10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ዚክራ ሙሀመድ ይማም</v>
      </c>
      <c r="D48" s="21" t="str">
        <f>'S1'!E48</f>
        <v>F</v>
      </c>
      <c r="E48" s="21">
        <f>'S1'!F48</f>
        <v>10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ያስሚን  ሙሀመድ  አራጋዉ</v>
      </c>
      <c r="D49" s="21" t="str">
        <f>'S1'!E49</f>
        <v>F</v>
      </c>
      <c r="E49" s="21">
        <f>'S1'!F49</f>
        <v>11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ያስሚን ኑሩሁሴን አህመድ</v>
      </c>
      <c r="D50" s="21" t="str">
        <f>'S1'!E50</f>
        <v>F</v>
      </c>
      <c r="E50" s="21">
        <f>'S1'!F50</f>
        <v>11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ጀማል አሚኑ ጀማል</v>
      </c>
      <c r="D51" s="21" t="str">
        <f>'S1'!E51</f>
        <v>M</v>
      </c>
      <c r="E51" s="21">
        <f>'S1'!F51</f>
        <v>11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ጁማና ጀማል ሰኢድ</v>
      </c>
      <c r="D52" s="21" t="str">
        <f>'S1'!E52</f>
        <v>F</v>
      </c>
      <c r="E52" s="21">
        <f>'S1'!F52</f>
        <v>10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>ፈራህ አህመድ አድሉ</v>
      </c>
      <c r="D53" s="21" t="str">
        <f>'S1'!E53</f>
        <v>F</v>
      </c>
      <c r="E53" s="21">
        <f>'S1'!F53</f>
        <v>11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 t="str">
        <f>'S1'!D54</f>
        <v>ፈትህያ ኡመር ሙሀመድ</v>
      </c>
      <c r="D54" s="21" t="str">
        <f>'S1'!E54</f>
        <v>F</v>
      </c>
      <c r="E54" s="21">
        <f>'S1'!F54</f>
        <v>10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 t="str">
        <f>'S1'!D55</f>
        <v>ፈትያ ሙሀመድ ያሲን</v>
      </c>
      <c r="D55" s="21" t="str">
        <f>'S1'!E55</f>
        <v>F</v>
      </c>
      <c r="E55" s="21">
        <f>'S1'!F55</f>
        <v>10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 t="str">
        <f>'S1'!D56</f>
        <v>ፊርደውስ ሙሀመድ ሙክታር</v>
      </c>
      <c r="D56" s="21" t="str">
        <f>'S1'!E56</f>
        <v>F</v>
      </c>
      <c r="E56" s="21">
        <f>'S1'!F56</f>
        <v>10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 t="str">
        <f>'S1'!D57</f>
        <v>ፊርደውስ ሚፍታህ ሰኢድ</v>
      </c>
      <c r="D57" s="21" t="str">
        <f>'S1'!E57</f>
        <v>F</v>
      </c>
      <c r="E57" s="21">
        <f>'S1'!F57</f>
        <v>9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0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0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0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0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0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0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ሀሊድ ጥበቡ እዳላማዉ</v>
      </c>
      <c r="E5" s="207" t="str">
        <f>'S1'!E5</f>
        <v>M</v>
      </c>
      <c r="F5" s="222">
        <f>'S1'!F5</f>
        <v>10</v>
      </c>
      <c r="G5" s="90" t="s">
        <v>83</v>
      </c>
      <c r="H5" s="63">
        <f>'S1'!G5</f>
        <v>49</v>
      </c>
      <c r="I5" s="63">
        <f>'S1'!H5</f>
        <v>49</v>
      </c>
      <c r="J5" s="64">
        <f>'S1'!I5</f>
        <v>46</v>
      </c>
      <c r="K5" s="63">
        <f>'S1'!J5</f>
        <v>39</v>
      </c>
      <c r="L5" s="63">
        <f>'S1'!K5</f>
        <v>57</v>
      </c>
      <c r="M5" s="63">
        <f>'S1'!L5</f>
        <v>58</v>
      </c>
      <c r="N5" s="63">
        <f>'S1'!M5</f>
        <v>65</v>
      </c>
      <c r="O5" s="63">
        <f>'S1'!N5</f>
        <v>74</v>
      </c>
      <c r="P5" s="63">
        <f>'S1'!P5</f>
        <v>437</v>
      </c>
      <c r="Q5" s="131">
        <f>'S1'!Q5</f>
        <v>54.625</v>
      </c>
      <c r="R5" s="63">
        <f>'S1'!R5</f>
        <v>38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ሀሚዳ  አብደላ ሙሀመድ</v>
      </c>
      <c r="E8" s="207" t="str">
        <f>'S1'!E6</f>
        <v>F</v>
      </c>
      <c r="F8" s="222">
        <f>'S1'!F6</f>
        <v>10</v>
      </c>
      <c r="G8" s="90" t="s">
        <v>83</v>
      </c>
      <c r="H8" s="63">
        <f>'S1'!G6</f>
        <v>70</v>
      </c>
      <c r="I8" s="63">
        <f>'S1'!H6</f>
        <v>64</v>
      </c>
      <c r="J8" s="64">
        <f>'S1'!I6</f>
        <v>87</v>
      </c>
      <c r="K8" s="63">
        <f>'S1'!J6</f>
        <v>81</v>
      </c>
      <c r="L8" s="63">
        <f>'S1'!K6</f>
        <v>88</v>
      </c>
      <c r="M8" s="63">
        <f>'S1'!L6</f>
        <v>86</v>
      </c>
      <c r="N8" s="63">
        <f>'S1'!M6</f>
        <v>87</v>
      </c>
      <c r="O8" s="63">
        <f>'S1'!N6</f>
        <v>88</v>
      </c>
      <c r="P8" s="63">
        <f>'S1'!P6</f>
        <v>651</v>
      </c>
      <c r="Q8" s="131">
        <f>'S1'!Q6</f>
        <v>81.375</v>
      </c>
      <c r="R8" s="63">
        <f>'S1'!R6</f>
        <v>3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ሀሰን አብዱረህመን</v>
      </c>
      <c r="E11" s="207" t="str">
        <f>'S1'!E7</f>
        <v>M</v>
      </c>
      <c r="F11" s="222">
        <f>'S1'!F7</f>
        <v>11</v>
      </c>
      <c r="G11" s="90" t="s">
        <v>83</v>
      </c>
      <c r="H11" s="63">
        <f>'S1'!G7</f>
        <v>45</v>
      </c>
      <c r="I11" s="63">
        <f>'S1'!H7</f>
        <v>45</v>
      </c>
      <c r="J11" s="64">
        <f>'S1'!I7</f>
        <v>67</v>
      </c>
      <c r="K11" s="63">
        <f>'S1'!J7</f>
        <v>45</v>
      </c>
      <c r="L11" s="63">
        <f>'S1'!K7</f>
        <v>53</v>
      </c>
      <c r="M11" s="63">
        <f>'S1'!L7</f>
        <v>66</v>
      </c>
      <c r="N11" s="63">
        <f>'S1'!M7</f>
        <v>50</v>
      </c>
      <c r="O11" s="63">
        <f>'S1'!N7</f>
        <v>83</v>
      </c>
      <c r="P11" s="63">
        <f>'S1'!P7</f>
        <v>454</v>
      </c>
      <c r="Q11" s="131">
        <f>'S1'!Q7</f>
        <v>56.75</v>
      </c>
      <c r="R11" s="63">
        <f>'S1'!R7</f>
        <v>34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ሀስና  ጀማል አህመድ</v>
      </c>
      <c r="E14" s="207" t="str">
        <f>'S1'!E8</f>
        <v>F</v>
      </c>
      <c r="F14" s="222">
        <f>'S1'!F8</f>
        <v>11</v>
      </c>
      <c r="G14" s="90" t="s">
        <v>83</v>
      </c>
      <c r="H14" s="63">
        <f>'S1'!G8</f>
        <v>58</v>
      </c>
      <c r="I14" s="63">
        <f>'S1'!H8</f>
        <v>55</v>
      </c>
      <c r="J14" s="64">
        <f>'S1'!I8</f>
        <v>63</v>
      </c>
      <c r="K14" s="63">
        <f>'S1'!J8</f>
        <v>54</v>
      </c>
      <c r="L14" s="63">
        <f>'S1'!K8</f>
        <v>66</v>
      </c>
      <c r="M14" s="63">
        <f>'S1'!L8</f>
        <v>63</v>
      </c>
      <c r="N14" s="63">
        <f>'S1'!M8</f>
        <v>61</v>
      </c>
      <c r="O14" s="63">
        <f>'S1'!N8</f>
        <v>83</v>
      </c>
      <c r="P14" s="63">
        <f>'S1'!P8</f>
        <v>503</v>
      </c>
      <c r="Q14" s="131">
        <f>'S1'!Q8</f>
        <v>62.875</v>
      </c>
      <c r="R14" s="63">
        <f>'S1'!R8</f>
        <v>22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ሀያት አብዱ አህመድ</v>
      </c>
      <c r="E17" s="207" t="str">
        <f>'S1'!E9</f>
        <v>F</v>
      </c>
      <c r="F17" s="222">
        <f>'S1'!F9</f>
        <v>11</v>
      </c>
      <c r="G17" s="90" t="s">
        <v>83</v>
      </c>
      <c r="H17" s="63">
        <f>'S1'!G9</f>
        <v>64</v>
      </c>
      <c r="I17" s="63">
        <f>'S1'!H9</f>
        <v>44</v>
      </c>
      <c r="J17" s="64">
        <f>'S1'!I9</f>
        <v>60</v>
      </c>
      <c r="K17" s="63">
        <f>'S1'!J9</f>
        <v>54</v>
      </c>
      <c r="L17" s="63">
        <f>'S1'!K9</f>
        <v>58</v>
      </c>
      <c r="M17" s="63">
        <f>'S1'!L9</f>
        <v>64</v>
      </c>
      <c r="N17" s="63">
        <f>'S1'!M9</f>
        <v>57</v>
      </c>
      <c r="O17" s="63">
        <f>'S1'!N9</f>
        <v>84</v>
      </c>
      <c r="P17" s="63">
        <f>'S1'!P9</f>
        <v>485</v>
      </c>
      <c r="Q17" s="131">
        <f>'S1'!Q9</f>
        <v>60.625</v>
      </c>
      <c r="R17" s="63">
        <f>'S1'!R9</f>
        <v>27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ሉብና አተር ሙሀመድ</v>
      </c>
      <c r="E20" s="207" t="str">
        <f>'S1'!E10</f>
        <v>F</v>
      </c>
      <c r="F20" s="222">
        <f>'S1'!F10</f>
        <v>10</v>
      </c>
      <c r="G20" s="90" t="s">
        <v>83</v>
      </c>
      <c r="H20" s="63">
        <f>'S1'!G10</f>
        <v>58</v>
      </c>
      <c r="I20" s="63">
        <f>'S1'!H10</f>
        <v>50</v>
      </c>
      <c r="J20" s="64">
        <f>'S1'!I10</f>
        <v>61</v>
      </c>
      <c r="K20" s="63">
        <f>'S1'!J10</f>
        <v>45</v>
      </c>
      <c r="L20" s="63">
        <f>'S1'!K10</f>
        <v>50</v>
      </c>
      <c r="M20" s="63">
        <f>'S1'!L10</f>
        <v>63</v>
      </c>
      <c r="N20" s="63">
        <f>'S1'!M10</f>
        <v>72</v>
      </c>
      <c r="O20" s="63">
        <f>'S1'!N10</f>
        <v>90</v>
      </c>
      <c r="P20" s="63">
        <f>'S1'!P10</f>
        <v>489</v>
      </c>
      <c r="Q20" s="131">
        <f>'S1'!Q10</f>
        <v>61.125</v>
      </c>
      <c r="R20" s="63">
        <f>'S1'!R10</f>
        <v>25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መክያ ያሲን  ይማም</v>
      </c>
      <c r="E23" s="207" t="str">
        <f>'S1'!E11</f>
        <v>F</v>
      </c>
      <c r="F23" s="222">
        <f>'S1'!F11</f>
        <v>10</v>
      </c>
      <c r="G23" s="90" t="s">
        <v>83</v>
      </c>
      <c r="H23" s="63">
        <f>'S1'!G11</f>
        <v>58</v>
      </c>
      <c r="I23" s="63">
        <f>'S1'!H11</f>
        <v>45</v>
      </c>
      <c r="J23" s="64">
        <f>'S1'!I11</f>
        <v>69</v>
      </c>
      <c r="K23" s="63">
        <f>'S1'!J11</f>
        <v>63</v>
      </c>
      <c r="L23" s="63">
        <f>'S1'!K11</f>
        <v>74</v>
      </c>
      <c r="M23" s="63">
        <f>'S1'!L11</f>
        <v>69</v>
      </c>
      <c r="N23" s="63">
        <f>'S1'!M11</f>
        <v>60</v>
      </c>
      <c r="O23" s="63">
        <f>'S1'!N11</f>
        <v>80</v>
      </c>
      <c r="P23" s="63">
        <f>'S1'!P11</f>
        <v>518</v>
      </c>
      <c r="Q23" s="131">
        <f>'S1'!Q11</f>
        <v>64.75</v>
      </c>
      <c r="R23" s="63">
        <f>'S1'!R11</f>
        <v>21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ኑሩ ሰኢድ</v>
      </c>
      <c r="E26" s="207" t="str">
        <f>'S1'!E12</f>
        <v>M</v>
      </c>
      <c r="F26" s="222">
        <f>'S1'!F12</f>
        <v>10</v>
      </c>
      <c r="G26" s="90" t="s">
        <v>83</v>
      </c>
      <c r="H26" s="63">
        <f>'S1'!G12</f>
        <v>46</v>
      </c>
      <c r="I26" s="63">
        <f>'S1'!H12</f>
        <v>50</v>
      </c>
      <c r="J26" s="64">
        <f>'S1'!I12</f>
        <v>35</v>
      </c>
      <c r="K26" s="63">
        <f>'S1'!J12</f>
        <v>40</v>
      </c>
      <c r="L26" s="63">
        <f>'S1'!K12</f>
        <v>45</v>
      </c>
      <c r="M26" s="63">
        <f>'S1'!L12</f>
        <v>44</v>
      </c>
      <c r="N26" s="63">
        <f>'S1'!M12</f>
        <v>40</v>
      </c>
      <c r="O26" s="63">
        <f>'S1'!N12</f>
        <v>67</v>
      </c>
      <c r="P26" s="63">
        <f>'S1'!P12</f>
        <v>367</v>
      </c>
      <c r="Q26" s="131">
        <f>'S1'!Q12</f>
        <v>45.875</v>
      </c>
      <c r="R26" s="63">
        <f>'S1'!R12</f>
        <v>51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አሚን አሊ ካ</v>
      </c>
      <c r="E38" s="207" t="str">
        <f>'S1'!E13</f>
        <v>M</v>
      </c>
      <c r="F38" s="207">
        <f>'S1'!F13</f>
        <v>10</v>
      </c>
      <c r="G38" s="90" t="s">
        <v>83</v>
      </c>
      <c r="H38" s="63">
        <f>'S1'!G13</f>
        <v>45</v>
      </c>
      <c r="I38" s="63">
        <f>'S1'!H13</f>
        <v>53</v>
      </c>
      <c r="J38" s="64">
        <f>'S1'!I13</f>
        <v>43</v>
      </c>
      <c r="K38" s="63">
        <f>'S1'!J13</f>
        <v>47</v>
      </c>
      <c r="L38" s="63">
        <f>'S1'!K13</f>
        <v>36</v>
      </c>
      <c r="M38" s="63">
        <f>'S1'!L13</f>
        <v>54</v>
      </c>
      <c r="N38" s="63">
        <f>'S1'!M13</f>
        <v>46</v>
      </c>
      <c r="O38" s="63">
        <f>'S1'!N13</f>
        <v>67</v>
      </c>
      <c r="P38" s="63">
        <f>'S1'!P13</f>
        <v>391</v>
      </c>
      <c r="Q38" s="131">
        <f>'S1'!Q13</f>
        <v>48.875</v>
      </c>
      <c r="R38" s="63">
        <f>'S1'!R13</f>
        <v>47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ይማም ሙሀመድ</v>
      </c>
      <c r="E41" s="207" t="str">
        <f>'S1'!E14</f>
        <v>M</v>
      </c>
      <c r="F41" s="207">
        <f>'S1'!F14</f>
        <v>13</v>
      </c>
      <c r="G41" s="90" t="s">
        <v>83</v>
      </c>
      <c r="H41" s="63">
        <f>'S1'!G14</f>
        <v>90</v>
      </c>
      <c r="I41" s="63">
        <f>'S1'!H14</f>
        <v>92</v>
      </c>
      <c r="J41" s="64">
        <f>'S1'!I14</f>
        <v>84</v>
      </c>
      <c r="K41" s="63">
        <f>'S1'!J14</f>
        <v>83</v>
      </c>
      <c r="L41" s="63">
        <f>'S1'!K14</f>
        <v>96</v>
      </c>
      <c r="M41" s="63">
        <f>'S1'!L14</f>
        <v>96</v>
      </c>
      <c r="N41" s="63">
        <f>'S1'!M14</f>
        <v>81</v>
      </c>
      <c r="O41" s="63">
        <f>'S1'!N14</f>
        <v>94</v>
      </c>
      <c r="P41" s="63">
        <f>'S1'!P14</f>
        <v>716</v>
      </c>
      <c r="Q41" s="131">
        <f>'S1'!Q14</f>
        <v>89.5</v>
      </c>
      <c r="R41" s="63">
        <f>'S1'!R14</f>
        <v>1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ሙሀመድ ጀማል ሰኢድ</v>
      </c>
      <c r="E44" s="207" t="str">
        <f>'S1'!E15</f>
        <v>M</v>
      </c>
      <c r="F44" s="207">
        <f>'S1'!F15</f>
        <v>10</v>
      </c>
      <c r="G44" s="90" t="s">
        <v>83</v>
      </c>
      <c r="H44" s="63">
        <f>'S1'!G15</f>
        <v>50</v>
      </c>
      <c r="I44" s="63">
        <f>'S1'!H15</f>
        <v>38</v>
      </c>
      <c r="J44" s="64">
        <f>'S1'!I15</f>
        <v>50</v>
      </c>
      <c r="K44" s="63">
        <f>'S1'!J15</f>
        <v>35</v>
      </c>
      <c r="L44" s="63">
        <f>'S1'!K15</f>
        <v>34</v>
      </c>
      <c r="M44" s="63">
        <f>'S1'!L15</f>
        <v>56</v>
      </c>
      <c r="N44" s="63">
        <f>'S1'!M15</f>
        <v>45</v>
      </c>
      <c r="O44" s="63">
        <f>'S1'!N15</f>
        <v>76</v>
      </c>
      <c r="P44" s="63">
        <f>'S1'!P15</f>
        <v>384</v>
      </c>
      <c r="Q44" s="131">
        <f>'S1'!Q15</f>
        <v>48</v>
      </c>
      <c r="R44" s="63">
        <f>'S1'!R15</f>
        <v>49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 xml:space="preserve">ሙልተዘም ኢብራሂም </v>
      </c>
      <c r="E47" s="207" t="str">
        <f>'S1'!E16</f>
        <v>F</v>
      </c>
      <c r="F47" s="207">
        <f>'S1'!F16</f>
        <v>10</v>
      </c>
      <c r="G47" s="90" t="s">
        <v>83</v>
      </c>
      <c r="H47" s="63">
        <f>'S1'!G16</f>
        <v>23</v>
      </c>
      <c r="I47" s="63">
        <f>'S1'!H16</f>
        <v>43</v>
      </c>
      <c r="J47" s="64">
        <f>'S1'!I16</f>
        <v>63</v>
      </c>
      <c r="K47" s="63">
        <f>'S1'!J16</f>
        <v>41</v>
      </c>
      <c r="L47" s="63">
        <f>'S1'!K16</f>
        <v>53</v>
      </c>
      <c r="M47" s="63">
        <f>'S1'!L16</f>
        <v>55</v>
      </c>
      <c r="N47" s="63">
        <f>'S1'!M16</f>
        <v>60</v>
      </c>
      <c r="O47" s="63">
        <f>'S1'!N16</f>
        <v>83</v>
      </c>
      <c r="P47" s="63">
        <f>'S1'!P16</f>
        <v>421</v>
      </c>
      <c r="Q47" s="131">
        <f>'S1'!Q16</f>
        <v>52.625</v>
      </c>
      <c r="R47" s="63">
        <f>'S1'!R16</f>
        <v>39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ሙባረክ ሙሀመድ ካሳዉ</v>
      </c>
      <c r="E50" s="207" t="str">
        <f>'S1'!E17</f>
        <v>M</v>
      </c>
      <c r="F50" s="207">
        <f>'S1'!F17</f>
        <v>10</v>
      </c>
      <c r="G50" s="90" t="s">
        <v>83</v>
      </c>
      <c r="H50" s="63">
        <f>'S1'!G17</f>
        <v>52</v>
      </c>
      <c r="I50" s="63">
        <f>'S1'!H17</f>
        <v>57</v>
      </c>
      <c r="J50" s="64">
        <f>'S1'!I17</f>
        <v>58</v>
      </c>
      <c r="K50" s="63">
        <f>'S1'!J17</f>
        <v>49</v>
      </c>
      <c r="L50" s="63">
        <f>'S1'!K17</f>
        <v>52</v>
      </c>
      <c r="M50" s="63">
        <f>'S1'!L17</f>
        <v>71</v>
      </c>
      <c r="N50" s="63">
        <f>'S1'!M17</f>
        <v>65</v>
      </c>
      <c r="O50" s="63">
        <f>'S1'!N17</f>
        <v>74</v>
      </c>
      <c r="P50" s="63">
        <f>'S1'!P17</f>
        <v>478</v>
      </c>
      <c r="Q50" s="131">
        <f>'S1'!Q17</f>
        <v>59.75</v>
      </c>
      <c r="R50" s="63">
        <f>'S1'!R17</f>
        <v>29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ሰመር አብዱ ኡመር</v>
      </c>
      <c r="E53" s="207" t="str">
        <f>'S1'!E18</f>
        <v>F</v>
      </c>
      <c r="F53" s="207">
        <f>'S1'!F18</f>
        <v>12</v>
      </c>
      <c r="G53" s="90" t="s">
        <v>83</v>
      </c>
      <c r="H53" s="63">
        <f>'S1'!G18</f>
        <v>55</v>
      </c>
      <c r="I53" s="63">
        <f>'S1'!H18</f>
        <v>48</v>
      </c>
      <c r="J53" s="64">
        <f>'S1'!I18</f>
        <v>74</v>
      </c>
      <c r="K53" s="63">
        <f>'S1'!J18</f>
        <v>38</v>
      </c>
      <c r="L53" s="63">
        <f>'S1'!K18</f>
        <v>71</v>
      </c>
      <c r="M53" s="63">
        <f>'S1'!L18</f>
        <v>76</v>
      </c>
      <c r="N53" s="63">
        <f>'S1'!M18</f>
        <v>67</v>
      </c>
      <c r="O53" s="63">
        <f>'S1'!N18</f>
        <v>95</v>
      </c>
      <c r="P53" s="63">
        <f>'S1'!P18</f>
        <v>524</v>
      </c>
      <c r="Q53" s="131">
        <f>'S1'!Q18</f>
        <v>65.5</v>
      </c>
      <c r="R53" s="63">
        <f>'S1'!R18</f>
        <v>20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 xml:space="preserve">ሱመያ አህመድ  ሰይድ </v>
      </c>
      <c r="E56" s="207" t="str">
        <f>'S1'!E19</f>
        <v>F</v>
      </c>
      <c r="F56" s="207">
        <f>'S1'!F19</f>
        <v>10</v>
      </c>
      <c r="G56" s="90" t="s">
        <v>83</v>
      </c>
      <c r="H56" s="63">
        <f>'S1'!G19</f>
        <v>91</v>
      </c>
      <c r="I56" s="63">
        <f>'S1'!H19</f>
        <v>80</v>
      </c>
      <c r="J56" s="64">
        <f>'S1'!I19</f>
        <v>89</v>
      </c>
      <c r="K56" s="63">
        <f>'S1'!J19</f>
        <v>78</v>
      </c>
      <c r="L56" s="63">
        <f>'S1'!K19</f>
        <v>75</v>
      </c>
      <c r="M56" s="63">
        <f>'S1'!L19</f>
        <v>92</v>
      </c>
      <c r="N56" s="63">
        <f>'S1'!M19</f>
        <v>78</v>
      </c>
      <c r="O56" s="63">
        <f>'S1'!N19</f>
        <v>86</v>
      </c>
      <c r="P56" s="63">
        <f>'S1'!P19</f>
        <v>669</v>
      </c>
      <c r="Q56" s="131">
        <f>'S1'!Q19</f>
        <v>83.625</v>
      </c>
      <c r="R56" s="63">
        <f>'S1'!R19</f>
        <v>2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ሲሃም አንዱዓለም አሰገድ</v>
      </c>
      <c r="E59" s="207" t="str">
        <f>'S1'!E20</f>
        <v>F</v>
      </c>
      <c r="F59" s="207">
        <f>'S1'!F20</f>
        <v>10</v>
      </c>
      <c r="G59" s="90" t="s">
        <v>83</v>
      </c>
      <c r="H59" s="63">
        <f>'S1'!G20</f>
        <v>57</v>
      </c>
      <c r="I59" s="63">
        <f>'S1'!H20</f>
        <v>58</v>
      </c>
      <c r="J59" s="64">
        <f>'S1'!I20</f>
        <v>15</v>
      </c>
      <c r="K59" s="63">
        <f>'S1'!J20</f>
        <v>43</v>
      </c>
      <c r="L59" s="63">
        <f>'S1'!K20</f>
        <v>61</v>
      </c>
      <c r="M59" s="63">
        <f>'S1'!L20</f>
        <v>64</v>
      </c>
      <c r="N59" s="63">
        <f>'S1'!M20</f>
        <v>62</v>
      </c>
      <c r="O59" s="63">
        <f>'S1'!N20</f>
        <v>92</v>
      </c>
      <c r="P59" s="63">
        <f>'S1'!P20</f>
        <v>452</v>
      </c>
      <c r="Q59" s="131">
        <f>'S1'!Q20</f>
        <v>56.5</v>
      </c>
      <c r="R59" s="63">
        <f>'S1'!R20</f>
        <v>36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ሳሊም ጀማል መኮነን</v>
      </c>
      <c r="E71" s="207" t="str">
        <f>'S1'!E21</f>
        <v>M</v>
      </c>
      <c r="F71" s="207">
        <f>'S1'!F21</f>
        <v>10</v>
      </c>
      <c r="G71" s="90" t="s">
        <v>83</v>
      </c>
      <c r="H71" s="63">
        <f>'S1'!G21</f>
        <v>58</v>
      </c>
      <c r="I71" s="63">
        <f>'S1'!H21</f>
        <v>42</v>
      </c>
      <c r="J71" s="64">
        <f>'S1'!I21</f>
        <v>50</v>
      </c>
      <c r="K71" s="63">
        <f>'S1'!J21</f>
        <v>35</v>
      </c>
      <c r="L71" s="63">
        <f>'S1'!K21</f>
        <v>39</v>
      </c>
      <c r="M71" s="63">
        <f>'S1'!L21</f>
        <v>60</v>
      </c>
      <c r="N71" s="63">
        <f>'S1'!M21</f>
        <v>50</v>
      </c>
      <c r="O71" s="63">
        <f>'S1'!N21</f>
        <v>63</v>
      </c>
      <c r="P71" s="63">
        <f>'S1'!P21</f>
        <v>397</v>
      </c>
      <c r="Q71" s="131">
        <f>'S1'!Q21</f>
        <v>49.625</v>
      </c>
      <c r="R71" s="63">
        <f>'S1'!R21</f>
        <v>44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ሷቢር  ከድር  አህመድ</v>
      </c>
      <c r="E74" s="207" t="str">
        <f>'S1'!E22</f>
        <v>M</v>
      </c>
      <c r="F74" s="207">
        <f>'S1'!F22</f>
        <v>9</v>
      </c>
      <c r="G74" s="90" t="s">
        <v>83</v>
      </c>
      <c r="H74" s="63">
        <f>'S1'!G22</f>
        <v>50</v>
      </c>
      <c r="I74" s="63">
        <f>'S1'!H22</f>
        <v>52</v>
      </c>
      <c r="J74" s="64">
        <f>'S1'!I22</f>
        <v>74</v>
      </c>
      <c r="K74" s="63">
        <f>'S1'!J22</f>
        <v>52</v>
      </c>
      <c r="L74" s="63">
        <f>'S1'!K22</f>
        <v>48</v>
      </c>
      <c r="M74" s="63">
        <f>'S1'!L22</f>
        <v>62</v>
      </c>
      <c r="N74" s="63">
        <f>'S1'!M22</f>
        <v>57</v>
      </c>
      <c r="O74" s="63">
        <f>'S1'!N22</f>
        <v>86</v>
      </c>
      <c r="P74" s="63">
        <f>'S1'!P22</f>
        <v>481</v>
      </c>
      <c r="Q74" s="131">
        <f>'S1'!Q22</f>
        <v>60.125</v>
      </c>
      <c r="R74" s="63">
        <f>'S1'!R22</f>
        <v>28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ሶብሪን ተዉፊቅ  አህመድ</v>
      </c>
      <c r="E77" s="207" t="str">
        <f>'S1'!E23</f>
        <v>F</v>
      </c>
      <c r="F77" s="207">
        <f>'S1'!F23</f>
        <v>10</v>
      </c>
      <c r="G77" s="90" t="s">
        <v>83</v>
      </c>
      <c r="H77" s="63">
        <f>'S1'!G23</f>
        <v>40</v>
      </c>
      <c r="I77" s="63">
        <f>'S1'!H23</f>
        <v>41</v>
      </c>
      <c r="J77" s="64">
        <f>'S1'!I23</f>
        <v>46</v>
      </c>
      <c r="K77" s="63">
        <f>'S1'!J23</f>
        <v>35</v>
      </c>
      <c r="L77" s="63">
        <f>'S1'!K23</f>
        <v>45</v>
      </c>
      <c r="M77" s="63">
        <f>'S1'!L23</f>
        <v>44</v>
      </c>
      <c r="N77" s="63">
        <f>'S1'!M23</f>
        <v>38</v>
      </c>
      <c r="O77" s="63">
        <f>'S1'!N23</f>
        <v>93</v>
      </c>
      <c r="P77" s="63">
        <f>'S1'!P23</f>
        <v>382</v>
      </c>
      <c r="Q77" s="131">
        <f>'S1'!Q23</f>
        <v>47.75</v>
      </c>
      <c r="R77" s="63">
        <f>'S1'!R23</f>
        <v>50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ረዉዳ  ሙሀመድ አህመድ</v>
      </c>
      <c r="E80" s="207" t="str">
        <f>'S1'!E24</f>
        <v>F</v>
      </c>
      <c r="F80" s="207">
        <f>'S1'!F24</f>
        <v>11</v>
      </c>
      <c r="G80" s="90" t="s">
        <v>83</v>
      </c>
      <c r="H80" s="63">
        <f>'S1'!G24</f>
        <v>81</v>
      </c>
      <c r="I80" s="63">
        <f>'S1'!H24</f>
        <v>49</v>
      </c>
      <c r="J80" s="64">
        <f>'S1'!I24</f>
        <v>73</v>
      </c>
      <c r="K80" s="63">
        <f>'S1'!J24</f>
        <v>82</v>
      </c>
      <c r="L80" s="63">
        <f>'S1'!K24</f>
        <v>65</v>
      </c>
      <c r="M80" s="63">
        <f>'S1'!L24</f>
        <v>86</v>
      </c>
      <c r="N80" s="63">
        <f>'S1'!M24</f>
        <v>73</v>
      </c>
      <c r="O80" s="63">
        <f>'S1'!N24</f>
        <v>96</v>
      </c>
      <c r="P80" s="63">
        <f>'S1'!P24</f>
        <v>605</v>
      </c>
      <c r="Q80" s="131">
        <f>'S1'!Q24</f>
        <v>75.625</v>
      </c>
      <c r="R80" s="63">
        <f>'S1'!R24</f>
        <v>5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ረዉዳ ሰኢድ  አሊ</v>
      </c>
      <c r="E83" s="207" t="str">
        <f>'S1'!E25</f>
        <v>F</v>
      </c>
      <c r="F83" s="207">
        <f>'S1'!F25</f>
        <v>10</v>
      </c>
      <c r="G83" s="90" t="s">
        <v>83</v>
      </c>
      <c r="H83" s="63">
        <f>'S1'!G25</f>
        <v>54</v>
      </c>
      <c r="I83" s="63">
        <f>'S1'!H25</f>
        <v>55</v>
      </c>
      <c r="J83" s="64">
        <f>'S1'!I25</f>
        <v>71</v>
      </c>
      <c r="K83" s="63">
        <f>'S1'!J25</f>
        <v>51</v>
      </c>
      <c r="L83" s="63">
        <f>'S1'!K25</f>
        <v>67</v>
      </c>
      <c r="M83" s="63">
        <f>'S1'!L25</f>
        <v>70</v>
      </c>
      <c r="N83" s="63">
        <f>'S1'!M25</f>
        <v>75</v>
      </c>
      <c r="O83" s="63">
        <f>'S1'!N25</f>
        <v>90</v>
      </c>
      <c r="P83" s="63">
        <f>'S1'!P25</f>
        <v>533</v>
      </c>
      <c r="Q83" s="131">
        <f>'S1'!Q25</f>
        <v>66.625</v>
      </c>
      <c r="R83" s="63">
        <f>'S1'!R25</f>
        <v>18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ረያን ሙሀመድ ሁሴን</v>
      </c>
      <c r="E86" s="207" t="str">
        <f>'S1'!E26</f>
        <v>M</v>
      </c>
      <c r="F86" s="207">
        <f>'S1'!F26</f>
        <v>10</v>
      </c>
      <c r="G86" s="90" t="s">
        <v>83</v>
      </c>
      <c r="H86" s="63">
        <f>'S1'!G26</f>
        <v>47</v>
      </c>
      <c r="I86" s="63">
        <f>'S1'!H26</f>
        <v>43</v>
      </c>
      <c r="J86" s="64">
        <f>'S1'!I26</f>
        <v>58</v>
      </c>
      <c r="K86" s="63">
        <f>'S1'!J26</f>
        <v>43</v>
      </c>
      <c r="L86" s="63">
        <f>'S1'!K26</f>
        <v>49</v>
      </c>
      <c r="M86" s="63">
        <f>'S1'!L26</f>
        <v>51</v>
      </c>
      <c r="N86" s="63">
        <f>'S1'!M26</f>
        <v>57</v>
      </c>
      <c r="O86" s="63">
        <f>'S1'!N26</f>
        <v>73</v>
      </c>
      <c r="P86" s="63">
        <f>'S1'!P26</f>
        <v>421</v>
      </c>
      <c r="Q86" s="131">
        <f>'S1'!Q26</f>
        <v>52.625</v>
      </c>
      <c r="R86" s="63">
        <f>'S1'!R26</f>
        <v>39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ረያን አቡበከር ሰኢድ ኢብራሂም</v>
      </c>
      <c r="E89" s="207" t="str">
        <f>'S1'!E27</f>
        <v>M</v>
      </c>
      <c r="F89" s="207">
        <f>'S1'!F27</f>
        <v>12</v>
      </c>
      <c r="G89" s="90" t="s">
        <v>83</v>
      </c>
      <c r="H89" s="63">
        <f>'S1'!G27</f>
        <v>56</v>
      </c>
      <c r="I89" s="63">
        <f>'S1'!H27</f>
        <v>61</v>
      </c>
      <c r="J89" s="64">
        <f>'S1'!I27</f>
        <v>44</v>
      </c>
      <c r="K89" s="63">
        <f>'S1'!J27</f>
        <v>58</v>
      </c>
      <c r="L89" s="63">
        <f>'S1'!K27</f>
        <v>53</v>
      </c>
      <c r="M89" s="63">
        <f>'S1'!L27</f>
        <v>60</v>
      </c>
      <c r="N89" s="63">
        <f>'S1'!M27</f>
        <v>50</v>
      </c>
      <c r="O89" s="63">
        <f>'S1'!N27</f>
        <v>89</v>
      </c>
      <c r="P89" s="63">
        <f>'S1'!P27</f>
        <v>471</v>
      </c>
      <c r="Q89" s="131">
        <f>'S1'!Q27</f>
        <v>58.875</v>
      </c>
      <c r="R89" s="63">
        <f>'S1'!R27</f>
        <v>32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በድር ሁሴን ማህሙድ</v>
      </c>
      <c r="E92" s="207" t="str">
        <f>'S1'!E28</f>
        <v>M</v>
      </c>
      <c r="F92" s="207">
        <f>'S1'!F28</f>
        <v>11</v>
      </c>
      <c r="G92" s="90" t="s">
        <v>83</v>
      </c>
      <c r="H92" s="63">
        <f>'S1'!G28</f>
        <v>47</v>
      </c>
      <c r="I92" s="63">
        <f>'S1'!H28</f>
        <v>51</v>
      </c>
      <c r="J92" s="64">
        <f>'S1'!I28</f>
        <v>66</v>
      </c>
      <c r="K92" s="63">
        <f>'S1'!J28</f>
        <v>55</v>
      </c>
      <c r="L92" s="63">
        <f>'S1'!K28</f>
        <v>48</v>
      </c>
      <c r="M92" s="63">
        <f>'S1'!L28</f>
        <v>74</v>
      </c>
      <c r="N92" s="63">
        <f>'S1'!M28</f>
        <v>53</v>
      </c>
      <c r="O92" s="63">
        <f>'S1'!N28</f>
        <v>77</v>
      </c>
      <c r="P92" s="63">
        <f>'S1'!P28</f>
        <v>471</v>
      </c>
      <c r="Q92" s="131">
        <f>'S1'!Q28</f>
        <v>58.875</v>
      </c>
      <c r="R92" s="63">
        <f>'S1'!R28</f>
        <v>32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ተውፊቅ አህመድ አበራ</v>
      </c>
      <c r="E104" s="186" t="str">
        <f>'S1'!E29</f>
        <v>M</v>
      </c>
      <c r="F104" s="186">
        <f>'S1'!F29</f>
        <v>11</v>
      </c>
      <c r="G104" s="90" t="s">
        <v>83</v>
      </c>
      <c r="H104" s="65">
        <f>'S1'!G29</f>
        <v>21</v>
      </c>
      <c r="I104" s="65">
        <f>'S1'!H29</f>
        <v>43</v>
      </c>
      <c r="J104" s="66">
        <f>'S1'!I29</f>
        <v>48</v>
      </c>
      <c r="K104" s="65">
        <f>'S1'!J29</f>
        <v>36</v>
      </c>
      <c r="L104" s="65">
        <f>'S1'!K29</f>
        <v>40</v>
      </c>
      <c r="M104" s="65">
        <f>'S1'!L29</f>
        <v>48</v>
      </c>
      <c r="N104" s="65">
        <f>'S1'!M29</f>
        <v>50</v>
      </c>
      <c r="O104" s="65">
        <f>'S1'!N29</f>
        <v>79</v>
      </c>
      <c r="P104" s="65">
        <f>'S1'!P29</f>
        <v>365</v>
      </c>
      <c r="Q104" s="132">
        <f>'S1'!Q29</f>
        <v>45.625</v>
      </c>
      <c r="R104" s="65">
        <f>'S1'!R29</f>
        <v>53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ኑራ ሰኢድ ዉበቱ</v>
      </c>
      <c r="E107" s="186" t="str">
        <f>'S1'!E30</f>
        <v>F</v>
      </c>
      <c r="F107" s="186">
        <f>'S1'!F30</f>
        <v>10</v>
      </c>
      <c r="G107" s="90" t="s">
        <v>83</v>
      </c>
      <c r="H107" s="65">
        <f>'S1'!G30</f>
        <v>56</v>
      </c>
      <c r="I107" s="65">
        <f>'S1'!H30</f>
        <v>51</v>
      </c>
      <c r="J107" s="66">
        <f>'S1'!I30</f>
        <v>52</v>
      </c>
      <c r="K107" s="65">
        <f>'S1'!J30</f>
        <v>51</v>
      </c>
      <c r="L107" s="65">
        <f>'S1'!K30</f>
        <v>48</v>
      </c>
      <c r="M107" s="65">
        <f>'S1'!L30</f>
        <v>67</v>
      </c>
      <c r="N107" s="65">
        <f>'S1'!M30</f>
        <v>66</v>
      </c>
      <c r="O107" s="65">
        <f>'S1'!N30</f>
        <v>87</v>
      </c>
      <c r="P107" s="65">
        <f>'S1'!P30</f>
        <v>478</v>
      </c>
      <c r="Q107" s="132">
        <f>'S1'!Q30</f>
        <v>59.75</v>
      </c>
      <c r="R107" s="65">
        <f>'S1'!R30</f>
        <v>29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አህላም አብዱሮህማን  ይማም</v>
      </c>
      <c r="E110" s="207" t="str">
        <f>'S1'!E31</f>
        <v>F</v>
      </c>
      <c r="F110" s="207">
        <f>'S1'!F31</f>
        <v>11</v>
      </c>
      <c r="G110" s="90" t="s">
        <v>83</v>
      </c>
      <c r="H110" s="63">
        <f>'S1'!G31</f>
        <v>79</v>
      </c>
      <c r="I110" s="63">
        <f>'S1'!H31</f>
        <v>76</v>
      </c>
      <c r="J110" s="64">
        <f>'S1'!I31</f>
        <v>80</v>
      </c>
      <c r="K110" s="63">
        <f>'S1'!J31</f>
        <v>84</v>
      </c>
      <c r="L110" s="63">
        <f>'S1'!K31</f>
        <v>76</v>
      </c>
      <c r="M110" s="63">
        <f>'S1'!L31</f>
        <v>81</v>
      </c>
      <c r="N110" s="63">
        <f>'S1'!M31</f>
        <v>74</v>
      </c>
      <c r="O110" s="63">
        <f>'S1'!N31</f>
        <v>91</v>
      </c>
      <c r="P110" s="63">
        <f>'S1'!P31</f>
        <v>641</v>
      </c>
      <c r="Q110" s="131">
        <f>'S1'!Q31</f>
        <v>80.125</v>
      </c>
      <c r="R110" s="63">
        <f>'S1'!R31</f>
        <v>4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አህመድ አሊ ሙሀመድ ሰኢድ</v>
      </c>
      <c r="E113" s="207" t="str">
        <f>'S1'!E32</f>
        <v>M</v>
      </c>
      <c r="F113" s="207">
        <f>'S1'!F32</f>
        <v>11</v>
      </c>
      <c r="G113" s="90" t="s">
        <v>83</v>
      </c>
      <c r="H113" s="63">
        <f>'S1'!G32</f>
        <v>65</v>
      </c>
      <c r="I113" s="63">
        <f>'S1'!H32</f>
        <v>50</v>
      </c>
      <c r="J113" s="64">
        <f>'S1'!I32</f>
        <v>74</v>
      </c>
      <c r="K113" s="63">
        <f>'S1'!J32</f>
        <v>55</v>
      </c>
      <c r="L113" s="63">
        <f>'S1'!K32</f>
        <v>61</v>
      </c>
      <c r="M113" s="63">
        <f>'S1'!L32</f>
        <v>84</v>
      </c>
      <c r="N113" s="63">
        <f>'S1'!M32</f>
        <v>76</v>
      </c>
      <c r="O113" s="63">
        <f>'S1'!N32</f>
        <v>87</v>
      </c>
      <c r="P113" s="63">
        <f>'S1'!P32</f>
        <v>552</v>
      </c>
      <c r="Q113" s="131">
        <f>'S1'!Q32</f>
        <v>69</v>
      </c>
      <c r="R113" s="63">
        <f>'S1'!R32</f>
        <v>16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አሚር ጀማል ሽፋዉ</v>
      </c>
      <c r="E116" s="207" t="str">
        <f>'S1'!E33</f>
        <v>M</v>
      </c>
      <c r="F116" s="207">
        <f>'S1'!F33</f>
        <v>11</v>
      </c>
      <c r="G116" s="90" t="s">
        <v>83</v>
      </c>
      <c r="H116" s="63">
        <f>'S1'!G33</f>
        <v>77</v>
      </c>
      <c r="I116" s="63">
        <f>'S1'!H33</f>
        <v>60</v>
      </c>
      <c r="J116" s="64">
        <f>'S1'!I33</f>
        <v>60</v>
      </c>
      <c r="K116" s="63">
        <f>'S1'!J33</f>
        <v>62</v>
      </c>
      <c r="L116" s="63">
        <f>'S1'!K33</f>
        <v>71</v>
      </c>
      <c r="M116" s="63">
        <f>'S1'!L33</f>
        <v>90</v>
      </c>
      <c r="N116" s="63">
        <f>'S1'!M33</f>
        <v>74</v>
      </c>
      <c r="O116" s="63">
        <f>'S1'!N33</f>
        <v>88</v>
      </c>
      <c r="P116" s="63">
        <f>'S1'!P33</f>
        <v>582</v>
      </c>
      <c r="Q116" s="131">
        <f>'S1'!Q33</f>
        <v>72.75</v>
      </c>
      <c r="R116" s="63">
        <f>'S1'!R33</f>
        <v>8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አማር ሙሀመድ  አወል</v>
      </c>
      <c r="E119" s="207" t="str">
        <f>'S1'!E34</f>
        <v>M</v>
      </c>
      <c r="F119" s="207">
        <f>'S1'!F34</f>
        <v>10</v>
      </c>
      <c r="G119" s="90" t="s">
        <v>83</v>
      </c>
      <c r="H119" s="63">
        <f>'S1'!G34</f>
        <v>57</v>
      </c>
      <c r="I119" s="63">
        <f>'S1'!H34</f>
        <v>55</v>
      </c>
      <c r="J119" s="64">
        <f>'S1'!I34</f>
        <v>38</v>
      </c>
      <c r="K119" s="63">
        <f>'S1'!J34</f>
        <v>48</v>
      </c>
      <c r="L119" s="63">
        <f>'S1'!K34</f>
        <v>50</v>
      </c>
      <c r="M119" s="63">
        <f>'S1'!L34</f>
        <v>49</v>
      </c>
      <c r="N119" s="63">
        <f>'S1'!M34</f>
        <v>56</v>
      </c>
      <c r="O119" s="63">
        <f>'S1'!N34</f>
        <v>95</v>
      </c>
      <c r="P119" s="63">
        <f>'S1'!P34</f>
        <v>448</v>
      </c>
      <c r="Q119" s="131">
        <f>'S1'!Q34</f>
        <v>56</v>
      </c>
      <c r="R119" s="63">
        <f>'S1'!R34</f>
        <v>37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አቡበከር ኑርየ ፈንታ</v>
      </c>
      <c r="E122" s="207" t="str">
        <f>'S1'!E35</f>
        <v>M</v>
      </c>
      <c r="F122" s="207">
        <f>'S1'!F35</f>
        <v>10</v>
      </c>
      <c r="G122" s="90" t="s">
        <v>83</v>
      </c>
      <c r="H122" s="63">
        <f>'S1'!G35</f>
        <v>63</v>
      </c>
      <c r="I122" s="63">
        <f>'S1'!H35</f>
        <v>63</v>
      </c>
      <c r="J122" s="64">
        <f>'S1'!I35</f>
        <v>79</v>
      </c>
      <c r="K122" s="63">
        <f>'S1'!J35</f>
        <v>61</v>
      </c>
      <c r="L122" s="63">
        <f>'S1'!K35</f>
        <v>64</v>
      </c>
      <c r="M122" s="63">
        <f>'S1'!L35</f>
        <v>67</v>
      </c>
      <c r="N122" s="63">
        <f>'S1'!M35</f>
        <v>58</v>
      </c>
      <c r="O122" s="63">
        <f>'S1'!N35</f>
        <v>85</v>
      </c>
      <c r="P122" s="63">
        <f>'S1'!P35</f>
        <v>540</v>
      </c>
      <c r="Q122" s="131">
        <f>'S1'!Q35</f>
        <v>67.5</v>
      </c>
      <c r="R122" s="63">
        <f>'S1'!R35</f>
        <v>17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አብዱ ሙለታ ሁሴን</v>
      </c>
      <c r="E125" s="207" t="str">
        <f>'S1'!E36</f>
        <v>M</v>
      </c>
      <c r="F125" s="207">
        <f>'S1'!F36</f>
        <v>9</v>
      </c>
      <c r="G125" s="90" t="s">
        <v>83</v>
      </c>
      <c r="H125" s="63">
        <f>'S1'!G36</f>
        <v>52</v>
      </c>
      <c r="I125" s="63">
        <f>'S1'!H36</f>
        <v>42</v>
      </c>
      <c r="J125" s="64">
        <f>'S1'!I36</f>
        <v>57</v>
      </c>
      <c r="K125" s="63">
        <f>'S1'!J36</f>
        <v>47</v>
      </c>
      <c r="L125" s="63">
        <f>'S1'!K36</f>
        <v>56</v>
      </c>
      <c r="M125" s="63">
        <f>'S1'!L36</f>
        <v>73</v>
      </c>
      <c r="N125" s="63">
        <f>'S1'!M36</f>
        <v>56</v>
      </c>
      <c r="O125" s="63">
        <f>'S1'!N36</f>
        <v>70</v>
      </c>
      <c r="P125" s="63">
        <f>'S1'!P36</f>
        <v>453</v>
      </c>
      <c r="Q125" s="131">
        <f>'S1'!Q36</f>
        <v>56.625</v>
      </c>
      <c r="R125" s="63">
        <f>'S1'!R36</f>
        <v>35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 xml:space="preserve">አብዱልአዚዝ ሲራጅ ሙሀመድ </v>
      </c>
      <c r="E137" s="207" t="str">
        <f>'S1'!E37</f>
        <v>M</v>
      </c>
      <c r="F137" s="207">
        <f>'S1'!F37</f>
        <v>10</v>
      </c>
      <c r="G137" s="90" t="s">
        <v>83</v>
      </c>
      <c r="H137" s="63">
        <f>'S1'!G37</f>
        <v>37</v>
      </c>
      <c r="I137" s="63">
        <f>'S1'!H37</f>
        <v>50</v>
      </c>
      <c r="J137" s="64">
        <f>'S1'!I37</f>
        <v>57</v>
      </c>
      <c r="K137" s="63">
        <f>'S1'!J37</f>
        <v>46</v>
      </c>
      <c r="L137" s="63">
        <f>'S1'!K37</f>
        <v>42</v>
      </c>
      <c r="M137" s="63">
        <f>'S1'!L37</f>
        <v>47</v>
      </c>
      <c r="N137" s="63">
        <f>'S1'!M37</f>
        <v>43</v>
      </c>
      <c r="O137" s="63">
        <f>'S1'!N37</f>
        <v>72</v>
      </c>
      <c r="P137" s="63">
        <f>'S1'!P37</f>
        <v>394</v>
      </c>
      <c r="Q137" s="131">
        <f>'S1'!Q37</f>
        <v>49.25</v>
      </c>
      <c r="R137" s="63">
        <f>'S1'!R37</f>
        <v>45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 xml:space="preserve">አብዱልከሬም ሁሴን እድሪስ  </v>
      </c>
      <c r="E140" s="207" t="str">
        <f>'S1'!E38</f>
        <v>M</v>
      </c>
      <c r="F140" s="207">
        <f>'S1'!F38</f>
        <v>11</v>
      </c>
      <c r="G140" s="90" t="s">
        <v>83</v>
      </c>
      <c r="H140" s="63">
        <f>'S1'!G38</f>
        <v>67</v>
      </c>
      <c r="I140" s="63">
        <f>'S1'!H38</f>
        <v>55</v>
      </c>
      <c r="J140" s="64">
        <f>'S1'!I38</f>
        <v>64</v>
      </c>
      <c r="K140" s="63">
        <f>'S1'!J38</f>
        <v>75</v>
      </c>
      <c r="L140" s="63">
        <f>'S1'!K38</f>
        <v>68</v>
      </c>
      <c r="M140" s="63">
        <f>'S1'!L38</f>
        <v>96</v>
      </c>
      <c r="N140" s="63">
        <f>'S1'!M38</f>
        <v>65</v>
      </c>
      <c r="O140" s="63">
        <f>'S1'!N38</f>
        <v>83</v>
      </c>
      <c r="P140" s="63">
        <f>'S1'!P38</f>
        <v>573</v>
      </c>
      <c r="Q140" s="131">
        <f>'S1'!Q38</f>
        <v>71.625</v>
      </c>
      <c r="R140" s="63">
        <f>'S1'!R38</f>
        <v>11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አብዱረህማን ሙሀመድ አያሌዉ</v>
      </c>
      <c r="E143" s="207" t="str">
        <f>'S1'!E39</f>
        <v>M</v>
      </c>
      <c r="F143" s="207">
        <f>'S1'!F39</f>
        <v>11</v>
      </c>
      <c r="G143" s="90" t="s">
        <v>83</v>
      </c>
      <c r="H143" s="63">
        <f>'S1'!G39</f>
        <v>56</v>
      </c>
      <c r="I143" s="63">
        <f>'S1'!H39</f>
        <v>50</v>
      </c>
      <c r="J143" s="64">
        <f>'S1'!I39</f>
        <v>63</v>
      </c>
      <c r="K143" s="63">
        <f>'S1'!J39</f>
        <v>49</v>
      </c>
      <c r="L143" s="63">
        <f>'S1'!K39</f>
        <v>65</v>
      </c>
      <c r="M143" s="63">
        <f>'S1'!L39</f>
        <v>71</v>
      </c>
      <c r="N143" s="63">
        <f>'S1'!M39</f>
        <v>64</v>
      </c>
      <c r="O143" s="63">
        <f>'S1'!N39</f>
        <v>79</v>
      </c>
      <c r="P143" s="63">
        <f>'S1'!P39</f>
        <v>497</v>
      </c>
      <c r="Q143" s="131">
        <f>'S1'!Q39</f>
        <v>62.125</v>
      </c>
      <c r="R143" s="63">
        <f>'S1'!R39</f>
        <v>23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አብዱረህማን ሙሀመድ ያሲን</v>
      </c>
      <c r="E146" s="207" t="str">
        <f>'S1'!E40</f>
        <v>M</v>
      </c>
      <c r="F146" s="207">
        <f>'S1'!F40</f>
        <v>10</v>
      </c>
      <c r="G146" s="90" t="s">
        <v>83</v>
      </c>
      <c r="H146" s="63">
        <f>'S1'!G40</f>
        <v>56</v>
      </c>
      <c r="I146" s="63">
        <f>'S1'!H40</f>
        <v>48</v>
      </c>
      <c r="J146" s="64">
        <f>'S1'!I40</f>
        <v>53</v>
      </c>
      <c r="K146" s="63">
        <f>'S1'!J40</f>
        <v>46</v>
      </c>
      <c r="L146" s="63">
        <f>'S1'!K40</f>
        <v>35</v>
      </c>
      <c r="M146" s="63">
        <f>'S1'!L40</f>
        <v>44</v>
      </c>
      <c r="N146" s="63">
        <f>'S1'!M40</f>
        <v>53</v>
      </c>
      <c r="O146" s="63">
        <f>'S1'!N40</f>
        <v>68</v>
      </c>
      <c r="P146" s="63">
        <f>'S1'!P40</f>
        <v>403</v>
      </c>
      <c r="Q146" s="131">
        <f>'S1'!Q40</f>
        <v>50.375</v>
      </c>
      <c r="R146" s="63">
        <f>'S1'!R40</f>
        <v>42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አኢሻ ሙሀመድ ሰኢድ</v>
      </c>
      <c r="E149" s="207" t="str">
        <f>'S1'!E41</f>
        <v>F</v>
      </c>
      <c r="F149" s="207">
        <f>'S1'!F41</f>
        <v>10</v>
      </c>
      <c r="G149" s="90" t="s">
        <v>83</v>
      </c>
      <c r="H149" s="63">
        <f>'S1'!G41</f>
        <v>74</v>
      </c>
      <c r="I149" s="63">
        <f>'S1'!H41</f>
        <v>63</v>
      </c>
      <c r="J149" s="64">
        <f>'S1'!I41</f>
        <v>74</v>
      </c>
      <c r="K149" s="63">
        <f>'S1'!J41</f>
        <v>56</v>
      </c>
      <c r="L149" s="63">
        <f>'S1'!K41</f>
        <v>79</v>
      </c>
      <c r="M149" s="63">
        <f>'S1'!L41</f>
        <v>78</v>
      </c>
      <c r="N149" s="63">
        <f>'S1'!M41</f>
        <v>71</v>
      </c>
      <c r="O149" s="63">
        <f>'S1'!N41</f>
        <v>79</v>
      </c>
      <c r="P149" s="63">
        <f>'S1'!P41</f>
        <v>574</v>
      </c>
      <c r="Q149" s="131">
        <f>'S1'!Q41</f>
        <v>71.75</v>
      </c>
      <c r="R149" s="63">
        <f>'S1'!R41</f>
        <v>9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አዩብ ጀማል ሲራጅ</v>
      </c>
      <c r="E152" s="207" t="str">
        <f>'S1'!E42</f>
        <v>M</v>
      </c>
      <c r="F152" s="207">
        <f>'S1'!F42</f>
        <v>0</v>
      </c>
      <c r="G152" s="90" t="s">
        <v>83</v>
      </c>
      <c r="H152" s="63">
        <f>'S1'!G42</f>
        <v>36</v>
      </c>
      <c r="I152" s="63">
        <f>'S1'!H42</f>
        <v>35</v>
      </c>
      <c r="J152" s="64">
        <f>'S1'!I42</f>
        <v>66</v>
      </c>
      <c r="K152" s="63">
        <f>'S1'!J42</f>
        <v>48</v>
      </c>
      <c r="L152" s="63">
        <f>'S1'!K42</f>
        <v>34</v>
      </c>
      <c r="M152" s="63">
        <f>'S1'!L42</f>
        <v>50</v>
      </c>
      <c r="N152" s="63">
        <f>'S1'!M42</f>
        <v>50</v>
      </c>
      <c r="O152" s="63">
        <f>'S1'!N42</f>
        <v>75</v>
      </c>
      <c r="P152" s="63">
        <f>'S1'!P42</f>
        <v>394</v>
      </c>
      <c r="Q152" s="131">
        <f>'S1'!Q42</f>
        <v>49.25</v>
      </c>
      <c r="R152" s="63">
        <f>'S1'!R42</f>
        <v>45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ኢማን ሙሀመድ  ሀይሉ</v>
      </c>
      <c r="E155" s="207" t="str">
        <f>'S1'!E43</f>
        <v>F</v>
      </c>
      <c r="F155" s="207">
        <f>'S1'!F43</f>
        <v>11</v>
      </c>
      <c r="G155" s="90" t="s">
        <v>83</v>
      </c>
      <c r="H155" s="63">
        <f>'S1'!G43</f>
        <v>55</v>
      </c>
      <c r="I155" s="63">
        <f>'S1'!H43</f>
        <v>48</v>
      </c>
      <c r="J155" s="64">
        <f>'S1'!I43</f>
        <v>64</v>
      </c>
      <c r="K155" s="63">
        <f>'S1'!J43</f>
        <v>58</v>
      </c>
      <c r="L155" s="63">
        <f>'S1'!K43</f>
        <v>56</v>
      </c>
      <c r="M155" s="63">
        <f>'S1'!L43</f>
        <v>60</v>
      </c>
      <c r="N155" s="63">
        <f>'S1'!M43</f>
        <v>58</v>
      </c>
      <c r="O155" s="63">
        <f>'S1'!N43</f>
        <v>89</v>
      </c>
      <c r="P155" s="63">
        <f>'S1'!P43</f>
        <v>488</v>
      </c>
      <c r="Q155" s="131">
        <f>'S1'!Q43</f>
        <v>61</v>
      </c>
      <c r="R155" s="63">
        <f>'S1'!R43</f>
        <v>26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ኻሊድ ኑሩሁሴን ይማም</v>
      </c>
      <c r="E158" s="207" t="str">
        <f>'S1'!E44</f>
        <v>M</v>
      </c>
      <c r="F158" s="207">
        <f>'S1'!F44</f>
        <v>10</v>
      </c>
      <c r="G158" s="90" t="s">
        <v>83</v>
      </c>
      <c r="H158" s="63">
        <f>'S1'!G44</f>
        <v>67</v>
      </c>
      <c r="I158" s="63">
        <f>'S1'!H44</f>
        <v>68</v>
      </c>
      <c r="J158" s="64">
        <f>'S1'!I44</f>
        <v>72</v>
      </c>
      <c r="K158" s="63">
        <f>'S1'!J44</f>
        <v>62</v>
      </c>
      <c r="L158" s="63">
        <f>'S1'!K44</f>
        <v>60</v>
      </c>
      <c r="M158" s="63">
        <f>'S1'!L44</f>
        <v>71</v>
      </c>
      <c r="N158" s="63">
        <f>'S1'!M44</f>
        <v>71</v>
      </c>
      <c r="O158" s="63">
        <f>'S1'!N44</f>
        <v>83</v>
      </c>
      <c r="P158" s="63">
        <f>'S1'!P44</f>
        <v>554</v>
      </c>
      <c r="Q158" s="131">
        <f>'S1'!Q44</f>
        <v>69.25</v>
      </c>
      <c r="R158" s="63">
        <f>'S1'!R44</f>
        <v>15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ኻሊድ ኑርየ ይማም</v>
      </c>
      <c r="E170" s="207" t="str">
        <f>'S1'!E45</f>
        <v>M</v>
      </c>
      <c r="F170" s="207">
        <f>'S1'!F45</f>
        <v>11</v>
      </c>
      <c r="G170" s="90" t="s">
        <v>83</v>
      </c>
      <c r="H170" s="63">
        <f>'S1'!G45</f>
        <v>49</v>
      </c>
      <c r="I170" s="63">
        <f>'S1'!H45</f>
        <v>38</v>
      </c>
      <c r="J170" s="64">
        <f>'S1'!I45</f>
        <v>51</v>
      </c>
      <c r="K170" s="63">
        <f>'S1'!J45</f>
        <v>41</v>
      </c>
      <c r="L170" s="63">
        <f>'S1'!K45</f>
        <v>54</v>
      </c>
      <c r="M170" s="63">
        <f>'S1'!L45</f>
        <v>53</v>
      </c>
      <c r="N170" s="63">
        <f>'S1'!M45</f>
        <v>43</v>
      </c>
      <c r="O170" s="63">
        <f>'S1'!N45</f>
        <v>83</v>
      </c>
      <c r="P170" s="63">
        <f>'S1'!P45</f>
        <v>412</v>
      </c>
      <c r="Q170" s="131">
        <f>'S1'!Q45</f>
        <v>51.5</v>
      </c>
      <c r="R170" s="63">
        <f>'S1'!R45</f>
        <v>41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 xml:space="preserve">ዘከርያ ሽፈራዉ ሙሀመድ </v>
      </c>
      <c r="E173" s="207" t="str">
        <f>'S1'!E46</f>
        <v>M</v>
      </c>
      <c r="F173" s="207">
        <f>'S1'!F46</f>
        <v>11</v>
      </c>
      <c r="G173" s="90" t="s">
        <v>83</v>
      </c>
      <c r="H173" s="63">
        <f>'S1'!G46</f>
        <v>75</v>
      </c>
      <c r="I173" s="63">
        <f>'S1'!H46</f>
        <v>83</v>
      </c>
      <c r="J173" s="64">
        <f>'S1'!I46</f>
        <v>55</v>
      </c>
      <c r="K173" s="63">
        <f>'S1'!J46</f>
        <v>71</v>
      </c>
      <c r="L173" s="63">
        <f>'S1'!K46</f>
        <v>69</v>
      </c>
      <c r="M173" s="63">
        <f>'S1'!L46</f>
        <v>84</v>
      </c>
      <c r="N173" s="63">
        <f>'S1'!M46</f>
        <v>62</v>
      </c>
      <c r="O173" s="63">
        <f>'S1'!N46</f>
        <v>90</v>
      </c>
      <c r="P173" s="63">
        <f>'S1'!P46</f>
        <v>589</v>
      </c>
      <c r="Q173" s="131">
        <f>'S1'!Q46</f>
        <v>73.625</v>
      </c>
      <c r="R173" s="63">
        <f>'S1'!R46</f>
        <v>7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ዚያድ ከማል ሰኢድ</v>
      </c>
      <c r="E176" s="207" t="str">
        <f>'S1'!E47</f>
        <v>M</v>
      </c>
      <c r="F176" s="207">
        <f>'S1'!F47</f>
        <v>10</v>
      </c>
      <c r="G176" s="90" t="s">
        <v>83</v>
      </c>
      <c r="H176" s="63">
        <f>'S1'!G47</f>
        <v>66</v>
      </c>
      <c r="I176" s="63">
        <f>'S1'!H47</f>
        <v>53</v>
      </c>
      <c r="J176" s="64">
        <f>'S1'!I47</f>
        <v>56</v>
      </c>
      <c r="K176" s="63">
        <f>'S1'!J47</f>
        <v>57</v>
      </c>
      <c r="L176" s="63">
        <f>'S1'!K47</f>
        <v>76</v>
      </c>
      <c r="M176" s="63">
        <f>'S1'!L47</f>
        <v>76</v>
      </c>
      <c r="N176" s="63">
        <f>'S1'!M47</f>
        <v>63</v>
      </c>
      <c r="O176" s="63">
        <f>'S1'!N47</f>
        <v>82</v>
      </c>
      <c r="P176" s="63">
        <f>'S1'!P47</f>
        <v>529</v>
      </c>
      <c r="Q176" s="131">
        <f>'S1'!Q47</f>
        <v>66.125</v>
      </c>
      <c r="R176" s="63">
        <f>'S1'!R47</f>
        <v>19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ዚክራ ሙሀመድ ይማም</v>
      </c>
      <c r="E179" s="207" t="str">
        <f>'S1'!E48</f>
        <v>F</v>
      </c>
      <c r="F179" s="207">
        <f>'S1'!F48</f>
        <v>10</v>
      </c>
      <c r="G179" s="90" t="s">
        <v>83</v>
      </c>
      <c r="H179" s="63">
        <f>'S1'!G48</f>
        <v>71</v>
      </c>
      <c r="I179" s="63">
        <f>'S1'!H48</f>
        <v>68</v>
      </c>
      <c r="J179" s="64">
        <f>'S1'!I48</f>
        <v>61</v>
      </c>
      <c r="K179" s="63">
        <f>'S1'!J48</f>
        <v>57</v>
      </c>
      <c r="L179" s="63">
        <f>'S1'!K48</f>
        <v>66</v>
      </c>
      <c r="M179" s="63">
        <f>'S1'!L48</f>
        <v>73</v>
      </c>
      <c r="N179" s="63">
        <f>'S1'!M48</f>
        <v>75</v>
      </c>
      <c r="O179" s="63">
        <f>'S1'!N48</f>
        <v>95</v>
      </c>
      <c r="P179" s="63">
        <f>'S1'!P48</f>
        <v>566</v>
      </c>
      <c r="Q179" s="131">
        <f>'S1'!Q48</f>
        <v>70.75</v>
      </c>
      <c r="R179" s="63">
        <f>'S1'!R48</f>
        <v>14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 t="str">
        <f>Ave!C49</f>
        <v>ያስሚን  ሙሀመድ  አራጋዉ</v>
      </c>
      <c r="E182" s="207" t="str">
        <f>'S1'!E49</f>
        <v>F</v>
      </c>
      <c r="F182" s="207">
        <f>'S1'!F49</f>
        <v>11</v>
      </c>
      <c r="G182" s="90" t="s">
        <v>83</v>
      </c>
      <c r="H182" s="63">
        <f>'S1'!G49</f>
        <v>77</v>
      </c>
      <c r="I182" s="63">
        <f>'S1'!H49</f>
        <v>62</v>
      </c>
      <c r="J182" s="64">
        <f>'S1'!I49</f>
        <v>76</v>
      </c>
      <c r="K182" s="63">
        <f>'S1'!J49</f>
        <v>59</v>
      </c>
      <c r="L182" s="63">
        <f>'S1'!K49</f>
        <v>62</v>
      </c>
      <c r="M182" s="63">
        <f>'S1'!L49</f>
        <v>75</v>
      </c>
      <c r="N182" s="63">
        <f>'S1'!M49</f>
        <v>74</v>
      </c>
      <c r="O182" s="63">
        <f>'S1'!N49</f>
        <v>84</v>
      </c>
      <c r="P182" s="63">
        <f>'S1'!P49</f>
        <v>569</v>
      </c>
      <c r="Q182" s="131">
        <f>'S1'!Q49</f>
        <v>71.125</v>
      </c>
      <c r="R182" s="63">
        <f>'S1'!R49</f>
        <v>12</v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 t="str">
        <f>Ave!C50</f>
        <v>ያስሚን ኑሩሁሴን አህመድ</v>
      </c>
      <c r="E185" s="207" t="str">
        <f>'S1'!E50</f>
        <v>F</v>
      </c>
      <c r="F185" s="207">
        <f>'S1'!F50</f>
        <v>11</v>
      </c>
      <c r="G185" s="90" t="s">
        <v>83</v>
      </c>
      <c r="H185" s="63">
        <f>'S1'!G50</f>
        <v>56</v>
      </c>
      <c r="I185" s="63">
        <f>'S1'!H50</f>
        <v>59</v>
      </c>
      <c r="J185" s="64">
        <f>'S1'!I50</f>
        <v>78</v>
      </c>
      <c r="K185" s="63">
        <f>'S1'!J50</f>
        <v>53</v>
      </c>
      <c r="L185" s="63">
        <f>'S1'!K50</f>
        <v>76</v>
      </c>
      <c r="M185" s="63">
        <f>'S1'!L50</f>
        <v>77</v>
      </c>
      <c r="N185" s="63">
        <f>'S1'!M50</f>
        <v>79</v>
      </c>
      <c r="O185" s="63">
        <f>'S1'!N50</f>
        <v>91</v>
      </c>
      <c r="P185" s="63">
        <f>'S1'!P50</f>
        <v>569</v>
      </c>
      <c r="Q185" s="131">
        <f>'S1'!Q50</f>
        <v>71.125</v>
      </c>
      <c r="R185" s="63">
        <f>'S1'!R50</f>
        <v>12</v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 t="str">
        <f>Ave!C51</f>
        <v>ጀማል አሚኑ ጀማል</v>
      </c>
      <c r="E188" s="207" t="str">
        <f>'S1'!E51</f>
        <v>M</v>
      </c>
      <c r="F188" s="207">
        <f>'S1'!F51</f>
        <v>11</v>
      </c>
      <c r="G188" s="90" t="s">
        <v>83</v>
      </c>
      <c r="H188" s="63">
        <f>'S1'!G51</f>
        <v>42</v>
      </c>
      <c r="I188" s="63">
        <f>'S1'!H51</f>
        <v>42</v>
      </c>
      <c r="J188" s="64">
        <f>'S1'!I51</f>
        <v>60</v>
      </c>
      <c r="K188" s="63">
        <f>'S1'!J51</f>
        <v>42</v>
      </c>
      <c r="L188" s="63">
        <f>'S1'!K51</f>
        <v>40</v>
      </c>
      <c r="M188" s="63">
        <f>'S1'!L51</f>
        <v>57</v>
      </c>
      <c r="N188" s="63">
        <f>'S1'!M51</f>
        <v>47</v>
      </c>
      <c r="O188" s="63">
        <f>'S1'!N51</f>
        <v>71</v>
      </c>
      <c r="P188" s="63">
        <f>'S1'!P51</f>
        <v>401</v>
      </c>
      <c r="Q188" s="131">
        <f>'S1'!Q51</f>
        <v>50.125</v>
      </c>
      <c r="R188" s="63">
        <f>'S1'!R51</f>
        <v>43</v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 t="str">
        <f>Ave!C52</f>
        <v>ጁማና ጀማል ሰኢድ</v>
      </c>
      <c r="E191" s="207" t="str">
        <f>'S1'!E52</f>
        <v>F</v>
      </c>
      <c r="F191" s="207">
        <f>'S1'!F52</f>
        <v>10</v>
      </c>
      <c r="G191" s="90" t="s">
        <v>83</v>
      </c>
      <c r="H191" s="63">
        <f>'S1'!G52</f>
        <v>59</v>
      </c>
      <c r="I191" s="63">
        <f>'S1'!H52</f>
        <v>47</v>
      </c>
      <c r="J191" s="64">
        <f>'S1'!I52</f>
        <v>43</v>
      </c>
      <c r="K191" s="63">
        <f>'S1'!J52</f>
        <v>40</v>
      </c>
      <c r="L191" s="63">
        <f>'S1'!K52</f>
        <v>68</v>
      </c>
      <c r="M191" s="63">
        <f>'S1'!L52</f>
        <v>71</v>
      </c>
      <c r="N191" s="63">
        <f>'S1'!M52</f>
        <v>63</v>
      </c>
      <c r="O191" s="63">
        <f>'S1'!N52</f>
        <v>84</v>
      </c>
      <c r="P191" s="63">
        <f>'S1'!P52</f>
        <v>475</v>
      </c>
      <c r="Q191" s="131">
        <f>'S1'!Q52</f>
        <v>59.375</v>
      </c>
      <c r="R191" s="63">
        <f>'S1'!R52</f>
        <v>31</v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 t="str">
        <f>Ave!C53</f>
        <v>ፈራህ አህመድ አድሉ</v>
      </c>
      <c r="E203" s="207" t="str">
        <f>'S1'!E53</f>
        <v>F</v>
      </c>
      <c r="F203" s="207">
        <f>'S1'!F53</f>
        <v>11</v>
      </c>
      <c r="G203" s="90" t="s">
        <v>83</v>
      </c>
      <c r="H203" s="63">
        <f>'S1'!G53</f>
        <v>77</v>
      </c>
      <c r="I203" s="63">
        <f>'S1'!H53</f>
        <v>56</v>
      </c>
      <c r="J203" s="64">
        <f>'S1'!I53</f>
        <v>84</v>
      </c>
      <c r="K203" s="63">
        <f>'S1'!J53</f>
        <v>68</v>
      </c>
      <c r="L203" s="63">
        <f>'S1'!K53</f>
        <v>65</v>
      </c>
      <c r="M203" s="63">
        <f>'S1'!L53</f>
        <v>66</v>
      </c>
      <c r="N203" s="63">
        <f>'S1'!M53</f>
        <v>68</v>
      </c>
      <c r="O203" s="63">
        <f>'S1'!N53</f>
        <v>90</v>
      </c>
      <c r="P203" s="63">
        <f>'S1'!P53</f>
        <v>574</v>
      </c>
      <c r="Q203" s="131">
        <f>'S1'!Q53</f>
        <v>71.75</v>
      </c>
      <c r="R203" s="63">
        <f>'S1'!R53</f>
        <v>9</v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 t="str">
        <f>Ave!C54</f>
        <v>ፈትህያ ኡመር ሙሀመድ</v>
      </c>
      <c r="E206" s="207" t="str">
        <f>'S1'!E54</f>
        <v>F</v>
      </c>
      <c r="F206" s="207">
        <f>'S1'!F54</f>
        <v>10</v>
      </c>
      <c r="G206" s="90" t="s">
        <v>83</v>
      </c>
      <c r="H206" s="63">
        <f>'S1'!G54</f>
        <v>50</v>
      </c>
      <c r="I206" s="63">
        <f>'S1'!H54</f>
        <v>48</v>
      </c>
      <c r="J206" s="64">
        <f>'S1'!I54</f>
        <v>80</v>
      </c>
      <c r="K206" s="63">
        <f>'S1'!J54</f>
        <v>53</v>
      </c>
      <c r="L206" s="63">
        <f>'S1'!K54</f>
        <v>58</v>
      </c>
      <c r="M206" s="63">
        <f>'S1'!L54</f>
        <v>77</v>
      </c>
      <c r="N206" s="63">
        <f>'S1'!M54</f>
        <v>56</v>
      </c>
      <c r="O206" s="63">
        <f>'S1'!N54</f>
        <v>74</v>
      </c>
      <c r="P206" s="63">
        <f>'S1'!P54</f>
        <v>496</v>
      </c>
      <c r="Q206" s="131">
        <f>'S1'!Q54</f>
        <v>62</v>
      </c>
      <c r="R206" s="63">
        <f>'S1'!R54</f>
        <v>24</v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 t="str">
        <f>Ave!C55</f>
        <v>ፈትያ ሙሀመድ ያሲን</v>
      </c>
      <c r="E209" s="207" t="str">
        <f>'S1'!E55</f>
        <v>F</v>
      </c>
      <c r="F209" s="207">
        <f>'S1'!F55</f>
        <v>10</v>
      </c>
      <c r="G209" s="90" t="s">
        <v>83</v>
      </c>
      <c r="H209" s="63">
        <f>'S1'!G55</f>
        <v>58</v>
      </c>
      <c r="I209" s="63">
        <f>'S1'!H55</f>
        <v>62</v>
      </c>
      <c r="J209" s="64">
        <f>'S1'!I55</f>
        <v>86</v>
      </c>
      <c r="K209" s="63">
        <f>'S1'!J55</f>
        <v>73</v>
      </c>
      <c r="L209" s="63">
        <f>'S1'!K55</f>
        <v>85</v>
      </c>
      <c r="M209" s="63">
        <f>'S1'!L55</f>
        <v>72</v>
      </c>
      <c r="N209" s="63">
        <f>'S1'!M55</f>
        <v>71</v>
      </c>
      <c r="O209" s="63">
        <f>'S1'!N55</f>
        <v>87</v>
      </c>
      <c r="P209" s="63">
        <f>'S1'!P55</f>
        <v>594</v>
      </c>
      <c r="Q209" s="131">
        <f>'S1'!Q55</f>
        <v>74.25</v>
      </c>
      <c r="R209" s="63">
        <f>'S1'!R55</f>
        <v>6</v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 t="str">
        <f>Ave!C56</f>
        <v>ፊርደውስ ሙሀመድ ሙክታር</v>
      </c>
      <c r="E212" s="207" t="str">
        <f>'S1'!E56</f>
        <v>F</v>
      </c>
      <c r="F212" s="207">
        <f>'S1'!F56</f>
        <v>10</v>
      </c>
      <c r="G212" s="90" t="s">
        <v>83</v>
      </c>
      <c r="H212" s="63">
        <f>'S1'!G56</f>
        <v>37</v>
      </c>
      <c r="I212" s="63">
        <f>'S1'!H56</f>
        <v>41</v>
      </c>
      <c r="J212" s="64">
        <f>'S1'!I56</f>
        <v>43</v>
      </c>
      <c r="K212" s="63">
        <f>'S1'!J56</f>
        <v>33</v>
      </c>
      <c r="L212" s="63">
        <f>'S1'!K56</f>
        <v>50</v>
      </c>
      <c r="M212" s="63">
        <f>'S1'!L56</f>
        <v>54</v>
      </c>
      <c r="N212" s="63">
        <f>'S1'!M56</f>
        <v>41</v>
      </c>
      <c r="O212" s="63">
        <f>'S1'!N56</f>
        <v>68</v>
      </c>
      <c r="P212" s="63">
        <f>'S1'!P56</f>
        <v>367</v>
      </c>
      <c r="Q212" s="131">
        <f>'S1'!Q56</f>
        <v>45.875</v>
      </c>
      <c r="R212" s="63">
        <f>'S1'!R56</f>
        <v>51</v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 t="str">
        <f>Ave!C57</f>
        <v>ፊርደውስ ሚፍታህ ሰኢድ</v>
      </c>
      <c r="E215" s="207" t="str">
        <f>'S1'!E57</f>
        <v>F</v>
      </c>
      <c r="F215" s="207">
        <f>'S1'!F57</f>
        <v>9</v>
      </c>
      <c r="G215" s="90" t="s">
        <v>83</v>
      </c>
      <c r="H215" s="63">
        <f>'S1'!G57</f>
        <v>29</v>
      </c>
      <c r="I215" s="63">
        <f>'S1'!H57</f>
        <v>49</v>
      </c>
      <c r="J215" s="64">
        <f>'S1'!I57</f>
        <v>48</v>
      </c>
      <c r="K215" s="63">
        <f>'S1'!J57</f>
        <v>33</v>
      </c>
      <c r="L215" s="63">
        <f>'S1'!K57</f>
        <v>50</v>
      </c>
      <c r="M215" s="63">
        <f>'S1'!L57</f>
        <v>53</v>
      </c>
      <c r="N215" s="63">
        <f>'S1'!M57</f>
        <v>54</v>
      </c>
      <c r="O215" s="63">
        <f>'S1'!N57</f>
        <v>74</v>
      </c>
      <c r="P215" s="63">
        <f>'S1'!P57</f>
        <v>390</v>
      </c>
      <c r="Q215" s="131">
        <f>'S1'!Q57</f>
        <v>48.75</v>
      </c>
      <c r="R215" s="63">
        <f>'S1'!R57</f>
        <v>48</v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ሀሊድ ጥበቡ እዳላማዉ</v>
      </c>
      <c r="E5" s="237" t="str">
        <f>'S1'!E5</f>
        <v>M</v>
      </c>
      <c r="F5" s="237">
        <f>'S1'!F5</f>
        <v>10</v>
      </c>
      <c r="G5" s="136" t="s">
        <v>88</v>
      </c>
      <c r="H5" s="136">
        <f>'S1'!G5</f>
        <v>49</v>
      </c>
      <c r="I5" s="136">
        <f>'S1'!H5</f>
        <v>49</v>
      </c>
      <c r="J5" s="136">
        <f>'S1'!I5</f>
        <v>46</v>
      </c>
      <c r="K5" s="136">
        <f>'S1'!J5</f>
        <v>39</v>
      </c>
      <c r="L5" s="136">
        <f>'S1'!K5</f>
        <v>57</v>
      </c>
      <c r="M5" s="136">
        <f>'S1'!L5</f>
        <v>58</v>
      </c>
      <c r="N5" s="136">
        <f>'S1'!M5</f>
        <v>65</v>
      </c>
      <c r="O5" s="136">
        <f>'S1'!N5</f>
        <v>74</v>
      </c>
      <c r="P5" s="136">
        <f>'S1'!P5</f>
        <v>437</v>
      </c>
      <c r="Q5" s="136">
        <f>'S1'!Q5</f>
        <v>54.625</v>
      </c>
      <c r="R5" s="136">
        <f>'S1'!R5</f>
        <v>38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ሀሚዳ  አብደላ ሙሀመድ</v>
      </c>
      <c r="E24" s="237" t="str">
        <f>'S1'!E6</f>
        <v>F</v>
      </c>
      <c r="F24" s="237">
        <f>'S1'!F6</f>
        <v>10</v>
      </c>
      <c r="G24" s="136" t="s">
        <v>88</v>
      </c>
      <c r="H24" s="136">
        <f>'S1'!G6</f>
        <v>70</v>
      </c>
      <c r="I24" s="136">
        <f>'S1'!H6</f>
        <v>64</v>
      </c>
      <c r="J24" s="136">
        <f>'S1'!I6</f>
        <v>87</v>
      </c>
      <c r="K24" s="136">
        <f>'S1'!J6</f>
        <v>81</v>
      </c>
      <c r="L24" s="136">
        <f>'S1'!K6</f>
        <v>88</v>
      </c>
      <c r="M24" s="136">
        <f>'S1'!L6</f>
        <v>86</v>
      </c>
      <c r="N24" s="136">
        <f>'S1'!M6</f>
        <v>87</v>
      </c>
      <c r="O24" s="136">
        <f>'S1'!N6</f>
        <v>88</v>
      </c>
      <c r="P24" s="136">
        <f>'S1'!P6</f>
        <v>651</v>
      </c>
      <c r="Q24" s="136">
        <f>'S1'!Q6</f>
        <v>81.375</v>
      </c>
      <c r="R24" s="136">
        <f>'S1'!R6</f>
        <v>3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ሀሰን አብዱረህመን</v>
      </c>
      <c r="E41" s="237" t="str">
        <f>'S1'!E7</f>
        <v>M</v>
      </c>
      <c r="F41" s="237">
        <f>'S1'!F7</f>
        <v>11</v>
      </c>
      <c r="G41" s="136" t="s">
        <v>88</v>
      </c>
      <c r="H41" s="136">
        <f>'S1'!G7</f>
        <v>45</v>
      </c>
      <c r="I41" s="136">
        <f>'S1'!H7</f>
        <v>45</v>
      </c>
      <c r="J41" s="136">
        <f>'S1'!I7</f>
        <v>67</v>
      </c>
      <c r="K41" s="136">
        <f>'S1'!J7</f>
        <v>45</v>
      </c>
      <c r="L41" s="136">
        <f>'S1'!K7</f>
        <v>53</v>
      </c>
      <c r="M41" s="136">
        <f>'S1'!L7</f>
        <v>66</v>
      </c>
      <c r="N41" s="136">
        <f>'S1'!M7</f>
        <v>50</v>
      </c>
      <c r="O41" s="136">
        <f>'S1'!N7</f>
        <v>83</v>
      </c>
      <c r="P41" s="136">
        <f>'S1'!P7</f>
        <v>454</v>
      </c>
      <c r="Q41" s="136">
        <f>'S1'!Q7</f>
        <v>56.75</v>
      </c>
      <c r="R41" s="136">
        <f>'S1'!R7</f>
        <v>34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ሀስና  ጀማል አህመድ</v>
      </c>
      <c r="E60" s="237" t="str">
        <f>'S1'!E8</f>
        <v>F</v>
      </c>
      <c r="F60" s="237">
        <f>'S1'!F8</f>
        <v>11</v>
      </c>
      <c r="G60" s="136" t="s">
        <v>88</v>
      </c>
      <c r="H60" s="136">
        <f>'S1'!G8</f>
        <v>58</v>
      </c>
      <c r="I60" s="136">
        <f>'S1'!H8</f>
        <v>55</v>
      </c>
      <c r="J60" s="136">
        <f>'S1'!I8</f>
        <v>63</v>
      </c>
      <c r="K60" s="136">
        <f>'S1'!J8</f>
        <v>54</v>
      </c>
      <c r="L60" s="136">
        <f>'S1'!K8</f>
        <v>66</v>
      </c>
      <c r="M60" s="136">
        <f>'S1'!L8</f>
        <v>63</v>
      </c>
      <c r="N60" s="136">
        <f>'S1'!M8</f>
        <v>61</v>
      </c>
      <c r="O60" s="136">
        <f>'S1'!N8</f>
        <v>83</v>
      </c>
      <c r="P60" s="136">
        <f>'S1'!P8</f>
        <v>503</v>
      </c>
      <c r="Q60" s="136">
        <f>'S1'!Q8</f>
        <v>62.875</v>
      </c>
      <c r="R60" s="136">
        <f>'S1'!R8</f>
        <v>22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ሀያት አብዱ አህመድ</v>
      </c>
      <c r="E77" s="237" t="str">
        <f>'S1'!E9</f>
        <v>F</v>
      </c>
      <c r="F77" s="237">
        <f>'S1'!F9</f>
        <v>11</v>
      </c>
      <c r="G77" s="136" t="s">
        <v>88</v>
      </c>
      <c r="H77" s="136">
        <f>'S1'!G9</f>
        <v>64</v>
      </c>
      <c r="I77" s="136">
        <f>'S1'!H9</f>
        <v>44</v>
      </c>
      <c r="J77" s="136">
        <f>'S1'!I9</f>
        <v>60</v>
      </c>
      <c r="K77" s="136">
        <f>'S1'!J9</f>
        <v>54</v>
      </c>
      <c r="L77" s="136">
        <f>'S1'!K9</f>
        <v>58</v>
      </c>
      <c r="M77" s="136">
        <f>'S1'!L9</f>
        <v>64</v>
      </c>
      <c r="N77" s="136">
        <f>'S1'!M9</f>
        <v>57</v>
      </c>
      <c r="O77" s="136">
        <f>'S1'!N9</f>
        <v>84</v>
      </c>
      <c r="P77" s="136">
        <f>'S1'!P9</f>
        <v>485</v>
      </c>
      <c r="Q77" s="136">
        <f>'S1'!Q9</f>
        <v>60.625</v>
      </c>
      <c r="R77" s="136">
        <f>'S1'!R9</f>
        <v>27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ሉብና አተር ሙሀመድ</v>
      </c>
      <c r="E96" s="237" t="str">
        <f>'S1'!E10</f>
        <v>F</v>
      </c>
      <c r="F96" s="237">
        <f>'S1'!F10</f>
        <v>10</v>
      </c>
      <c r="G96" s="136" t="s">
        <v>88</v>
      </c>
      <c r="H96" s="136">
        <f>'S1'!G10</f>
        <v>58</v>
      </c>
      <c r="I96" s="136">
        <f>'S1'!H10</f>
        <v>50</v>
      </c>
      <c r="J96" s="136">
        <f>'S1'!I10</f>
        <v>61</v>
      </c>
      <c r="K96" s="136">
        <f>'S1'!J10</f>
        <v>45</v>
      </c>
      <c r="L96" s="136">
        <f>'S1'!K10</f>
        <v>50</v>
      </c>
      <c r="M96" s="136">
        <f>'S1'!L10</f>
        <v>63</v>
      </c>
      <c r="N96" s="136">
        <f>'S1'!M10</f>
        <v>72</v>
      </c>
      <c r="O96" s="136">
        <f>'S1'!N10</f>
        <v>90</v>
      </c>
      <c r="P96" s="136">
        <f>'S1'!P10</f>
        <v>489</v>
      </c>
      <c r="Q96" s="136">
        <f>'S1'!Q10</f>
        <v>61.125</v>
      </c>
      <c r="R96" s="136">
        <f>'S1'!R10</f>
        <v>25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መክያ ያሲን  ይማም</v>
      </c>
      <c r="E113" s="237" t="str">
        <f>'S1'!E11</f>
        <v>F</v>
      </c>
      <c r="F113" s="237">
        <f>'S1'!F11</f>
        <v>10</v>
      </c>
      <c r="G113" s="136" t="s">
        <v>88</v>
      </c>
      <c r="H113" s="136">
        <f>'S1'!G11</f>
        <v>58</v>
      </c>
      <c r="I113" s="136">
        <f>'S1'!H11</f>
        <v>45</v>
      </c>
      <c r="J113" s="136">
        <f>'S1'!I11</f>
        <v>69</v>
      </c>
      <c r="K113" s="136">
        <f>'S1'!J11</f>
        <v>63</v>
      </c>
      <c r="L113" s="136">
        <f>'S1'!K11</f>
        <v>74</v>
      </c>
      <c r="M113" s="136">
        <f>'S1'!L11</f>
        <v>69</v>
      </c>
      <c r="N113" s="136">
        <f>'S1'!M11</f>
        <v>60</v>
      </c>
      <c r="O113" s="136">
        <f>'S1'!N11</f>
        <v>80</v>
      </c>
      <c r="P113" s="136">
        <f>'S1'!P11</f>
        <v>518</v>
      </c>
      <c r="Q113" s="136">
        <f>'S1'!Q11</f>
        <v>64.75</v>
      </c>
      <c r="R113" s="136">
        <f>'S1'!R11</f>
        <v>21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ኑሩ ሰኢድ</v>
      </c>
      <c r="E132" s="237" t="str">
        <f>'S1'!E12</f>
        <v>M</v>
      </c>
      <c r="F132" s="237">
        <f>'S1'!F12</f>
        <v>10</v>
      </c>
      <c r="G132" s="136" t="s">
        <v>88</v>
      </c>
      <c r="H132" s="136">
        <f>'S1'!G12</f>
        <v>46</v>
      </c>
      <c r="I132" s="136">
        <f>'S1'!H12</f>
        <v>50</v>
      </c>
      <c r="J132" s="136">
        <f>'S1'!I12</f>
        <v>35</v>
      </c>
      <c r="K132" s="136">
        <f>'S1'!J12</f>
        <v>40</v>
      </c>
      <c r="L132" s="136">
        <f>'S1'!K12</f>
        <v>45</v>
      </c>
      <c r="M132" s="136">
        <f>'S1'!L12</f>
        <v>44</v>
      </c>
      <c r="N132" s="136">
        <f>'S1'!M12</f>
        <v>40</v>
      </c>
      <c r="O132" s="136">
        <f>'S1'!N12</f>
        <v>67</v>
      </c>
      <c r="P132" s="136">
        <f>'S1'!P12</f>
        <v>367</v>
      </c>
      <c r="Q132" s="136">
        <f>'S1'!Q12</f>
        <v>45.875</v>
      </c>
      <c r="R132" s="136">
        <f>'S1'!R12</f>
        <v>51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አሚን አሊ ካ</v>
      </c>
      <c r="E149" s="233" t="str">
        <f>'S1'!E13</f>
        <v>M</v>
      </c>
      <c r="F149" s="233">
        <f>'S1'!F13</f>
        <v>10</v>
      </c>
      <c r="G149" s="136" t="s">
        <v>88</v>
      </c>
      <c r="H149" s="136">
        <f>'S1'!G13</f>
        <v>45</v>
      </c>
      <c r="I149" s="136">
        <f>'S1'!H13</f>
        <v>53</v>
      </c>
      <c r="J149" s="136">
        <f>'S1'!I13</f>
        <v>43</v>
      </c>
      <c r="K149" s="136">
        <f>'S1'!J13</f>
        <v>47</v>
      </c>
      <c r="L149" s="136">
        <f>'S1'!K13</f>
        <v>36</v>
      </c>
      <c r="M149" s="136">
        <f>'S1'!L13</f>
        <v>54</v>
      </c>
      <c r="N149" s="136">
        <f>'S1'!M13</f>
        <v>46</v>
      </c>
      <c r="O149" s="136">
        <f>'S1'!N13</f>
        <v>67</v>
      </c>
      <c r="P149" s="136">
        <f>'S1'!P13</f>
        <v>391</v>
      </c>
      <c r="Q149" s="136">
        <f>'S1'!Q13</f>
        <v>48.875</v>
      </c>
      <c r="R149" s="136">
        <f>'S1'!R13</f>
        <v>47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ይማም ሙሀመድ</v>
      </c>
      <c r="E168" s="233" t="str">
        <f>'S1'!E14</f>
        <v>M</v>
      </c>
      <c r="F168" s="233">
        <f>'S1'!F14</f>
        <v>13</v>
      </c>
      <c r="G168" s="136" t="s">
        <v>88</v>
      </c>
      <c r="H168" s="136">
        <f>'S1'!G14</f>
        <v>90</v>
      </c>
      <c r="I168" s="136">
        <f>'S1'!H14</f>
        <v>92</v>
      </c>
      <c r="J168" s="136">
        <f>'S1'!I14</f>
        <v>84</v>
      </c>
      <c r="K168" s="136">
        <f>'S1'!J14</f>
        <v>83</v>
      </c>
      <c r="L168" s="136">
        <f>'S1'!K14</f>
        <v>96</v>
      </c>
      <c r="M168" s="136">
        <f>'S1'!L14</f>
        <v>96</v>
      </c>
      <c r="N168" s="136">
        <f>'S1'!M14</f>
        <v>81</v>
      </c>
      <c r="O168" s="136">
        <f>'S1'!N14</f>
        <v>94</v>
      </c>
      <c r="P168" s="136">
        <f>'S1'!P14</f>
        <v>716</v>
      </c>
      <c r="Q168" s="136">
        <f>'S1'!Q14</f>
        <v>89.5</v>
      </c>
      <c r="R168" s="136">
        <f>'S1'!R14</f>
        <v>1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ሙሀመድ ጀማል ሰኢድ</v>
      </c>
      <c r="E185" s="233" t="str">
        <f>'S1'!E15</f>
        <v>M</v>
      </c>
      <c r="F185" s="233">
        <f>'S1'!F15</f>
        <v>10</v>
      </c>
      <c r="G185" s="136" t="s">
        <v>88</v>
      </c>
      <c r="H185" s="136">
        <f>'S1'!G15</f>
        <v>50</v>
      </c>
      <c r="I185" s="136">
        <f>'S1'!H15</f>
        <v>38</v>
      </c>
      <c r="J185" s="136">
        <f>'S1'!I15</f>
        <v>50</v>
      </c>
      <c r="K185" s="136">
        <f>'S1'!J15</f>
        <v>35</v>
      </c>
      <c r="L185" s="136">
        <f>'S1'!K15</f>
        <v>34</v>
      </c>
      <c r="M185" s="136">
        <f>'S1'!L15</f>
        <v>56</v>
      </c>
      <c r="N185" s="136">
        <f>'S1'!M15</f>
        <v>45</v>
      </c>
      <c r="O185" s="136">
        <f>'S1'!N15</f>
        <v>76</v>
      </c>
      <c r="P185" s="136">
        <f>'S1'!P15</f>
        <v>384</v>
      </c>
      <c r="Q185" s="136">
        <f>'S1'!Q15</f>
        <v>48</v>
      </c>
      <c r="R185" s="136">
        <f>'S1'!R15</f>
        <v>49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 xml:space="preserve">ሙልተዘም ኢብራሂም </v>
      </c>
      <c r="E204" s="233" t="str">
        <f>'S1'!E16</f>
        <v>F</v>
      </c>
      <c r="F204" s="233">
        <f>'S1'!F16</f>
        <v>10</v>
      </c>
      <c r="G204" s="136" t="s">
        <v>88</v>
      </c>
      <c r="H204" s="136">
        <f>'S1'!G16</f>
        <v>23</v>
      </c>
      <c r="I204" s="136">
        <f>'S1'!H16</f>
        <v>43</v>
      </c>
      <c r="J204" s="136">
        <f>'S1'!I16</f>
        <v>63</v>
      </c>
      <c r="K204" s="136">
        <f>'S1'!J16</f>
        <v>41</v>
      </c>
      <c r="L204" s="136">
        <f>'S1'!K16</f>
        <v>53</v>
      </c>
      <c r="M204" s="136">
        <f>'S1'!L16</f>
        <v>55</v>
      </c>
      <c r="N204" s="136">
        <f>'S1'!M16</f>
        <v>60</v>
      </c>
      <c r="O204" s="136">
        <f>'S1'!N16</f>
        <v>83</v>
      </c>
      <c r="P204" s="136">
        <f>'S1'!P16</f>
        <v>421</v>
      </c>
      <c r="Q204" s="136">
        <f>'S1'!Q16</f>
        <v>52.625</v>
      </c>
      <c r="R204" s="136">
        <f>'S1'!R16</f>
        <v>39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ሙባረክ ሙሀመድ ካሳዉ</v>
      </c>
      <c r="E221" s="233" t="str">
        <f>'S1'!E17</f>
        <v>M</v>
      </c>
      <c r="F221" s="233">
        <f>'S1'!F17</f>
        <v>10</v>
      </c>
      <c r="G221" s="136" t="s">
        <v>88</v>
      </c>
      <c r="H221" s="136">
        <f>'S1'!G17</f>
        <v>52</v>
      </c>
      <c r="I221" s="136">
        <f>'S1'!H17</f>
        <v>57</v>
      </c>
      <c r="J221" s="136">
        <f>'S1'!I17</f>
        <v>58</v>
      </c>
      <c r="K221" s="136">
        <f>'S1'!J17</f>
        <v>49</v>
      </c>
      <c r="L221" s="136">
        <f>'S1'!K17</f>
        <v>52</v>
      </c>
      <c r="M221" s="136">
        <f>'S1'!L17</f>
        <v>71</v>
      </c>
      <c r="N221" s="136">
        <f>'S1'!M17</f>
        <v>65</v>
      </c>
      <c r="O221" s="136">
        <f>'S1'!N17</f>
        <v>74</v>
      </c>
      <c r="P221" s="136">
        <f>'S1'!P17</f>
        <v>478</v>
      </c>
      <c r="Q221" s="136">
        <f>'S1'!Q17</f>
        <v>59.75</v>
      </c>
      <c r="R221" s="136">
        <f>'S1'!R17</f>
        <v>29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ሰመር አብዱ ኡመር</v>
      </c>
      <c r="E240" s="233" t="str">
        <f>'S1'!E18</f>
        <v>F</v>
      </c>
      <c r="F240" s="233">
        <f>'S1'!F18</f>
        <v>12</v>
      </c>
      <c r="G240" s="136" t="s">
        <v>88</v>
      </c>
      <c r="H240" s="136">
        <f>'S1'!G18</f>
        <v>55</v>
      </c>
      <c r="I240" s="136">
        <f>'S1'!H18</f>
        <v>48</v>
      </c>
      <c r="J240" s="136">
        <f>'S1'!I18</f>
        <v>74</v>
      </c>
      <c r="K240" s="136">
        <f>'S1'!J18</f>
        <v>38</v>
      </c>
      <c r="L240" s="136">
        <f>'S1'!K18</f>
        <v>71</v>
      </c>
      <c r="M240" s="136">
        <f>'S1'!L18</f>
        <v>76</v>
      </c>
      <c r="N240" s="136">
        <f>'S1'!M18</f>
        <v>67</v>
      </c>
      <c r="O240" s="136">
        <f>'S1'!N18</f>
        <v>95</v>
      </c>
      <c r="P240" s="136">
        <f>'S1'!P18</f>
        <v>524</v>
      </c>
      <c r="Q240" s="136">
        <f>'S1'!Q18</f>
        <v>65.5</v>
      </c>
      <c r="R240" s="136">
        <f>'S1'!R18</f>
        <v>20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 xml:space="preserve">ሱመያ አህመድ  ሰይድ </v>
      </c>
      <c r="E257" s="233" t="str">
        <f>'S1'!E19</f>
        <v>F</v>
      </c>
      <c r="F257" s="233">
        <f>'S1'!F19</f>
        <v>10</v>
      </c>
      <c r="G257" s="136" t="s">
        <v>88</v>
      </c>
      <c r="H257" s="136">
        <f>'S1'!G19</f>
        <v>91</v>
      </c>
      <c r="I257" s="136">
        <f>'S1'!H19</f>
        <v>80</v>
      </c>
      <c r="J257" s="136">
        <f>'S1'!I19</f>
        <v>89</v>
      </c>
      <c r="K257" s="136">
        <f>'S1'!J19</f>
        <v>78</v>
      </c>
      <c r="L257" s="136">
        <f>'S1'!K19</f>
        <v>75</v>
      </c>
      <c r="M257" s="136">
        <f>'S1'!L19</f>
        <v>92</v>
      </c>
      <c r="N257" s="136">
        <f>'S1'!M19</f>
        <v>78</v>
      </c>
      <c r="O257" s="136">
        <f>'S1'!N19</f>
        <v>86</v>
      </c>
      <c r="P257" s="136">
        <f>'S1'!P19</f>
        <v>669</v>
      </c>
      <c r="Q257" s="136">
        <f>'S1'!Q19</f>
        <v>83.625</v>
      </c>
      <c r="R257" s="136">
        <f>'S1'!R19</f>
        <v>2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ሲሃም አንዱዓለም አሰገድ</v>
      </c>
      <c r="E276" s="233" t="str">
        <f>'S1'!E20</f>
        <v>F</v>
      </c>
      <c r="F276" s="233">
        <f>'S1'!F20</f>
        <v>10</v>
      </c>
      <c r="G276" s="136" t="s">
        <v>88</v>
      </c>
      <c r="H276" s="136">
        <f>'S1'!G20</f>
        <v>57</v>
      </c>
      <c r="I276" s="136">
        <f>'S1'!H20</f>
        <v>58</v>
      </c>
      <c r="J276" s="136">
        <f>'S1'!I20</f>
        <v>15</v>
      </c>
      <c r="K276" s="136">
        <f>'S1'!J20</f>
        <v>43</v>
      </c>
      <c r="L276" s="136">
        <f>'S1'!K20</f>
        <v>61</v>
      </c>
      <c r="M276" s="136">
        <f>'S1'!L20</f>
        <v>64</v>
      </c>
      <c r="N276" s="136">
        <f>'S1'!M20</f>
        <v>62</v>
      </c>
      <c r="O276" s="136">
        <f>'S1'!N20</f>
        <v>92</v>
      </c>
      <c r="P276" s="136">
        <f>'S1'!P20</f>
        <v>452</v>
      </c>
      <c r="Q276" s="136">
        <f>'S1'!Q20</f>
        <v>56.5</v>
      </c>
      <c r="R276" s="136">
        <f>'S1'!R20</f>
        <v>36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ሳሊም ጀማል መኮነን</v>
      </c>
      <c r="E293" s="233" t="str">
        <f>'S1'!E21</f>
        <v>M</v>
      </c>
      <c r="F293" s="233">
        <f>'S1'!F21</f>
        <v>10</v>
      </c>
      <c r="G293" s="136" t="s">
        <v>88</v>
      </c>
      <c r="H293" s="136">
        <f>'S1'!G21</f>
        <v>58</v>
      </c>
      <c r="I293" s="136">
        <f>'S1'!H21</f>
        <v>42</v>
      </c>
      <c r="J293" s="136">
        <f>'S1'!I21</f>
        <v>50</v>
      </c>
      <c r="K293" s="136">
        <f>'S1'!J21</f>
        <v>35</v>
      </c>
      <c r="L293" s="136">
        <f>'S1'!K21</f>
        <v>39</v>
      </c>
      <c r="M293" s="136">
        <f>'S1'!L21</f>
        <v>60</v>
      </c>
      <c r="N293" s="136">
        <f>'S1'!M21</f>
        <v>50</v>
      </c>
      <c r="O293" s="136">
        <f>'S1'!N21</f>
        <v>63</v>
      </c>
      <c r="P293" s="136">
        <f>'S1'!P21</f>
        <v>397</v>
      </c>
      <c r="Q293" s="136">
        <f>'S1'!Q21</f>
        <v>49.625</v>
      </c>
      <c r="R293" s="136">
        <f>'S1'!R21</f>
        <v>44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ሷቢር  ከድር  አህመድ</v>
      </c>
      <c r="E312" s="233" t="str">
        <f>'S1'!E22</f>
        <v>M</v>
      </c>
      <c r="F312" s="233">
        <f>'S1'!F22</f>
        <v>9</v>
      </c>
      <c r="G312" s="136" t="s">
        <v>88</v>
      </c>
      <c r="H312" s="136">
        <f>'S1'!G22</f>
        <v>50</v>
      </c>
      <c r="I312" s="136">
        <f>'S1'!H22</f>
        <v>52</v>
      </c>
      <c r="J312" s="136">
        <f>'S1'!I22</f>
        <v>74</v>
      </c>
      <c r="K312" s="136">
        <f>'S1'!J22</f>
        <v>52</v>
      </c>
      <c r="L312" s="136">
        <f>'S1'!K22</f>
        <v>48</v>
      </c>
      <c r="M312" s="136">
        <f>'S1'!L22</f>
        <v>62</v>
      </c>
      <c r="N312" s="136">
        <f>'S1'!M22</f>
        <v>57</v>
      </c>
      <c r="O312" s="136">
        <f>'S1'!N22</f>
        <v>86</v>
      </c>
      <c r="P312" s="136">
        <f>'S1'!P22</f>
        <v>481</v>
      </c>
      <c r="Q312" s="136">
        <f>'S1'!Q22</f>
        <v>60.125</v>
      </c>
      <c r="R312" s="136">
        <f>'S1'!R22</f>
        <v>28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ሶብሪን ተዉፊቅ  አህመድ</v>
      </c>
      <c r="E329" s="233" t="str">
        <f>'S1'!E23</f>
        <v>F</v>
      </c>
      <c r="F329" s="233">
        <f>'S1'!F23</f>
        <v>10</v>
      </c>
      <c r="G329" s="136" t="s">
        <v>88</v>
      </c>
      <c r="H329" s="136">
        <f>'S1'!G23</f>
        <v>40</v>
      </c>
      <c r="I329" s="136">
        <f>'S1'!H23</f>
        <v>41</v>
      </c>
      <c r="J329" s="136">
        <f>'S1'!I23</f>
        <v>46</v>
      </c>
      <c r="K329" s="136">
        <f>'S1'!J23</f>
        <v>35</v>
      </c>
      <c r="L329" s="136">
        <f>'S1'!K23</f>
        <v>45</v>
      </c>
      <c r="M329" s="136">
        <f>'S1'!L23</f>
        <v>44</v>
      </c>
      <c r="N329" s="136">
        <f>'S1'!M23</f>
        <v>38</v>
      </c>
      <c r="O329" s="136">
        <f>'S1'!N23</f>
        <v>93</v>
      </c>
      <c r="P329" s="136">
        <f>'S1'!P23</f>
        <v>382</v>
      </c>
      <c r="Q329" s="136">
        <f>'S1'!Q23</f>
        <v>47.75</v>
      </c>
      <c r="R329" s="136">
        <f>'S1'!R23</f>
        <v>50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ረዉዳ  ሙሀመድ አህመድ</v>
      </c>
      <c r="E348" s="233" t="str">
        <f>'S1'!E24</f>
        <v>F</v>
      </c>
      <c r="F348" s="233">
        <f>'S1'!F24</f>
        <v>11</v>
      </c>
      <c r="G348" s="136" t="s">
        <v>88</v>
      </c>
      <c r="H348" s="136">
        <f>'S1'!G24</f>
        <v>81</v>
      </c>
      <c r="I348" s="136">
        <f>'S1'!H24</f>
        <v>49</v>
      </c>
      <c r="J348" s="136">
        <f>'S1'!I24</f>
        <v>73</v>
      </c>
      <c r="K348" s="136">
        <f>'S1'!J24</f>
        <v>82</v>
      </c>
      <c r="L348" s="136">
        <f>'S1'!K24</f>
        <v>65</v>
      </c>
      <c r="M348" s="136">
        <f>'S1'!L24</f>
        <v>86</v>
      </c>
      <c r="N348" s="136">
        <f>'S1'!M24</f>
        <v>73</v>
      </c>
      <c r="O348" s="136">
        <f>'S1'!N24</f>
        <v>96</v>
      </c>
      <c r="P348" s="136">
        <f>'S1'!P24</f>
        <v>605</v>
      </c>
      <c r="Q348" s="136">
        <f>'S1'!Q24</f>
        <v>75.625</v>
      </c>
      <c r="R348" s="136">
        <f>'S1'!R24</f>
        <v>5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ረዉዳ ሰኢድ  አሊ</v>
      </c>
      <c r="E365" s="233" t="str">
        <f>'S1'!E25</f>
        <v>F</v>
      </c>
      <c r="F365" s="233">
        <f>'S1'!F25</f>
        <v>10</v>
      </c>
      <c r="G365" s="136" t="s">
        <v>88</v>
      </c>
      <c r="H365" s="136">
        <f>'S1'!G25</f>
        <v>54</v>
      </c>
      <c r="I365" s="136">
        <f>'S1'!H25</f>
        <v>55</v>
      </c>
      <c r="J365" s="136">
        <f>'S1'!I25</f>
        <v>71</v>
      </c>
      <c r="K365" s="136">
        <f>'S1'!J25</f>
        <v>51</v>
      </c>
      <c r="L365" s="136">
        <f>'S1'!K25</f>
        <v>67</v>
      </c>
      <c r="M365" s="136">
        <f>'S1'!L25</f>
        <v>70</v>
      </c>
      <c r="N365" s="136">
        <f>'S1'!M25</f>
        <v>75</v>
      </c>
      <c r="O365" s="136">
        <f>'S1'!N25</f>
        <v>90</v>
      </c>
      <c r="P365" s="136">
        <f>'S1'!P25</f>
        <v>533</v>
      </c>
      <c r="Q365" s="136">
        <f>'S1'!Q25</f>
        <v>66.625</v>
      </c>
      <c r="R365" s="136">
        <f>'S1'!R25</f>
        <v>18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ረያን ሙሀመድ ሁሴን</v>
      </c>
      <c r="E384" s="233" t="str">
        <f>'S1'!E26</f>
        <v>M</v>
      </c>
      <c r="F384" s="233">
        <f>'S1'!F26</f>
        <v>10</v>
      </c>
      <c r="G384" s="136" t="s">
        <v>88</v>
      </c>
      <c r="H384" s="136">
        <f>'S1'!G26</f>
        <v>47</v>
      </c>
      <c r="I384" s="136">
        <f>'S1'!H26</f>
        <v>43</v>
      </c>
      <c r="J384" s="136">
        <f>'S1'!I26</f>
        <v>58</v>
      </c>
      <c r="K384" s="136">
        <f>'S1'!J26</f>
        <v>43</v>
      </c>
      <c r="L384" s="136">
        <f>'S1'!K26</f>
        <v>49</v>
      </c>
      <c r="M384" s="136">
        <f>'S1'!L26</f>
        <v>51</v>
      </c>
      <c r="N384" s="136">
        <f>'S1'!M26</f>
        <v>57</v>
      </c>
      <c r="O384" s="136">
        <f>'S1'!N26</f>
        <v>73</v>
      </c>
      <c r="P384" s="136">
        <f>'S1'!P26</f>
        <v>421</v>
      </c>
      <c r="Q384" s="136">
        <f>'S1'!Q26</f>
        <v>52.625</v>
      </c>
      <c r="R384" s="136">
        <f>'S1'!R26</f>
        <v>39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ረያን አቡበከር ሰኢድ ኢብራሂም</v>
      </c>
      <c r="E401" s="233" t="str">
        <f>'S1'!E27</f>
        <v>M</v>
      </c>
      <c r="F401" s="233">
        <f>'S1'!F27</f>
        <v>12</v>
      </c>
      <c r="G401" s="136" t="s">
        <v>88</v>
      </c>
      <c r="H401" s="136">
        <f>'S1'!G27</f>
        <v>56</v>
      </c>
      <c r="I401" s="136">
        <f>'S1'!H27</f>
        <v>61</v>
      </c>
      <c r="J401" s="136">
        <f>'S1'!I27</f>
        <v>44</v>
      </c>
      <c r="K401" s="136">
        <f>'S1'!J27</f>
        <v>58</v>
      </c>
      <c r="L401" s="136">
        <f>'S1'!K27</f>
        <v>53</v>
      </c>
      <c r="M401" s="136">
        <f>'S1'!L27</f>
        <v>60</v>
      </c>
      <c r="N401" s="136">
        <f>'S1'!M27</f>
        <v>50</v>
      </c>
      <c r="O401" s="136">
        <f>'S1'!N27</f>
        <v>89</v>
      </c>
      <c r="P401" s="136">
        <f>'S1'!P27</f>
        <v>471</v>
      </c>
      <c r="Q401" s="136">
        <f>'S1'!Q27</f>
        <v>58.875</v>
      </c>
      <c r="R401" s="136">
        <f>'S1'!R27</f>
        <v>32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በድር ሁሴን ማህሙድ</v>
      </c>
      <c r="E420" s="233" t="str">
        <f>'S1'!E28</f>
        <v>M</v>
      </c>
      <c r="F420" s="233">
        <f>'S1'!F28</f>
        <v>11</v>
      </c>
      <c r="G420" s="136" t="s">
        <v>88</v>
      </c>
      <c r="H420" s="136">
        <f>'S1'!G28</f>
        <v>47</v>
      </c>
      <c r="I420" s="136">
        <f>'S1'!H28</f>
        <v>51</v>
      </c>
      <c r="J420" s="136">
        <f>'S1'!I28</f>
        <v>66</v>
      </c>
      <c r="K420" s="136">
        <f>'S1'!J28</f>
        <v>55</v>
      </c>
      <c r="L420" s="136">
        <f>'S1'!K28</f>
        <v>48</v>
      </c>
      <c r="M420" s="136">
        <f>'S1'!L28</f>
        <v>74</v>
      </c>
      <c r="N420" s="136">
        <f>'S1'!M28</f>
        <v>53</v>
      </c>
      <c r="O420" s="136">
        <f>'S1'!N28</f>
        <v>77</v>
      </c>
      <c r="P420" s="136">
        <f>'S1'!P28</f>
        <v>471</v>
      </c>
      <c r="Q420" s="136">
        <f>'S1'!Q28</f>
        <v>58.875</v>
      </c>
      <c r="R420" s="136">
        <f>'S1'!R28</f>
        <v>32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ተውፊቅ አህመድ አበራ</v>
      </c>
      <c r="E437" s="244" t="str">
        <f>'S1'!E29</f>
        <v>M</v>
      </c>
      <c r="F437" s="244">
        <f>'S1'!F29</f>
        <v>11</v>
      </c>
      <c r="G437" s="136" t="s">
        <v>88</v>
      </c>
      <c r="H437" s="137">
        <f>'S1'!G29</f>
        <v>21</v>
      </c>
      <c r="I437" s="137">
        <f>'S1'!H29</f>
        <v>43</v>
      </c>
      <c r="J437" s="137">
        <f>'S1'!I29</f>
        <v>48</v>
      </c>
      <c r="K437" s="137">
        <f>'S1'!J29</f>
        <v>36</v>
      </c>
      <c r="L437" s="137">
        <f>'S1'!K29</f>
        <v>40</v>
      </c>
      <c r="M437" s="137">
        <f>'S1'!L29</f>
        <v>48</v>
      </c>
      <c r="N437" s="137">
        <f>'S1'!M29</f>
        <v>50</v>
      </c>
      <c r="O437" s="137">
        <f>'S1'!N29</f>
        <v>79</v>
      </c>
      <c r="P437" s="137">
        <f>'S1'!P29</f>
        <v>365</v>
      </c>
      <c r="Q437" s="137">
        <f>'S1'!Q29</f>
        <v>45.625</v>
      </c>
      <c r="R437" s="137">
        <f>'S1'!R29</f>
        <v>53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ኑራ ሰኢድ ዉበቱ</v>
      </c>
      <c r="E456" s="244" t="str">
        <f>'S1'!E30</f>
        <v>F</v>
      </c>
      <c r="F456" s="244">
        <f>'S1'!F30</f>
        <v>10</v>
      </c>
      <c r="G456" s="136" t="s">
        <v>88</v>
      </c>
      <c r="H456" s="137">
        <f>'S1'!G30</f>
        <v>56</v>
      </c>
      <c r="I456" s="137">
        <f>'S1'!H30</f>
        <v>51</v>
      </c>
      <c r="J456" s="137">
        <f>'S1'!I30</f>
        <v>52</v>
      </c>
      <c r="K456" s="137">
        <f>'S1'!J30</f>
        <v>51</v>
      </c>
      <c r="L456" s="137">
        <f>'S1'!K30</f>
        <v>48</v>
      </c>
      <c r="M456" s="137">
        <f>'S1'!L30</f>
        <v>67</v>
      </c>
      <c r="N456" s="137">
        <f>'S1'!M30</f>
        <v>66</v>
      </c>
      <c r="O456" s="137">
        <f>'S1'!N30</f>
        <v>87</v>
      </c>
      <c r="P456" s="137">
        <f>'S1'!P30</f>
        <v>478</v>
      </c>
      <c r="Q456" s="137">
        <f>'S1'!Q30</f>
        <v>59.75</v>
      </c>
      <c r="R456" s="137">
        <f>'S1'!R30</f>
        <v>29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አህላም አብዱሮህማን  ይማም</v>
      </c>
      <c r="E473" s="233" t="str">
        <f>'S1'!E31</f>
        <v>F</v>
      </c>
      <c r="F473" s="233">
        <f>'S1'!F31</f>
        <v>11</v>
      </c>
      <c r="G473" s="136" t="s">
        <v>88</v>
      </c>
      <c r="H473" s="136">
        <f>'S1'!G31</f>
        <v>79</v>
      </c>
      <c r="I473" s="136">
        <f>'S1'!H31</f>
        <v>76</v>
      </c>
      <c r="J473" s="136">
        <f>'S1'!I31</f>
        <v>80</v>
      </c>
      <c r="K473" s="136">
        <f>'S1'!J31</f>
        <v>84</v>
      </c>
      <c r="L473" s="136">
        <f>'S1'!K31</f>
        <v>76</v>
      </c>
      <c r="M473" s="136">
        <f>'S1'!L31</f>
        <v>81</v>
      </c>
      <c r="N473" s="136">
        <f>'S1'!M31</f>
        <v>74</v>
      </c>
      <c r="O473" s="136">
        <f>'S1'!N31</f>
        <v>91</v>
      </c>
      <c r="P473" s="136">
        <f>'S1'!P31</f>
        <v>641</v>
      </c>
      <c r="Q473" s="136">
        <f>'S1'!Q31</f>
        <v>80.125</v>
      </c>
      <c r="R473" s="136">
        <f>'S1'!R31</f>
        <v>4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አህመድ አሊ ሙሀመድ ሰኢድ</v>
      </c>
      <c r="E492" s="233" t="str">
        <f>'S1'!E32</f>
        <v>M</v>
      </c>
      <c r="F492" s="233">
        <f>'S1'!F32</f>
        <v>11</v>
      </c>
      <c r="G492" s="136" t="s">
        <v>88</v>
      </c>
      <c r="H492" s="136">
        <f>'S1'!G32</f>
        <v>65</v>
      </c>
      <c r="I492" s="136">
        <f>'S1'!H32</f>
        <v>50</v>
      </c>
      <c r="J492" s="136">
        <f>'S1'!I32</f>
        <v>74</v>
      </c>
      <c r="K492" s="136">
        <f>'S1'!J32</f>
        <v>55</v>
      </c>
      <c r="L492" s="136">
        <f>'S1'!K32</f>
        <v>61</v>
      </c>
      <c r="M492" s="136">
        <f>'S1'!L32</f>
        <v>84</v>
      </c>
      <c r="N492" s="136">
        <f>'S1'!M32</f>
        <v>76</v>
      </c>
      <c r="O492" s="136">
        <f>'S1'!N32</f>
        <v>87</v>
      </c>
      <c r="P492" s="136">
        <f>'S1'!P32</f>
        <v>552</v>
      </c>
      <c r="Q492" s="136">
        <f>'S1'!Q32</f>
        <v>69</v>
      </c>
      <c r="R492" s="136">
        <f>'S1'!R32</f>
        <v>16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አሚር ጀማል ሽፋዉ</v>
      </c>
      <c r="E509" s="233" t="str">
        <f>'S1'!E33</f>
        <v>M</v>
      </c>
      <c r="F509" s="233">
        <f>'S1'!F33</f>
        <v>11</v>
      </c>
      <c r="G509" s="136" t="s">
        <v>88</v>
      </c>
      <c r="H509" s="136">
        <f>'S1'!G33</f>
        <v>77</v>
      </c>
      <c r="I509" s="136">
        <f>'S1'!H33</f>
        <v>60</v>
      </c>
      <c r="J509" s="136">
        <f>'S1'!I33</f>
        <v>60</v>
      </c>
      <c r="K509" s="136">
        <f>'S1'!J33</f>
        <v>62</v>
      </c>
      <c r="L509" s="136">
        <f>'S1'!K33</f>
        <v>71</v>
      </c>
      <c r="M509" s="136">
        <f>'S1'!L33</f>
        <v>90</v>
      </c>
      <c r="N509" s="136">
        <f>'S1'!M33</f>
        <v>74</v>
      </c>
      <c r="O509" s="136">
        <f>'S1'!N33</f>
        <v>88</v>
      </c>
      <c r="P509" s="136">
        <f>'S1'!P33</f>
        <v>582</v>
      </c>
      <c r="Q509" s="136">
        <f>'S1'!Q33</f>
        <v>72.75</v>
      </c>
      <c r="R509" s="136">
        <f>'S1'!R33</f>
        <v>8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አማር ሙሀመድ  አወል</v>
      </c>
      <c r="E528" s="233" t="str">
        <f>'S1'!E34</f>
        <v>M</v>
      </c>
      <c r="F528" s="233">
        <f>'S1'!F34</f>
        <v>10</v>
      </c>
      <c r="G528" s="136" t="s">
        <v>88</v>
      </c>
      <c r="H528" s="136">
        <f>'S1'!G34</f>
        <v>57</v>
      </c>
      <c r="I528" s="136">
        <f>'S1'!H34</f>
        <v>55</v>
      </c>
      <c r="J528" s="136">
        <f>'S1'!I34</f>
        <v>38</v>
      </c>
      <c r="K528" s="136">
        <f>'S1'!J34</f>
        <v>48</v>
      </c>
      <c r="L528" s="136">
        <f>'S1'!K34</f>
        <v>50</v>
      </c>
      <c r="M528" s="136">
        <f>'S1'!L34</f>
        <v>49</v>
      </c>
      <c r="N528" s="136">
        <f>'S1'!M34</f>
        <v>56</v>
      </c>
      <c r="O528" s="136">
        <f>'S1'!N34</f>
        <v>95</v>
      </c>
      <c r="P528" s="136">
        <f>'S1'!P34</f>
        <v>448</v>
      </c>
      <c r="Q528" s="136">
        <f>'S1'!Q34</f>
        <v>56</v>
      </c>
      <c r="R528" s="136">
        <f>'S1'!R34</f>
        <v>37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አቡበከር ኑርየ ፈንታ</v>
      </c>
      <c r="E545" s="233" t="str">
        <f>'S1'!E35</f>
        <v>M</v>
      </c>
      <c r="F545" s="233">
        <f>'S1'!F35</f>
        <v>10</v>
      </c>
      <c r="G545" s="136" t="s">
        <v>88</v>
      </c>
      <c r="H545" s="136">
        <f>'S1'!G35</f>
        <v>63</v>
      </c>
      <c r="I545" s="136">
        <f>'S1'!H35</f>
        <v>63</v>
      </c>
      <c r="J545" s="136">
        <f>'S1'!I35</f>
        <v>79</v>
      </c>
      <c r="K545" s="136">
        <f>'S1'!J35</f>
        <v>61</v>
      </c>
      <c r="L545" s="136">
        <f>'S1'!K35</f>
        <v>64</v>
      </c>
      <c r="M545" s="136">
        <f>'S1'!L35</f>
        <v>67</v>
      </c>
      <c r="N545" s="136">
        <f>'S1'!M35</f>
        <v>58</v>
      </c>
      <c r="O545" s="136">
        <f>'S1'!N35</f>
        <v>85</v>
      </c>
      <c r="P545" s="136">
        <f>'S1'!P35</f>
        <v>540</v>
      </c>
      <c r="Q545" s="136">
        <f>'S1'!Q35</f>
        <v>67.5</v>
      </c>
      <c r="R545" s="136">
        <f>'S1'!R35</f>
        <v>17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አብዱ ሙለታ ሁሴን</v>
      </c>
      <c r="E564" s="233" t="str">
        <f>'S1'!E36</f>
        <v>M</v>
      </c>
      <c r="F564" s="233">
        <f>'S1'!F36</f>
        <v>9</v>
      </c>
      <c r="G564" s="136" t="s">
        <v>88</v>
      </c>
      <c r="H564" s="136">
        <f>'S1'!G36</f>
        <v>52</v>
      </c>
      <c r="I564" s="136">
        <f>'S1'!H36</f>
        <v>42</v>
      </c>
      <c r="J564" s="136">
        <f>'S1'!I36</f>
        <v>57</v>
      </c>
      <c r="K564" s="136">
        <f>'S1'!J36</f>
        <v>47</v>
      </c>
      <c r="L564" s="136">
        <f>'S1'!K36</f>
        <v>56</v>
      </c>
      <c r="M564" s="136">
        <f>'S1'!L36</f>
        <v>73</v>
      </c>
      <c r="N564" s="136">
        <f>'S1'!M36</f>
        <v>56</v>
      </c>
      <c r="O564" s="136">
        <f>'S1'!N36</f>
        <v>70</v>
      </c>
      <c r="P564" s="136">
        <f>'S1'!P36</f>
        <v>453</v>
      </c>
      <c r="Q564" s="136">
        <f>'S1'!Q36</f>
        <v>56.625</v>
      </c>
      <c r="R564" s="136">
        <f>'S1'!R36</f>
        <v>35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 xml:space="preserve">አብዱልአዚዝ ሲራጅ ሙሀመድ </v>
      </c>
      <c r="E581" s="233" t="str">
        <f>'S1'!E37</f>
        <v>M</v>
      </c>
      <c r="F581" s="233">
        <f>'S1'!F37</f>
        <v>10</v>
      </c>
      <c r="G581" s="136" t="s">
        <v>88</v>
      </c>
      <c r="H581" s="136">
        <f>'S1'!G37</f>
        <v>37</v>
      </c>
      <c r="I581" s="136">
        <f>'S1'!H37</f>
        <v>50</v>
      </c>
      <c r="J581" s="136">
        <f>'S1'!I37</f>
        <v>57</v>
      </c>
      <c r="K581" s="136">
        <f>'S1'!J37</f>
        <v>46</v>
      </c>
      <c r="L581" s="136">
        <f>'S1'!K37</f>
        <v>42</v>
      </c>
      <c r="M581" s="136">
        <f>'S1'!L37</f>
        <v>47</v>
      </c>
      <c r="N581" s="136">
        <f>'S1'!M37</f>
        <v>43</v>
      </c>
      <c r="O581" s="136">
        <f>'S1'!N37</f>
        <v>72</v>
      </c>
      <c r="P581" s="136">
        <f>'S1'!P37</f>
        <v>394</v>
      </c>
      <c r="Q581" s="136">
        <f>'S1'!Q37</f>
        <v>49.25</v>
      </c>
      <c r="R581" s="136">
        <f>'S1'!R37</f>
        <v>45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 xml:space="preserve">አብዱልከሬም ሁሴን እድሪስ  </v>
      </c>
      <c r="E600" s="233" t="str">
        <f>'S1'!E38</f>
        <v>M</v>
      </c>
      <c r="F600" s="233">
        <f>'S1'!F38</f>
        <v>11</v>
      </c>
      <c r="G600" s="136" t="s">
        <v>88</v>
      </c>
      <c r="H600" s="136">
        <f>'S1'!G38</f>
        <v>67</v>
      </c>
      <c r="I600" s="136">
        <f>'S1'!H38</f>
        <v>55</v>
      </c>
      <c r="J600" s="136">
        <f>'S1'!I38</f>
        <v>64</v>
      </c>
      <c r="K600" s="136">
        <f>'S1'!J38</f>
        <v>75</v>
      </c>
      <c r="L600" s="136">
        <f>'S1'!K38</f>
        <v>68</v>
      </c>
      <c r="M600" s="136">
        <f>'S1'!L38</f>
        <v>96</v>
      </c>
      <c r="N600" s="136">
        <f>'S1'!M38</f>
        <v>65</v>
      </c>
      <c r="O600" s="136">
        <f>'S1'!N38</f>
        <v>83</v>
      </c>
      <c r="P600" s="136">
        <f>'S1'!P38</f>
        <v>573</v>
      </c>
      <c r="Q600" s="136">
        <f>'S1'!Q38</f>
        <v>71.625</v>
      </c>
      <c r="R600" s="136">
        <f>'S1'!R38</f>
        <v>11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አብዱረህማን ሙሀመድ አያሌዉ</v>
      </c>
      <c r="E617" s="233" t="str">
        <f>'S1'!E39</f>
        <v>M</v>
      </c>
      <c r="F617" s="233">
        <f>'S1'!F39</f>
        <v>11</v>
      </c>
      <c r="G617" s="136" t="s">
        <v>88</v>
      </c>
      <c r="H617" s="136">
        <f>'S1'!G39</f>
        <v>56</v>
      </c>
      <c r="I617" s="136">
        <f>'S1'!H39</f>
        <v>50</v>
      </c>
      <c r="J617" s="136">
        <f>'S1'!I39</f>
        <v>63</v>
      </c>
      <c r="K617" s="136">
        <f>'S1'!J39</f>
        <v>49</v>
      </c>
      <c r="L617" s="136">
        <f>'S1'!K39</f>
        <v>65</v>
      </c>
      <c r="M617" s="136">
        <f>'S1'!L39</f>
        <v>71</v>
      </c>
      <c r="N617" s="136">
        <f>'S1'!M39</f>
        <v>64</v>
      </c>
      <c r="O617" s="136">
        <f>'S1'!N39</f>
        <v>79</v>
      </c>
      <c r="P617" s="136">
        <f>'S1'!P39</f>
        <v>497</v>
      </c>
      <c r="Q617" s="136">
        <f>'S1'!Q39</f>
        <v>62.125</v>
      </c>
      <c r="R617" s="136">
        <f>'S1'!R39</f>
        <v>23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አብዱረህማን ሙሀመድ ያሲን</v>
      </c>
      <c r="E636" s="233" t="str">
        <f>'S1'!E40</f>
        <v>M</v>
      </c>
      <c r="F636" s="233">
        <f>'S1'!F40</f>
        <v>10</v>
      </c>
      <c r="G636" s="136" t="s">
        <v>88</v>
      </c>
      <c r="H636" s="136">
        <f>'S1'!G40</f>
        <v>56</v>
      </c>
      <c r="I636" s="136">
        <f>'S1'!H40</f>
        <v>48</v>
      </c>
      <c r="J636" s="136">
        <f>'S1'!I40</f>
        <v>53</v>
      </c>
      <c r="K636" s="136">
        <f>'S1'!J40</f>
        <v>46</v>
      </c>
      <c r="L636" s="136">
        <f>'S1'!K40</f>
        <v>35</v>
      </c>
      <c r="M636" s="136">
        <f>'S1'!L40</f>
        <v>44</v>
      </c>
      <c r="N636" s="136">
        <f>'S1'!M40</f>
        <v>53</v>
      </c>
      <c r="O636" s="136">
        <f>'S1'!N40</f>
        <v>68</v>
      </c>
      <c r="P636" s="136">
        <f>'S1'!P40</f>
        <v>403</v>
      </c>
      <c r="Q636" s="136">
        <f>'S1'!Q40</f>
        <v>50.375</v>
      </c>
      <c r="R636" s="136">
        <f>'S1'!R40</f>
        <v>42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አኢሻ ሙሀመድ ሰኢድ</v>
      </c>
      <c r="E653" s="233" t="str">
        <f>'S1'!E41</f>
        <v>F</v>
      </c>
      <c r="F653" s="233">
        <f>'S1'!F41</f>
        <v>10</v>
      </c>
      <c r="G653" s="136" t="s">
        <v>88</v>
      </c>
      <c r="H653" s="136">
        <f>'S1'!G41</f>
        <v>74</v>
      </c>
      <c r="I653" s="136">
        <f>'S1'!H41</f>
        <v>63</v>
      </c>
      <c r="J653" s="136">
        <f>'S1'!I41</f>
        <v>74</v>
      </c>
      <c r="K653" s="136">
        <f>'S1'!J41</f>
        <v>56</v>
      </c>
      <c r="L653" s="136">
        <f>'S1'!K41</f>
        <v>79</v>
      </c>
      <c r="M653" s="136">
        <f>'S1'!L41</f>
        <v>78</v>
      </c>
      <c r="N653" s="136">
        <f>'S1'!M41</f>
        <v>71</v>
      </c>
      <c r="O653" s="136">
        <f>'S1'!N41</f>
        <v>79</v>
      </c>
      <c r="P653" s="136">
        <f>'S1'!P41</f>
        <v>574</v>
      </c>
      <c r="Q653" s="136">
        <f>'S1'!Q41</f>
        <v>71.75</v>
      </c>
      <c r="R653" s="136">
        <f>'S1'!R41</f>
        <v>9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አዩብ ጀማል ሲራጅ</v>
      </c>
      <c r="E672" s="233" t="str">
        <f>'S1'!E42</f>
        <v>M</v>
      </c>
      <c r="F672" s="233">
        <f>'S1'!F42</f>
        <v>0</v>
      </c>
      <c r="G672" s="136" t="s">
        <v>88</v>
      </c>
      <c r="H672" s="136">
        <f>'S1'!G42</f>
        <v>36</v>
      </c>
      <c r="I672" s="136">
        <f>'S1'!H42</f>
        <v>35</v>
      </c>
      <c r="J672" s="136">
        <f>'S1'!I42</f>
        <v>66</v>
      </c>
      <c r="K672" s="136">
        <f>'S1'!J42</f>
        <v>48</v>
      </c>
      <c r="L672" s="136">
        <f>'S1'!K42</f>
        <v>34</v>
      </c>
      <c r="M672" s="136">
        <f>'S1'!L42</f>
        <v>50</v>
      </c>
      <c r="N672" s="136">
        <f>'S1'!M42</f>
        <v>50</v>
      </c>
      <c r="O672" s="136">
        <f>'S1'!N42</f>
        <v>75</v>
      </c>
      <c r="P672" s="136">
        <f>'S1'!P42</f>
        <v>394</v>
      </c>
      <c r="Q672" s="136">
        <f>'S1'!Q42</f>
        <v>49.25</v>
      </c>
      <c r="R672" s="136">
        <f>'S1'!R42</f>
        <v>45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ኢማን ሙሀመድ  ሀይሉ</v>
      </c>
      <c r="E689" s="233" t="str">
        <f>'S1'!E43</f>
        <v>F</v>
      </c>
      <c r="F689" s="233">
        <f>'S1'!F43</f>
        <v>11</v>
      </c>
      <c r="G689" s="136" t="s">
        <v>88</v>
      </c>
      <c r="H689" s="136">
        <f>'S1'!G43</f>
        <v>55</v>
      </c>
      <c r="I689" s="136">
        <f>'S1'!H43</f>
        <v>48</v>
      </c>
      <c r="J689" s="136">
        <f>'S1'!I43</f>
        <v>64</v>
      </c>
      <c r="K689" s="136">
        <f>'S1'!J43</f>
        <v>58</v>
      </c>
      <c r="L689" s="136">
        <f>'S1'!K43</f>
        <v>56</v>
      </c>
      <c r="M689" s="136">
        <f>'S1'!L43</f>
        <v>60</v>
      </c>
      <c r="N689" s="136">
        <f>'S1'!M43</f>
        <v>58</v>
      </c>
      <c r="O689" s="136">
        <f>'S1'!N43</f>
        <v>89</v>
      </c>
      <c r="P689" s="136">
        <f>'S1'!P43</f>
        <v>488</v>
      </c>
      <c r="Q689" s="136">
        <f>'S1'!Q43</f>
        <v>61</v>
      </c>
      <c r="R689" s="136">
        <f>'S1'!R43</f>
        <v>26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ኻሊድ ኑሩሁሴን ይማም</v>
      </c>
      <c r="E708" s="233" t="str">
        <f>'S1'!E44</f>
        <v>M</v>
      </c>
      <c r="F708" s="233">
        <f>'S1'!F44</f>
        <v>10</v>
      </c>
      <c r="G708" s="136" t="s">
        <v>88</v>
      </c>
      <c r="H708" s="136">
        <f>'S1'!G44</f>
        <v>67</v>
      </c>
      <c r="I708" s="136">
        <f>'S1'!H44</f>
        <v>68</v>
      </c>
      <c r="J708" s="136">
        <f>'S1'!I44</f>
        <v>72</v>
      </c>
      <c r="K708" s="136">
        <f>'S1'!J44</f>
        <v>62</v>
      </c>
      <c r="L708" s="136">
        <f>'S1'!K44</f>
        <v>60</v>
      </c>
      <c r="M708" s="136">
        <f>'S1'!L44</f>
        <v>71</v>
      </c>
      <c r="N708" s="136">
        <f>'S1'!M44</f>
        <v>71</v>
      </c>
      <c r="O708" s="136">
        <f>'S1'!N44</f>
        <v>83</v>
      </c>
      <c r="P708" s="136">
        <f>'S1'!P44</f>
        <v>554</v>
      </c>
      <c r="Q708" s="136">
        <f>'S1'!Q44</f>
        <v>69.25</v>
      </c>
      <c r="R708" s="136">
        <f>'S1'!R44</f>
        <v>15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ኻሊድ ኑርየ ይማም</v>
      </c>
      <c r="E725" s="265" t="str">
        <f>'S1'!E45</f>
        <v>M</v>
      </c>
      <c r="F725" s="265">
        <f>'S1'!F45</f>
        <v>11</v>
      </c>
      <c r="G725" s="141" t="s">
        <v>90</v>
      </c>
      <c r="H725" s="141">
        <f>'S1'!G45</f>
        <v>49</v>
      </c>
      <c r="I725" s="141">
        <f>'S1'!H45</f>
        <v>38</v>
      </c>
      <c r="J725" s="141">
        <f>'S1'!I45</f>
        <v>51</v>
      </c>
      <c r="K725" s="141">
        <f>'S1'!J45</f>
        <v>41</v>
      </c>
      <c r="L725" s="141">
        <f>'S1'!K45</f>
        <v>54</v>
      </c>
      <c r="M725" s="141">
        <f>'S1'!L45</f>
        <v>53</v>
      </c>
      <c r="N725" s="141">
        <f>'S1'!M45</f>
        <v>43</v>
      </c>
      <c r="O725" s="141">
        <f>'S1'!N45</f>
        <v>83</v>
      </c>
      <c r="P725" s="141">
        <f>'S1'!P45</f>
        <v>412</v>
      </c>
      <c r="Q725" s="141">
        <f>'S1'!Q45</f>
        <v>51.5</v>
      </c>
      <c r="R725" s="141">
        <f>'S1'!R45</f>
        <v>41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 xml:space="preserve">ዘከርያ ሽፈራዉ ሙሀመድ </v>
      </c>
      <c r="E744" s="265" t="str">
        <f>'S1'!E46</f>
        <v>M</v>
      </c>
      <c r="F744" s="265">
        <f>'S1'!F46</f>
        <v>11</v>
      </c>
      <c r="G744" s="141" t="s">
        <v>90</v>
      </c>
      <c r="H744" s="141">
        <f>'S1'!G46</f>
        <v>75</v>
      </c>
      <c r="I744" s="141">
        <f>'S1'!H46</f>
        <v>83</v>
      </c>
      <c r="J744" s="141">
        <f>'S1'!I46</f>
        <v>55</v>
      </c>
      <c r="K744" s="141">
        <f>'S1'!J46</f>
        <v>71</v>
      </c>
      <c r="L744" s="141">
        <f>'S1'!K46</f>
        <v>69</v>
      </c>
      <c r="M744" s="141">
        <f>'S1'!L46</f>
        <v>84</v>
      </c>
      <c r="N744" s="141">
        <f>'S1'!M46</f>
        <v>62</v>
      </c>
      <c r="O744" s="141">
        <f>'S1'!N46</f>
        <v>90</v>
      </c>
      <c r="P744" s="141">
        <f>'S1'!P46</f>
        <v>589</v>
      </c>
      <c r="Q744" s="141">
        <f>'S1'!Q46</f>
        <v>73.625</v>
      </c>
      <c r="R744" s="141">
        <f>'S1'!R46</f>
        <v>7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ዚያድ ከማል ሰኢድ</v>
      </c>
      <c r="E761" s="265" t="str">
        <f>'S1'!E47</f>
        <v>M</v>
      </c>
      <c r="F761" s="265">
        <f>'S1'!F47</f>
        <v>10</v>
      </c>
      <c r="G761" s="141" t="s">
        <v>90</v>
      </c>
      <c r="H761" s="141">
        <f>'S1'!G47</f>
        <v>66</v>
      </c>
      <c r="I761" s="141">
        <f>'S1'!H47</f>
        <v>53</v>
      </c>
      <c r="J761" s="141">
        <f>'S1'!I47</f>
        <v>56</v>
      </c>
      <c r="K761" s="141">
        <f>'S1'!J47</f>
        <v>57</v>
      </c>
      <c r="L761" s="141">
        <f>'S1'!K47</f>
        <v>76</v>
      </c>
      <c r="M761" s="141">
        <f>'S1'!L47</f>
        <v>76</v>
      </c>
      <c r="N761" s="141">
        <f>'S1'!M47</f>
        <v>63</v>
      </c>
      <c r="O761" s="141">
        <f>'S1'!N47</f>
        <v>82</v>
      </c>
      <c r="P761" s="141">
        <f>'S1'!P47</f>
        <v>529</v>
      </c>
      <c r="Q761" s="141">
        <f>'S1'!Q47</f>
        <v>66.125</v>
      </c>
      <c r="R761" s="141">
        <f>'S1'!R47</f>
        <v>19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ዚክራ ሙሀመድ ይማም</v>
      </c>
      <c r="E780" s="265" t="str">
        <f>'S1'!E48</f>
        <v>F</v>
      </c>
      <c r="F780" s="265">
        <f>'S1'!F48</f>
        <v>10</v>
      </c>
      <c r="G780" s="141" t="s">
        <v>90</v>
      </c>
      <c r="H780" s="141">
        <f>'S1'!G48</f>
        <v>71</v>
      </c>
      <c r="I780" s="141">
        <f>'S1'!H48</f>
        <v>68</v>
      </c>
      <c r="J780" s="141">
        <f>'S1'!I48</f>
        <v>61</v>
      </c>
      <c r="K780" s="141">
        <f>'S1'!J48</f>
        <v>57</v>
      </c>
      <c r="L780" s="141">
        <f>'S1'!K48</f>
        <v>66</v>
      </c>
      <c r="M780" s="141">
        <f>'S1'!L48</f>
        <v>73</v>
      </c>
      <c r="N780" s="141">
        <f>'S1'!M48</f>
        <v>75</v>
      </c>
      <c r="O780" s="141">
        <f>'S1'!N48</f>
        <v>95</v>
      </c>
      <c r="P780" s="141">
        <f>'S1'!P48</f>
        <v>566</v>
      </c>
      <c r="Q780" s="141">
        <f>'S1'!Q48</f>
        <v>70.75</v>
      </c>
      <c r="R780" s="141">
        <f>'S1'!R48</f>
        <v>14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 t="str">
        <f>Ave!C49</f>
        <v>ያስሚን  ሙሀመድ  አራጋዉ</v>
      </c>
      <c r="E797" s="265" t="str">
        <f>'S1'!E49</f>
        <v>F</v>
      </c>
      <c r="F797" s="265">
        <f>'S1'!F49</f>
        <v>11</v>
      </c>
      <c r="G797" s="141" t="s">
        <v>90</v>
      </c>
      <c r="H797" s="141">
        <f>'S1'!G49</f>
        <v>77</v>
      </c>
      <c r="I797" s="141">
        <f>'S1'!H49</f>
        <v>62</v>
      </c>
      <c r="J797" s="141">
        <f>'S1'!I49</f>
        <v>76</v>
      </c>
      <c r="K797" s="141">
        <f>'S1'!J49</f>
        <v>59</v>
      </c>
      <c r="L797" s="141">
        <f>'S1'!K49</f>
        <v>62</v>
      </c>
      <c r="M797" s="141">
        <f>'S1'!L49</f>
        <v>75</v>
      </c>
      <c r="N797" s="141">
        <f>'S1'!M49</f>
        <v>74</v>
      </c>
      <c r="O797" s="141">
        <f>'S1'!N49</f>
        <v>84</v>
      </c>
      <c r="P797" s="141">
        <f>'S1'!P49</f>
        <v>569</v>
      </c>
      <c r="Q797" s="141">
        <f>'S1'!Q49</f>
        <v>71.125</v>
      </c>
      <c r="R797" s="141">
        <f>'S1'!R49</f>
        <v>12</v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 t="str">
        <f>Ave!C50</f>
        <v>ያስሚን ኑሩሁሴን አህመድ</v>
      </c>
      <c r="E816" s="265" t="str">
        <f>'S1'!E50</f>
        <v>F</v>
      </c>
      <c r="F816" s="265">
        <f>'S1'!F50</f>
        <v>11</v>
      </c>
      <c r="G816" s="141" t="s">
        <v>90</v>
      </c>
      <c r="H816" s="141">
        <f>'S1'!G50</f>
        <v>56</v>
      </c>
      <c r="I816" s="141">
        <f>'S1'!H50</f>
        <v>59</v>
      </c>
      <c r="J816" s="141">
        <f>'S1'!I50</f>
        <v>78</v>
      </c>
      <c r="K816" s="141">
        <f>'S1'!J50</f>
        <v>53</v>
      </c>
      <c r="L816" s="141">
        <f>'S1'!K50</f>
        <v>76</v>
      </c>
      <c r="M816" s="141">
        <f>'S1'!L50</f>
        <v>77</v>
      </c>
      <c r="N816" s="141">
        <f>'S1'!M50</f>
        <v>79</v>
      </c>
      <c r="O816" s="141">
        <f>'S1'!N50</f>
        <v>91</v>
      </c>
      <c r="P816" s="141">
        <f>'S1'!P50</f>
        <v>569</v>
      </c>
      <c r="Q816" s="141">
        <f>'S1'!Q50</f>
        <v>71.125</v>
      </c>
      <c r="R816" s="141">
        <f>'S1'!R50</f>
        <v>12</v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 t="str">
        <f>Ave!C51</f>
        <v>ጀማል አሚኑ ጀማል</v>
      </c>
      <c r="E833" s="265" t="str">
        <f>'S1'!E51</f>
        <v>M</v>
      </c>
      <c r="F833" s="265">
        <f>'S1'!F51</f>
        <v>11</v>
      </c>
      <c r="G833" s="141" t="s">
        <v>90</v>
      </c>
      <c r="H833" s="141">
        <f>'S1'!G51</f>
        <v>42</v>
      </c>
      <c r="I833" s="141">
        <f>'S1'!H51</f>
        <v>42</v>
      </c>
      <c r="J833" s="141">
        <f>'S1'!I51</f>
        <v>60</v>
      </c>
      <c r="K833" s="141">
        <f>'S1'!J51</f>
        <v>42</v>
      </c>
      <c r="L833" s="141">
        <f>'S1'!K51</f>
        <v>40</v>
      </c>
      <c r="M833" s="141">
        <f>'S1'!L51</f>
        <v>57</v>
      </c>
      <c r="N833" s="141">
        <f>'S1'!M51</f>
        <v>47</v>
      </c>
      <c r="O833" s="141">
        <f>'S1'!N51</f>
        <v>71</v>
      </c>
      <c r="P833" s="141">
        <f>'S1'!P51</f>
        <v>401</v>
      </c>
      <c r="Q833" s="141">
        <f>'S1'!Q51</f>
        <v>50.125</v>
      </c>
      <c r="R833" s="141">
        <f>'S1'!R51</f>
        <v>43</v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 t="str">
        <f>Ave!C52</f>
        <v>ጁማና ጀማል ሰኢድ</v>
      </c>
      <c r="E852" s="265" t="str">
        <f>'S1'!E52</f>
        <v>F</v>
      </c>
      <c r="F852" s="265">
        <f>'S1'!F52</f>
        <v>10</v>
      </c>
      <c r="G852" s="141" t="s">
        <v>90</v>
      </c>
      <c r="H852" s="141">
        <f>'S1'!G52</f>
        <v>59</v>
      </c>
      <c r="I852" s="141">
        <f>'S1'!H52</f>
        <v>47</v>
      </c>
      <c r="J852" s="141">
        <f>'S1'!I52</f>
        <v>43</v>
      </c>
      <c r="K852" s="141">
        <f>'S1'!J52</f>
        <v>40</v>
      </c>
      <c r="L852" s="141">
        <f>'S1'!K52</f>
        <v>68</v>
      </c>
      <c r="M852" s="141">
        <f>'S1'!L52</f>
        <v>71</v>
      </c>
      <c r="N852" s="141">
        <f>'S1'!M52</f>
        <v>63</v>
      </c>
      <c r="O852" s="141">
        <f>'S1'!N52</f>
        <v>84</v>
      </c>
      <c r="P852" s="141">
        <f>'S1'!P52</f>
        <v>475</v>
      </c>
      <c r="Q852" s="141">
        <f>'S1'!Q52</f>
        <v>59.375</v>
      </c>
      <c r="R852" s="141">
        <f>'S1'!R52</f>
        <v>31</v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 t="str">
        <f>Ave!C53</f>
        <v>ፈራህ አህመድ አድሉ</v>
      </c>
      <c r="E869" s="265" t="str">
        <f>'S1'!E53</f>
        <v>F</v>
      </c>
      <c r="F869" s="265">
        <f>'S1'!F53</f>
        <v>11</v>
      </c>
      <c r="G869" s="141" t="s">
        <v>90</v>
      </c>
      <c r="H869" s="141">
        <f>'S1'!G53</f>
        <v>77</v>
      </c>
      <c r="I869" s="141">
        <f>'S1'!H53</f>
        <v>56</v>
      </c>
      <c r="J869" s="141">
        <f>'S1'!I53</f>
        <v>84</v>
      </c>
      <c r="K869" s="141">
        <f>'S1'!J53</f>
        <v>68</v>
      </c>
      <c r="L869" s="141">
        <f>'S1'!K53</f>
        <v>65</v>
      </c>
      <c r="M869" s="141">
        <f>'S1'!L53</f>
        <v>66</v>
      </c>
      <c r="N869" s="141">
        <f>'S1'!M53</f>
        <v>68</v>
      </c>
      <c r="O869" s="141">
        <f>'S1'!N53</f>
        <v>90</v>
      </c>
      <c r="P869" s="141">
        <f>'S1'!P53</f>
        <v>574</v>
      </c>
      <c r="Q869" s="141">
        <f>'S1'!Q53</f>
        <v>71.75</v>
      </c>
      <c r="R869" s="141">
        <f>'S1'!R53</f>
        <v>9</v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 t="str">
        <f>Ave!C54</f>
        <v>ፈትህያ ኡመር ሙሀመድ</v>
      </c>
      <c r="E888" s="265" t="str">
        <f>'S1'!E54</f>
        <v>F</v>
      </c>
      <c r="F888" s="265">
        <f>'S1'!F54</f>
        <v>10</v>
      </c>
      <c r="G888" s="141" t="s">
        <v>90</v>
      </c>
      <c r="H888" s="141">
        <f>'S1'!G54</f>
        <v>50</v>
      </c>
      <c r="I888" s="141">
        <f>'S1'!H54</f>
        <v>48</v>
      </c>
      <c r="J888" s="141">
        <f>'S1'!I54</f>
        <v>80</v>
      </c>
      <c r="K888" s="141">
        <f>'S1'!J54</f>
        <v>53</v>
      </c>
      <c r="L888" s="141">
        <f>'S1'!K54</f>
        <v>58</v>
      </c>
      <c r="M888" s="141">
        <f>'S1'!L54</f>
        <v>77</v>
      </c>
      <c r="N888" s="141">
        <f>'S1'!M54</f>
        <v>56</v>
      </c>
      <c r="O888" s="141">
        <f>'S1'!N54</f>
        <v>74</v>
      </c>
      <c r="P888" s="141">
        <f>'S1'!P54</f>
        <v>496</v>
      </c>
      <c r="Q888" s="141">
        <f>'S1'!Q54</f>
        <v>62</v>
      </c>
      <c r="R888" s="141">
        <f>'S1'!R54</f>
        <v>24</v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 t="str">
        <f>Ave!C55</f>
        <v>ፈትያ ሙሀመድ ያሲን</v>
      </c>
      <c r="E905" s="265" t="str">
        <f>'S1'!E55</f>
        <v>F</v>
      </c>
      <c r="F905" s="265">
        <f>'S1'!F55</f>
        <v>10</v>
      </c>
      <c r="G905" s="141" t="s">
        <v>90</v>
      </c>
      <c r="H905" s="141">
        <f>'S1'!G55</f>
        <v>58</v>
      </c>
      <c r="I905" s="141">
        <f>'S1'!H55</f>
        <v>62</v>
      </c>
      <c r="J905" s="141">
        <f>'S1'!I55</f>
        <v>86</v>
      </c>
      <c r="K905" s="141">
        <f>'S1'!J55</f>
        <v>73</v>
      </c>
      <c r="L905" s="141">
        <f>'S1'!K55</f>
        <v>85</v>
      </c>
      <c r="M905" s="141">
        <f>'S1'!L55</f>
        <v>72</v>
      </c>
      <c r="N905" s="141">
        <f>'S1'!M55</f>
        <v>71</v>
      </c>
      <c r="O905" s="141">
        <f>'S1'!N55</f>
        <v>87</v>
      </c>
      <c r="P905" s="141">
        <f>'S1'!P55</f>
        <v>594</v>
      </c>
      <c r="Q905" s="141">
        <f>'S1'!Q55</f>
        <v>74.25</v>
      </c>
      <c r="R905" s="141">
        <f>'S1'!R55</f>
        <v>6</v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 t="str">
        <f>Ave!C56</f>
        <v>ፊርደውስ ሙሀመድ ሙክታር</v>
      </c>
      <c r="E924" s="265" t="str">
        <f>'S1'!E56</f>
        <v>F</v>
      </c>
      <c r="F924" s="265">
        <f>'S1'!F56</f>
        <v>10</v>
      </c>
      <c r="G924" s="141" t="s">
        <v>90</v>
      </c>
      <c r="H924" s="141">
        <f>'S1'!G56</f>
        <v>37</v>
      </c>
      <c r="I924" s="141">
        <f>'S1'!H56</f>
        <v>41</v>
      </c>
      <c r="J924" s="141">
        <f>'S1'!I56</f>
        <v>43</v>
      </c>
      <c r="K924" s="141">
        <f>'S1'!J56</f>
        <v>33</v>
      </c>
      <c r="L924" s="141">
        <f>'S1'!K56</f>
        <v>50</v>
      </c>
      <c r="M924" s="141">
        <f>'S1'!L56</f>
        <v>54</v>
      </c>
      <c r="N924" s="141">
        <f>'S1'!M56</f>
        <v>41</v>
      </c>
      <c r="O924" s="141">
        <f>'S1'!N56</f>
        <v>68</v>
      </c>
      <c r="P924" s="141">
        <f>'S1'!P56</f>
        <v>367</v>
      </c>
      <c r="Q924" s="141">
        <f>'S1'!Q56</f>
        <v>45.875</v>
      </c>
      <c r="R924" s="141">
        <f>'S1'!R56</f>
        <v>51</v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 t="str">
        <f>Ave!C57</f>
        <v>ፊርደውስ ሚፍታህ ሰኢድ</v>
      </c>
      <c r="E941" s="265" t="str">
        <f>'S1'!E57</f>
        <v>F</v>
      </c>
      <c r="F941" s="265">
        <f>'S1'!F57</f>
        <v>9</v>
      </c>
      <c r="G941" s="141" t="s">
        <v>90</v>
      </c>
      <c r="H941" s="141">
        <f>'S1'!G57</f>
        <v>29</v>
      </c>
      <c r="I941" s="141">
        <f>'S1'!H57</f>
        <v>49</v>
      </c>
      <c r="J941" s="141">
        <f>'S1'!I57</f>
        <v>48</v>
      </c>
      <c r="K941" s="141">
        <f>'S1'!J57</f>
        <v>33</v>
      </c>
      <c r="L941" s="141">
        <f>'S1'!K57</f>
        <v>50</v>
      </c>
      <c r="M941" s="141">
        <f>'S1'!L57</f>
        <v>53</v>
      </c>
      <c r="N941" s="141">
        <f>'S1'!M57</f>
        <v>54</v>
      </c>
      <c r="O941" s="141">
        <f>'S1'!N57</f>
        <v>74</v>
      </c>
      <c r="P941" s="141">
        <f>'S1'!P57</f>
        <v>390</v>
      </c>
      <c r="Q941" s="141">
        <f>'S1'!Q57</f>
        <v>48.75</v>
      </c>
      <c r="R941" s="141">
        <f>'S1'!R57</f>
        <v>48</v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28</v>
      </c>
      <c r="E6" s="125">
        <f>COUNTIFS('S1'!E5:E64,"F")</f>
        <v>25</v>
      </c>
      <c r="F6" s="125">
        <f>D6+E6</f>
        <v>53</v>
      </c>
      <c r="G6" s="125">
        <f>COUNTIFS('S1'!E5:E64,"M")-COUNTIFS('S1'!E5:E64,"M",'S1'!G5:G64,"")</f>
        <v>28</v>
      </c>
      <c r="H6" s="125">
        <f>COUNTIFS('S1'!E5:E64,"F")-COUNTIFS('S1'!E5:E64,"F",'S1'!G5:G64,"")</f>
        <v>25</v>
      </c>
      <c r="I6" s="125">
        <f>G6+H6</f>
        <v>53</v>
      </c>
      <c r="J6" s="125">
        <f>COUNTIFS('S1'!E5:E64,"M",'S1'!G5:G64,"&lt;50")</f>
        <v>11</v>
      </c>
      <c r="K6" s="125">
        <f>COUNTIFS('S1'!E5:E64,"F",'S1'!G5:G64,"&lt;50")</f>
        <v>4</v>
      </c>
      <c r="L6" s="125">
        <f>J6+K6</f>
        <v>15</v>
      </c>
      <c r="M6" s="125">
        <f>J6/G6*100</f>
        <v>39.285714285714285</v>
      </c>
      <c r="N6" s="125">
        <f>K6/H6*100</f>
        <v>16</v>
      </c>
      <c r="O6" s="125">
        <f>L6/I6*100</f>
        <v>28.30188679245283</v>
      </c>
      <c r="P6" s="125">
        <f>COUNTIFS('S1'!E5:E64,"M",'S1'!G5:G64,"&gt;=50")</f>
        <v>17</v>
      </c>
      <c r="Q6" s="125">
        <f>COUNTIFS('S1'!E5:E64,"F",'S1'!G5:G64,"&gt;=50")</f>
        <v>21</v>
      </c>
      <c r="R6" s="125">
        <f>P6+Q6</f>
        <v>38</v>
      </c>
      <c r="S6" s="125">
        <f>P6/G6*100</f>
        <v>60.714285714285708</v>
      </c>
      <c r="T6" s="125">
        <f>Q6/H6*100</f>
        <v>84</v>
      </c>
      <c r="U6" s="125">
        <f>R6/I6*100</f>
        <v>71.698113207547166</v>
      </c>
      <c r="V6" s="125">
        <f>COUNTIFS('S1'!E5:E64,"M",'S1'!G5:G64,"&gt;=75")</f>
        <v>3</v>
      </c>
      <c r="W6" s="125">
        <f>COUNTIFS('S1'!E5:E64,"F",'S1'!G5:G64,"&gt;=75")</f>
        <v>5</v>
      </c>
      <c r="X6" s="125">
        <f>V6+W6</f>
        <v>8</v>
      </c>
      <c r="Y6" s="125">
        <f>V6/G6*100</f>
        <v>10.714285714285714</v>
      </c>
      <c r="Z6" s="125">
        <f>W6/H6*100</f>
        <v>20</v>
      </c>
      <c r="AA6" s="125">
        <f>X6/I6*100</f>
        <v>15.09433962264151</v>
      </c>
      <c r="AB6" s="125">
        <f>COUNTIFS('S1'!E5:E64,"M",'S1'!G5:G64,"&gt;=85")</f>
        <v>1</v>
      </c>
      <c r="AC6" s="125">
        <f>COUNTIFS('S1'!E5:E64,"F",'S1'!G5:G64,"&gt;=85")</f>
        <v>1</v>
      </c>
      <c r="AD6" s="125">
        <f>AB6+AC6</f>
        <v>2</v>
      </c>
      <c r="AE6" s="125">
        <f>AB6/G6*100</f>
        <v>3.5714285714285712</v>
      </c>
      <c r="AF6" s="125">
        <f>AC6/H6*100</f>
        <v>4</v>
      </c>
      <c r="AG6" s="125">
        <f>AD6/I6*100</f>
        <v>3.7735849056603774</v>
      </c>
    </row>
    <row r="7" spans="1:79">
      <c r="B7" s="125">
        <v>2</v>
      </c>
      <c r="C7" s="126" t="str">
        <f>'S1'!H4</f>
        <v>English</v>
      </c>
      <c r="D7" s="125">
        <f>D6</f>
        <v>28</v>
      </c>
      <c r="E7" s="125">
        <f>E6</f>
        <v>25</v>
      </c>
      <c r="F7" s="125">
        <f t="shared" ref="F7:F13" si="0">D7+E7</f>
        <v>53</v>
      </c>
      <c r="G7" s="125">
        <f>COUNTIFS('S1'!E5:E64,"M")-COUNTIFS('S1'!E5:E64,"M",'S1'!H5:H64,"")</f>
        <v>28</v>
      </c>
      <c r="H7" s="125">
        <f>COUNTIFS('S1'!E5:E64,"F")-COUNTIFS('S1'!E5:E64,"F",'S1'!H5:H64,"")</f>
        <v>25</v>
      </c>
      <c r="I7" s="125">
        <f t="shared" ref="I7:I13" si="1">G7+H7</f>
        <v>53</v>
      </c>
      <c r="J7" s="125">
        <f>COUNTIFS('S1'!E5:E64,"M",'S1'!H5:H64,"&lt;50")</f>
        <v>11</v>
      </c>
      <c r="K7" s="125">
        <f>COUNTIFS('S1'!E5:E64,"F",'S1'!H5:H64,"&lt;50")</f>
        <v>11</v>
      </c>
      <c r="L7" s="125">
        <f t="shared" ref="L7:L13" si="2">J7+K7</f>
        <v>22</v>
      </c>
      <c r="M7" s="125">
        <f t="shared" ref="M7:M13" si="3">J7/G7*100</f>
        <v>39.285714285714285</v>
      </c>
      <c r="N7" s="125">
        <f t="shared" ref="N7:N13" si="4">K7/H7*100</f>
        <v>44</v>
      </c>
      <c r="O7" s="125">
        <f t="shared" ref="O7:O14" si="5">L7/I7*100</f>
        <v>41.509433962264154</v>
      </c>
      <c r="P7" s="125">
        <f>COUNTIFS('S1'!E5:E64,"M",'S1'!H5:H64,"&gt;=50")</f>
        <v>17</v>
      </c>
      <c r="Q7" s="125">
        <f>COUNTIFS('S1'!E5:E64,"F",'S1'!H5:H64,"&gt;=50")</f>
        <v>14</v>
      </c>
      <c r="R7" s="125">
        <f t="shared" ref="R7:R13" si="6">P7+Q7</f>
        <v>31</v>
      </c>
      <c r="S7" s="125">
        <f t="shared" ref="S7:S13" si="7">P7/G7*100</f>
        <v>60.714285714285708</v>
      </c>
      <c r="T7" s="125">
        <f t="shared" ref="T7:T13" si="8">Q7/H7*100</f>
        <v>56.000000000000007</v>
      </c>
      <c r="U7" s="125">
        <f t="shared" ref="U7:U14" si="9">R7/I7*100</f>
        <v>58.490566037735846</v>
      </c>
      <c r="V7" s="125">
        <f>COUNTIFS('S1'!E5:E64,"M",'S1'!H5:H64,"&gt;=75")</f>
        <v>2</v>
      </c>
      <c r="W7" s="125">
        <f>COUNTIFS('S1'!E5:E64,"F",'S1'!H5:H64,"&gt;=75")</f>
        <v>2</v>
      </c>
      <c r="X7" s="125">
        <f t="shared" ref="X7:X13" si="10">V7+W7</f>
        <v>4</v>
      </c>
      <c r="Y7" s="125">
        <f t="shared" ref="Y7:Y14" si="11">V7/G7*100</f>
        <v>7.1428571428571423</v>
      </c>
      <c r="Z7" s="125">
        <f t="shared" ref="Z7:Z13" si="12">W7/H7*100</f>
        <v>8</v>
      </c>
      <c r="AA7" s="125">
        <f t="shared" ref="AA7:AA14" si="13">X7/I7*100</f>
        <v>7.5471698113207548</v>
      </c>
      <c r="AB7" s="125">
        <f>COUNTIFS('S1'!E5:E64,"M",'S1'!H5:H64,"&gt;=85")</f>
        <v>1</v>
      </c>
      <c r="AC7" s="125">
        <f>COUNTIFS('S1'!E5:E64,"F",'S1'!H5:H64,"&gt;=85")</f>
        <v>0</v>
      </c>
      <c r="AD7" s="125">
        <f t="shared" ref="AD7:AD13" si="14">AB7+AC7</f>
        <v>1</v>
      </c>
      <c r="AE7" s="125">
        <f t="shared" ref="AE7:AE13" si="15">AB7/G7*100</f>
        <v>3.5714285714285712</v>
      </c>
      <c r="AF7" s="125">
        <f t="shared" ref="AF7:AF13" si="16">AC7/H7*100</f>
        <v>0</v>
      </c>
      <c r="AG7" s="125">
        <f t="shared" ref="AG7:AG14" si="17">AD7/I7*100</f>
        <v>1.8867924528301887</v>
      </c>
    </row>
    <row r="8" spans="1:79">
      <c r="B8" s="125">
        <v>3</v>
      </c>
      <c r="C8" s="126" t="str">
        <f>'S1'!I4</f>
        <v>Arabic</v>
      </c>
      <c r="D8" s="125">
        <f>D6</f>
        <v>28</v>
      </c>
      <c r="E8" s="125">
        <f>E6</f>
        <v>25</v>
      </c>
      <c r="F8" s="125">
        <f t="shared" si="0"/>
        <v>53</v>
      </c>
      <c r="G8" s="125">
        <f>COUNTIFS('S1'!E5:E64,"M")-COUNTIFS('S1'!E5:E64,"M",'S1'!I5:I64,"")</f>
        <v>28</v>
      </c>
      <c r="H8" s="125">
        <f>COUNTIFS('S1'!E5:E64,"F")-COUNTIFS('S1'!E5:E64,"F",'S1'!I5:I64,"")</f>
        <v>25</v>
      </c>
      <c r="I8" s="125">
        <f t="shared" si="1"/>
        <v>53</v>
      </c>
      <c r="J8" s="125">
        <f>COUNTIFS('S1'!E5:E64,"M",'S1'!I5:I64,"&lt;50")</f>
        <v>6</v>
      </c>
      <c r="K8" s="125">
        <f>COUNTIFS('S1'!E5:E64,"F",'S1'!I5:I64,"&lt;50")</f>
        <v>5</v>
      </c>
      <c r="L8" s="125">
        <f t="shared" si="2"/>
        <v>11</v>
      </c>
      <c r="M8" s="125">
        <f t="shared" si="3"/>
        <v>21.428571428571427</v>
      </c>
      <c r="N8" s="125">
        <f t="shared" si="4"/>
        <v>20</v>
      </c>
      <c r="O8" s="125">
        <f t="shared" si="5"/>
        <v>20.754716981132077</v>
      </c>
      <c r="P8" s="125">
        <f>COUNTIFS('S1'!E5:E64,"M",'S1'!I5:I64,"&gt;=50")</f>
        <v>22</v>
      </c>
      <c r="Q8" s="125">
        <f>COUNTIFS('S1'!E5:E64,"F",'S1'!I5:I64,"&gt;=50")</f>
        <v>20</v>
      </c>
      <c r="R8" s="125">
        <f t="shared" si="6"/>
        <v>42</v>
      </c>
      <c r="S8" s="125">
        <f t="shared" si="7"/>
        <v>78.571428571428569</v>
      </c>
      <c r="T8" s="125">
        <f t="shared" si="8"/>
        <v>80</v>
      </c>
      <c r="U8" s="125">
        <f t="shared" si="9"/>
        <v>79.245283018867923</v>
      </c>
      <c r="V8" s="125">
        <f>COUNTIFS('S1'!E5:E64,"M",'S1'!I5:I64,"&gt;=75")</f>
        <v>2</v>
      </c>
      <c r="W8" s="125">
        <f>COUNTIFS('S1'!E5:E64,"F",'S1'!I5:I64,"&gt;=75")</f>
        <v>8</v>
      </c>
      <c r="X8" s="125">
        <f t="shared" si="10"/>
        <v>10</v>
      </c>
      <c r="Y8" s="125">
        <f t="shared" si="11"/>
        <v>7.1428571428571423</v>
      </c>
      <c r="Z8" s="125">
        <f t="shared" si="12"/>
        <v>32</v>
      </c>
      <c r="AA8" s="125">
        <f t="shared" si="13"/>
        <v>18.867924528301888</v>
      </c>
      <c r="AB8" s="125">
        <f>COUNTIFS('S1'!E5:E64,"M",'S1'!I5:I64,"&gt;=85")</f>
        <v>0</v>
      </c>
      <c r="AC8" s="125">
        <f>COUNTIFS('S1'!E5:E64,"F",'S1'!I5:I64,"&gt;=85")</f>
        <v>3</v>
      </c>
      <c r="AD8" s="125">
        <f t="shared" si="14"/>
        <v>3</v>
      </c>
      <c r="AE8" s="125">
        <f t="shared" si="15"/>
        <v>0</v>
      </c>
      <c r="AF8" s="125">
        <f t="shared" si="16"/>
        <v>12</v>
      </c>
      <c r="AG8" s="125">
        <f t="shared" si="17"/>
        <v>5.6603773584905666</v>
      </c>
    </row>
    <row r="9" spans="1:79">
      <c r="B9" s="125">
        <v>4</v>
      </c>
      <c r="C9" s="126" t="str">
        <f>'S1'!J4</f>
        <v>Maths</v>
      </c>
      <c r="D9" s="125">
        <f>D6</f>
        <v>28</v>
      </c>
      <c r="E9" s="125">
        <f>E6</f>
        <v>25</v>
      </c>
      <c r="F9" s="125">
        <f t="shared" si="0"/>
        <v>53</v>
      </c>
      <c r="G9" s="125">
        <f>COUNTIFS('S1'!E5:E64,"M")-COUNTIFS('S1'!E5:E64,"M",'S1'!J5:J64,"")</f>
        <v>28</v>
      </c>
      <c r="H9" s="125">
        <f>COUNTIFS('S1'!E5:E64,"F")-COUNTIFS('S1'!E5:E64,"F",'S1'!J5:J64,"")</f>
        <v>25</v>
      </c>
      <c r="I9" s="125">
        <f t="shared" si="1"/>
        <v>53</v>
      </c>
      <c r="J9" s="125">
        <f>COUNTIFS('S1'!E5:E64,"M",'S1'!J5:J64,"&lt;50")</f>
        <v>17</v>
      </c>
      <c r="K9" s="125">
        <f>COUNTIFS('S1'!E5:E64,"F",'S1'!J5:J64,"&lt;50")</f>
        <v>8</v>
      </c>
      <c r="L9" s="125">
        <f t="shared" si="2"/>
        <v>25</v>
      </c>
      <c r="M9" s="125">
        <f t="shared" si="3"/>
        <v>60.714285714285708</v>
      </c>
      <c r="N9" s="125">
        <f t="shared" si="4"/>
        <v>32</v>
      </c>
      <c r="O9" s="125">
        <f t="shared" si="5"/>
        <v>47.169811320754718</v>
      </c>
      <c r="P9" s="125">
        <f>COUNTIFS('S1'!E5:E64,"M",'S1'!J5:J64,"&gt;=50")</f>
        <v>11</v>
      </c>
      <c r="Q9" s="125">
        <f>COUNTIFS('S1'!E5:E64,"F",'S1'!J5:J64,"&gt;=50")</f>
        <v>17</v>
      </c>
      <c r="R9" s="125">
        <f t="shared" si="6"/>
        <v>28</v>
      </c>
      <c r="S9" s="125">
        <f t="shared" si="7"/>
        <v>39.285714285714285</v>
      </c>
      <c r="T9" s="125">
        <f t="shared" si="8"/>
        <v>68</v>
      </c>
      <c r="U9" s="125">
        <f t="shared" si="9"/>
        <v>52.830188679245282</v>
      </c>
      <c r="V9" s="125">
        <f>COUNTIFS('S1'!E5:E64,"M",'S1'!J5:J64,"&gt;=75")</f>
        <v>2</v>
      </c>
      <c r="W9" s="125">
        <f>COUNTIFS('S1'!E5:E64,"F",'S1'!J5:J64,"&gt;=75")</f>
        <v>4</v>
      </c>
      <c r="X9" s="125">
        <f t="shared" si="10"/>
        <v>6</v>
      </c>
      <c r="Y9" s="125">
        <f t="shared" si="11"/>
        <v>7.1428571428571423</v>
      </c>
      <c r="Z9" s="125">
        <f t="shared" si="12"/>
        <v>16</v>
      </c>
      <c r="AA9" s="125">
        <f t="shared" si="13"/>
        <v>11.320754716981133</v>
      </c>
      <c r="AB9" s="125">
        <f>COUNTIFS('S1'!E5:E64,"M",'S1'!J5:J64,"&gt;=85")</f>
        <v>0</v>
      </c>
      <c r="AC9" s="125">
        <f>COUNTIFS('S1'!E5:E64,"F",'S1'!J5:J64,"&gt;=85")</f>
        <v>0</v>
      </c>
      <c r="AD9" s="125">
        <f t="shared" si="14"/>
        <v>0</v>
      </c>
      <c r="AE9" s="125">
        <f t="shared" si="15"/>
        <v>0</v>
      </c>
      <c r="AF9" s="125">
        <f t="shared" si="16"/>
        <v>0</v>
      </c>
      <c r="AG9" s="125">
        <f t="shared" si="17"/>
        <v>0</v>
      </c>
    </row>
    <row r="10" spans="1:79">
      <c r="B10" s="125">
        <v>5</v>
      </c>
      <c r="C10" s="126" t="str">
        <f>'S1'!K4</f>
        <v>E.S</v>
      </c>
      <c r="D10" s="125">
        <f>D6</f>
        <v>28</v>
      </c>
      <c r="E10" s="125">
        <f>E6</f>
        <v>25</v>
      </c>
      <c r="F10" s="125">
        <f t="shared" si="0"/>
        <v>53</v>
      </c>
      <c r="G10" s="125">
        <f>COUNTIFS('S1'!E5:E64,"M")-COUNTIFS('S1'!E5:E64,"M",'S1'!K5:K64,"")</f>
        <v>28</v>
      </c>
      <c r="H10" s="125">
        <f>COUNTIFS('S1'!E5:E64,"F")-COUNTIFS('S1'!E5:E64,"F",'S1'!K5:K64,"")</f>
        <v>25</v>
      </c>
      <c r="I10" s="125">
        <f t="shared" si="1"/>
        <v>53</v>
      </c>
      <c r="J10" s="125">
        <f>COUNTIFS('S1'!E5:E64,"M",'S1'!K5:K64,"&lt;50")</f>
        <v>12</v>
      </c>
      <c r="K10" s="125">
        <f>COUNTIFS('S1'!E5:E64,"F",'S1'!K5:K64,"&lt;50")</f>
        <v>2</v>
      </c>
      <c r="L10" s="125">
        <f t="shared" si="2"/>
        <v>14</v>
      </c>
      <c r="M10" s="125">
        <f t="shared" si="3"/>
        <v>42.857142857142854</v>
      </c>
      <c r="N10" s="125">
        <f t="shared" si="4"/>
        <v>8</v>
      </c>
      <c r="O10" s="125">
        <f t="shared" si="5"/>
        <v>26.415094339622641</v>
      </c>
      <c r="P10" s="125">
        <f>COUNTIFS('S1'!E5:E64,"M",'S1'!K5:K64,"&gt;=50")</f>
        <v>16</v>
      </c>
      <c r="Q10" s="125">
        <f>COUNTIFS('S1'!E5:E64,"F",'S1'!K5:K64,"&gt;=50")</f>
        <v>23</v>
      </c>
      <c r="R10" s="125">
        <f t="shared" si="6"/>
        <v>39</v>
      </c>
      <c r="S10" s="125">
        <f t="shared" si="7"/>
        <v>57.142857142857139</v>
      </c>
      <c r="T10" s="125">
        <f t="shared" si="8"/>
        <v>92</v>
      </c>
      <c r="U10" s="125">
        <f t="shared" si="9"/>
        <v>73.584905660377359</v>
      </c>
      <c r="V10" s="125">
        <f>COUNTIFS('S1'!E5:E64,"M",'S1'!K5:K64,"&gt;=75")</f>
        <v>2</v>
      </c>
      <c r="W10" s="125">
        <f>COUNTIFS('S1'!E5:E64,"F",'S1'!K5:K64,"&gt;=75")</f>
        <v>6</v>
      </c>
      <c r="X10" s="125">
        <f t="shared" si="10"/>
        <v>8</v>
      </c>
      <c r="Y10" s="125">
        <f t="shared" si="11"/>
        <v>7.1428571428571423</v>
      </c>
      <c r="Z10" s="125">
        <f t="shared" si="12"/>
        <v>24</v>
      </c>
      <c r="AA10" s="125">
        <f t="shared" si="13"/>
        <v>15.09433962264151</v>
      </c>
      <c r="AB10" s="125">
        <f>COUNTIFS('S1'!E5:E64,"M",'S1'!K5:K64,"&gt;=85")</f>
        <v>1</v>
      </c>
      <c r="AC10" s="125">
        <f>COUNTIFS('S1'!E5:E64,"F",'S1'!K5:K64,"&gt;=85")</f>
        <v>2</v>
      </c>
      <c r="AD10" s="125">
        <f t="shared" si="14"/>
        <v>3</v>
      </c>
      <c r="AE10" s="125">
        <f t="shared" si="15"/>
        <v>3.5714285714285712</v>
      </c>
      <c r="AF10" s="125">
        <f t="shared" si="16"/>
        <v>8</v>
      </c>
      <c r="AG10" s="125">
        <f t="shared" si="17"/>
        <v>5.6603773584905666</v>
      </c>
    </row>
    <row r="11" spans="1:79">
      <c r="B11" s="125">
        <v>6</v>
      </c>
      <c r="C11" s="126" t="str">
        <f>'S1'!L4</f>
        <v>Moral Edu</v>
      </c>
      <c r="D11" s="125">
        <f>D6</f>
        <v>28</v>
      </c>
      <c r="E11" s="125">
        <f>E6</f>
        <v>25</v>
      </c>
      <c r="F11" s="125">
        <f t="shared" si="0"/>
        <v>53</v>
      </c>
      <c r="G11" s="125">
        <f>COUNTIFS('S1'!E5:E64,"M")-COUNTIFS('S1'!E5:E64,"M",'S1'!L5:L64,"")</f>
        <v>28</v>
      </c>
      <c r="H11" s="125">
        <f>COUNTIFS('S1'!E5:E64,"F")-COUNTIFS('S1'!E5:E64,"F",'S1'!L5:L64,"")</f>
        <v>25</v>
      </c>
      <c r="I11" s="125">
        <f t="shared" si="1"/>
        <v>53</v>
      </c>
      <c r="J11" s="125">
        <f>COUNTIFS('S1'!E5:E64,"M",'S1'!L5:L64,"&lt;50")</f>
        <v>5</v>
      </c>
      <c r="K11" s="125">
        <f>COUNTIFS('S1'!E5:E64,"F",'S1'!L5:L64,"&lt;50")</f>
        <v>1</v>
      </c>
      <c r="L11" s="125">
        <f t="shared" si="2"/>
        <v>6</v>
      </c>
      <c r="M11" s="125">
        <f t="shared" si="3"/>
        <v>17.857142857142858</v>
      </c>
      <c r="N11" s="125">
        <f t="shared" si="4"/>
        <v>4</v>
      </c>
      <c r="O11" s="125">
        <f t="shared" si="5"/>
        <v>11.320754716981133</v>
      </c>
      <c r="P11" s="125">
        <f>COUNTIFS('S1'!E5:E64,"M",'S1'!L5:L64,"&gt;=50")</f>
        <v>23</v>
      </c>
      <c r="Q11" s="125">
        <f>COUNTIFS('S1'!E5:E64,"F",'S1'!L5:L64,"&gt;=50")</f>
        <v>24</v>
      </c>
      <c r="R11" s="125">
        <f t="shared" si="6"/>
        <v>47</v>
      </c>
      <c r="S11" s="125">
        <f t="shared" si="7"/>
        <v>82.142857142857139</v>
      </c>
      <c r="T11" s="125">
        <f t="shared" si="8"/>
        <v>96</v>
      </c>
      <c r="U11" s="125">
        <f t="shared" si="9"/>
        <v>88.679245283018872</v>
      </c>
      <c r="V11" s="125">
        <f>COUNTIFS('S1'!E5:E64,"M",'S1'!L5:L64,"&gt;=75")</f>
        <v>6</v>
      </c>
      <c r="W11" s="125">
        <f>COUNTIFS('S1'!E5:E64,"F",'S1'!L5:L64,"&gt;=75")</f>
        <v>9</v>
      </c>
      <c r="X11" s="125">
        <f t="shared" si="10"/>
        <v>15</v>
      </c>
      <c r="Y11" s="125">
        <f t="shared" si="11"/>
        <v>21.428571428571427</v>
      </c>
      <c r="Z11" s="125">
        <f t="shared" si="12"/>
        <v>36</v>
      </c>
      <c r="AA11" s="125">
        <f t="shared" si="13"/>
        <v>28.30188679245283</v>
      </c>
      <c r="AB11" s="125">
        <f>COUNTIFS('S1'!E5:E64,"M",'S1'!L5:L64,"&gt;=85")</f>
        <v>3</v>
      </c>
      <c r="AC11" s="125">
        <f>COUNTIFS('S1'!E5:E64,"F",'S1'!L5:L64,"&gt;=85")</f>
        <v>3</v>
      </c>
      <c r="AD11" s="125">
        <f t="shared" si="14"/>
        <v>6</v>
      </c>
      <c r="AE11" s="125">
        <f t="shared" si="15"/>
        <v>10.714285714285714</v>
      </c>
      <c r="AF11" s="125">
        <f t="shared" si="16"/>
        <v>12</v>
      </c>
      <c r="AG11" s="125">
        <f t="shared" si="17"/>
        <v>11.320754716981133</v>
      </c>
    </row>
    <row r="12" spans="1:79">
      <c r="B12" s="125">
        <v>7</v>
      </c>
      <c r="C12" s="126" t="str">
        <f>'S1'!M4</f>
        <v>Art</v>
      </c>
      <c r="D12" s="125">
        <f>D6</f>
        <v>28</v>
      </c>
      <c r="E12" s="125">
        <f>E6</f>
        <v>25</v>
      </c>
      <c r="F12" s="125">
        <f t="shared" si="0"/>
        <v>53</v>
      </c>
      <c r="G12" s="125">
        <f>COUNTIFS('S1'!E5:E64,"M")-COUNTIFS('S1'!E5:E64,"M",'S1'!M5:M64,"")</f>
        <v>28</v>
      </c>
      <c r="H12" s="125">
        <f>COUNTIFS('S1'!E5:E64,"F")-COUNTIFS('S1'!E5:E64,"F",'S1'!M5:M64,"")</f>
        <v>25</v>
      </c>
      <c r="I12" s="125">
        <f t="shared" si="1"/>
        <v>53</v>
      </c>
      <c r="J12" s="125">
        <f>COUNTIFS('S1'!E5:E64,"M",'S1'!M5:M64,"&lt;50")</f>
        <v>6</v>
      </c>
      <c r="K12" s="125">
        <f>COUNTIFS('S1'!E5:E64,"F",'S1'!M5:M64,"&lt;50")</f>
        <v>2</v>
      </c>
      <c r="L12" s="125">
        <f t="shared" si="2"/>
        <v>8</v>
      </c>
      <c r="M12" s="125">
        <f t="shared" si="3"/>
        <v>21.428571428571427</v>
      </c>
      <c r="N12" s="125">
        <f t="shared" si="4"/>
        <v>8</v>
      </c>
      <c r="O12" s="125">
        <f t="shared" si="5"/>
        <v>15.09433962264151</v>
      </c>
      <c r="P12" s="125">
        <f>COUNTIFS('S1'!E5:E64,"M",'S1'!M5:M64,"&gt;=50")</f>
        <v>22</v>
      </c>
      <c r="Q12" s="125">
        <f>COUNTIFS('S1'!E5:E64,"F",'S1'!M5:M64,"&gt;=50")</f>
        <v>23</v>
      </c>
      <c r="R12" s="125">
        <f t="shared" si="6"/>
        <v>45</v>
      </c>
      <c r="S12" s="125">
        <f t="shared" si="7"/>
        <v>78.571428571428569</v>
      </c>
      <c r="T12" s="125">
        <f t="shared" si="8"/>
        <v>92</v>
      </c>
      <c r="U12" s="125">
        <f t="shared" si="9"/>
        <v>84.905660377358487</v>
      </c>
      <c r="V12" s="125">
        <f>COUNTIFS('S1'!E5:E64,"M",'S1'!M5:M64,"&gt;=75")</f>
        <v>2</v>
      </c>
      <c r="W12" s="125">
        <f>COUNTIFS('S1'!E5:E64,"F",'S1'!M5:M64,"&gt;=75")</f>
        <v>5</v>
      </c>
      <c r="X12" s="125">
        <f t="shared" si="10"/>
        <v>7</v>
      </c>
      <c r="Y12" s="125">
        <f t="shared" si="11"/>
        <v>7.1428571428571423</v>
      </c>
      <c r="Z12" s="125">
        <f t="shared" si="12"/>
        <v>20</v>
      </c>
      <c r="AA12" s="125">
        <f t="shared" si="13"/>
        <v>13.20754716981132</v>
      </c>
      <c r="AB12" s="125">
        <f>COUNTIFS('S1'!E5:E64,"M",'S1'!M5:M64,"&gt;=85")</f>
        <v>0</v>
      </c>
      <c r="AC12" s="125">
        <f>COUNTIFS('S1'!E5:E64,"F",'S1'!M5:M64,"&gt;=85")</f>
        <v>1</v>
      </c>
      <c r="AD12" s="125">
        <f t="shared" si="14"/>
        <v>1</v>
      </c>
      <c r="AE12" s="125">
        <f t="shared" si="15"/>
        <v>0</v>
      </c>
      <c r="AF12" s="125">
        <f t="shared" si="16"/>
        <v>4</v>
      </c>
      <c r="AG12" s="125">
        <f t="shared" si="17"/>
        <v>1.8867924528301887</v>
      </c>
    </row>
    <row r="13" spans="1:79">
      <c r="B13" s="125">
        <v>8</v>
      </c>
      <c r="C13" s="126" t="str">
        <f>'S1'!N4</f>
        <v>HPE</v>
      </c>
      <c r="D13" s="125">
        <f>D6</f>
        <v>28</v>
      </c>
      <c r="E13" s="125">
        <f>E6</f>
        <v>25</v>
      </c>
      <c r="F13" s="125">
        <f t="shared" si="0"/>
        <v>53</v>
      </c>
      <c r="G13" s="125">
        <f>COUNTIFS('S1'!E5:E64,"M")-COUNTIFS('S1'!E5:E64,"M",'S1'!N5:N64,"")</f>
        <v>28</v>
      </c>
      <c r="H13" s="125">
        <f>COUNTIFS('S1'!E5:E64,"F")-COUNTIFS('S1'!E5:E64,"F",'S1'!N5:N64,"")</f>
        <v>25</v>
      </c>
      <c r="I13" s="125">
        <f t="shared" si="1"/>
        <v>53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28</v>
      </c>
      <c r="Q13" s="125">
        <f>COUNTIFS('S1'!E5:E64,"F",'S1'!N5:N64,"&gt;=50")</f>
        <v>25</v>
      </c>
      <c r="R13" s="125">
        <f t="shared" si="6"/>
        <v>53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18</v>
      </c>
      <c r="W13" s="125">
        <f>COUNTIFS('S1'!E5:E64,"F",'S1'!N5:N64,"&gt;=75")</f>
        <v>22</v>
      </c>
      <c r="X13" s="125">
        <f t="shared" si="10"/>
        <v>40</v>
      </c>
      <c r="Y13" s="125">
        <f t="shared" si="11"/>
        <v>64.285714285714292</v>
      </c>
      <c r="Z13" s="125">
        <f t="shared" si="12"/>
        <v>88</v>
      </c>
      <c r="AA13" s="125">
        <f t="shared" si="13"/>
        <v>75.471698113207552</v>
      </c>
      <c r="AB13" s="125">
        <f>COUNTIFS('S1'!E5:E64,"M",'S1'!N5:N64,"&gt;=85")</f>
        <v>8</v>
      </c>
      <c r="AC13" s="125">
        <f>COUNTIFS('S1'!E5:E64,"F",'S1'!N5:N64,"&gt;=85")</f>
        <v>15</v>
      </c>
      <c r="AD13" s="125">
        <f t="shared" si="14"/>
        <v>23</v>
      </c>
      <c r="AE13" s="125">
        <f t="shared" si="15"/>
        <v>28.571428571428569</v>
      </c>
      <c r="AF13" s="125">
        <f t="shared" si="16"/>
        <v>60</v>
      </c>
      <c r="AG13" s="125">
        <f t="shared" si="17"/>
        <v>43.39622641509434</v>
      </c>
    </row>
    <row r="14" spans="1:79" s="127" customFormat="1">
      <c r="A14" s="123"/>
      <c r="B14" s="281" t="s">
        <v>18</v>
      </c>
      <c r="C14" s="282"/>
      <c r="D14" s="125">
        <f>COUNTIFS('S1'!E5:E64,"M")</f>
        <v>28</v>
      </c>
      <c r="E14" s="125">
        <f>COUNTIFS('S1'!E5:E64,"F")</f>
        <v>25</v>
      </c>
      <c r="F14" s="125">
        <f>D14+E14</f>
        <v>53</v>
      </c>
      <c r="G14" s="125">
        <f>COUNTIFS('S1'!E5:E64,"M")-COUNTIFS('S1'!E5:E64,"M",'S1'!U5:U64,"&gt;0")</f>
        <v>28</v>
      </c>
      <c r="H14" s="125">
        <f>COUNTIFS('S1'!E5:E64,"F")-COUNTIFS('S1'!E5:E64,"F",'S1'!U5:U64,"&gt;0")</f>
        <v>25</v>
      </c>
      <c r="I14" s="125">
        <f>G14+H14</f>
        <v>53</v>
      </c>
      <c r="J14" s="125">
        <f>COUNTIFS('S1'!E5:E64,"M",'S1'!Q5:Q64,"&lt;50")-COUNTIFS('S1'!E5:E64,"M",'S1'!Q5:Q64,"&lt;=0")</f>
        <v>7</v>
      </c>
      <c r="K14" s="125">
        <f>COUNTIFS('S1'!E5:E64,"F",'S1'!Q5:Q64,"&lt;50")-COUNTIFS('S1'!E5:E64,"F",'S1'!Q5:Q64,"&lt;=0")</f>
        <v>3</v>
      </c>
      <c r="L14" s="125">
        <f>J14+K14</f>
        <v>10</v>
      </c>
      <c r="M14" s="125">
        <f>K14/G14*100</f>
        <v>10.714285714285714</v>
      </c>
      <c r="N14" s="125">
        <f>K14/H14*100</f>
        <v>12</v>
      </c>
      <c r="O14" s="125">
        <f t="shared" si="5"/>
        <v>18.867924528301888</v>
      </c>
      <c r="P14" s="125">
        <f>COUNTIFS('S1'!E5:E64,"M",'S1'!Q5:Q64,"&gt;=50")</f>
        <v>21</v>
      </c>
      <c r="Q14" s="125">
        <f>COUNTIFS('S1'!E5:E64,"F",'S1'!Q5:Q64,"&gt;=50")</f>
        <v>22</v>
      </c>
      <c r="R14" s="125">
        <f>P14+Q14</f>
        <v>43</v>
      </c>
      <c r="S14" s="125">
        <f>P14/G14*100</f>
        <v>75</v>
      </c>
      <c r="T14" s="125">
        <f>Q14/H14*100</f>
        <v>88</v>
      </c>
      <c r="U14" s="125">
        <f t="shared" si="9"/>
        <v>81.132075471698116</v>
      </c>
      <c r="V14" s="125">
        <f>COUNTIFS('S1'!E5:E64,"M",'S1'!Q5:Q64,"&gt;=75")</f>
        <v>1</v>
      </c>
      <c r="W14" s="125">
        <f>COUNTIFS('S1'!E5:E64,"F",'S1'!Q5:Q64,"&gt;=75")</f>
        <v>4</v>
      </c>
      <c r="X14" s="125">
        <f>V14+W14</f>
        <v>5</v>
      </c>
      <c r="Y14" s="125">
        <f t="shared" si="11"/>
        <v>3.5714285714285712</v>
      </c>
      <c r="Z14" s="125">
        <f>W14/H14*100</f>
        <v>16</v>
      </c>
      <c r="AA14" s="125">
        <f t="shared" si="13"/>
        <v>9.433962264150944</v>
      </c>
      <c r="AB14" s="125">
        <f>COUNTIFS('S1'!E5:E64,"M",'S1'!Q5:Q64,"&gt;=85")</f>
        <v>1</v>
      </c>
      <c r="AC14" s="125">
        <f>COUNTIFS('S1'!E5:E64,"F",'S1'!Q5:Q64,"&gt;=85")</f>
        <v>0</v>
      </c>
      <c r="AD14" s="125">
        <f>AB14+AC14</f>
        <v>1</v>
      </c>
      <c r="AE14" s="125">
        <f>AB14/G14*100</f>
        <v>3.5714285714285712</v>
      </c>
      <c r="AF14" s="125">
        <f>AC14/H14*100</f>
        <v>0</v>
      </c>
      <c r="AG14" s="125">
        <f t="shared" si="17"/>
        <v>1.8867924528301887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28</v>
      </c>
      <c r="E6" s="125">
        <f>COUNTIFS('S2'!E5:E64,"F")</f>
        <v>25</v>
      </c>
      <c r="F6" s="125">
        <f>D6+E6</f>
        <v>53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28</v>
      </c>
      <c r="E7" s="125">
        <f>E6</f>
        <v>25</v>
      </c>
      <c r="F7" s="125">
        <f t="shared" ref="F7:F13" si="0">D7+E7</f>
        <v>53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28</v>
      </c>
      <c r="E8" s="125">
        <f>E6</f>
        <v>25</v>
      </c>
      <c r="F8" s="125">
        <f t="shared" si="0"/>
        <v>53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28</v>
      </c>
      <c r="E9" s="125">
        <f>E6</f>
        <v>25</v>
      </c>
      <c r="F9" s="125">
        <f t="shared" si="0"/>
        <v>53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28</v>
      </c>
      <c r="E10" s="125">
        <f>E6</f>
        <v>25</v>
      </c>
      <c r="F10" s="125">
        <f t="shared" si="0"/>
        <v>53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28</v>
      </c>
      <c r="E11" s="125">
        <f>E6</f>
        <v>25</v>
      </c>
      <c r="F11" s="125">
        <f t="shared" si="0"/>
        <v>53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28</v>
      </c>
      <c r="E12" s="125">
        <f>E6</f>
        <v>25</v>
      </c>
      <c r="F12" s="125">
        <f t="shared" si="0"/>
        <v>53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28</v>
      </c>
      <c r="E13" s="125">
        <f>E6</f>
        <v>25</v>
      </c>
      <c r="F13" s="125">
        <f t="shared" si="0"/>
        <v>53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28</v>
      </c>
      <c r="E14" s="125">
        <f>COUNTIFS('S1'!E5:E64,"F")</f>
        <v>25</v>
      </c>
      <c r="F14" s="125">
        <f>D14+E14</f>
        <v>53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28</v>
      </c>
      <c r="E19" s="130">
        <f>COUNTIFS(Roster!E4:E245,"F",Roster!S4:S245,"-")</f>
        <v>25</v>
      </c>
      <c r="F19" s="130">
        <f>D19+E19</f>
        <v>53</v>
      </c>
    </row>
    <row r="20" spans="1:79" s="67" customFormat="1">
      <c r="C20" s="130" t="s">
        <v>59</v>
      </c>
      <c r="D20" s="130">
        <f>SUM(D17:D19)</f>
        <v>28</v>
      </c>
      <c r="E20" s="130">
        <f>SUM(E17:E19)</f>
        <v>25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28</v>
      </c>
      <c r="E6" s="125">
        <f>COUNTIFS('S2'!E5:E64,"F")</f>
        <v>25</v>
      </c>
      <c r="F6" s="125">
        <f>D6+E6</f>
        <v>53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28</v>
      </c>
      <c r="E7" s="125">
        <f>E6</f>
        <v>25</v>
      </c>
      <c r="F7" s="125">
        <f t="shared" ref="F7:F13" si="0">D7+E7</f>
        <v>53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28</v>
      </c>
      <c r="E8" s="125">
        <f>E6</f>
        <v>25</v>
      </c>
      <c r="F8" s="125">
        <f t="shared" si="0"/>
        <v>53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28</v>
      </c>
      <c r="E9" s="125">
        <f>E6</f>
        <v>25</v>
      </c>
      <c r="F9" s="125">
        <f t="shared" si="0"/>
        <v>53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28</v>
      </c>
      <c r="E10" s="125">
        <f>E6</f>
        <v>25</v>
      </c>
      <c r="F10" s="125">
        <f t="shared" si="0"/>
        <v>53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28</v>
      </c>
      <c r="E11" s="125">
        <f>E6</f>
        <v>25</v>
      </c>
      <c r="F11" s="125">
        <f t="shared" si="0"/>
        <v>53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28</v>
      </c>
      <c r="E12" s="125">
        <f>E6</f>
        <v>25</v>
      </c>
      <c r="F12" s="125">
        <f t="shared" si="0"/>
        <v>53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28</v>
      </c>
      <c r="E13" s="125">
        <f>E6</f>
        <v>25</v>
      </c>
      <c r="F13" s="125">
        <f t="shared" si="0"/>
        <v>53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28</v>
      </c>
      <c r="E14" s="125">
        <f>COUNTIFS('S1'!E5:E64,"F")</f>
        <v>25</v>
      </c>
      <c r="F14" s="125">
        <f>D14+E14</f>
        <v>53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28</v>
      </c>
      <c r="E19" s="130">
        <f>COUNTIFS(Roster!E5:E245,"F",Roster!S5:S245,"-")</f>
        <v>25</v>
      </c>
      <c r="F19" s="130">
        <f>D19+E19</f>
        <v>53</v>
      </c>
    </row>
    <row r="20" spans="1:79" s="67" customFormat="1">
      <c r="C20" s="130" t="s">
        <v>59</v>
      </c>
      <c r="D20" s="130">
        <f>SUM(D17:D19)</f>
        <v>28</v>
      </c>
      <c r="E20" s="130">
        <f>SUM(E17:E19)</f>
        <v>25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2025-02-12T11:45:51Z</dcterms:modified>
</cp:coreProperties>
</file>