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1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I141" i="4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K16" i="4" l="1"/>
  <c r="K124"/>
  <c r="N76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44" l="1"/>
  <c r="Q93"/>
  <c r="R62" i="2"/>
  <c r="R240" i="4" s="1"/>
  <c r="Q39"/>
  <c r="R40" i="2"/>
  <c r="R637" i="11" s="1"/>
  <c r="R61" i="1"/>
  <c r="R236" i="4" s="1"/>
  <c r="Q125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1013" i="11" l="1"/>
  <c r="R147" i="4"/>
  <c r="AG9" i="7"/>
  <c r="P47" i="3"/>
  <c r="R763" i="11" s="1"/>
  <c r="P63" i="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X14" i="8"/>
  <c r="AA14" s="1"/>
  <c r="Y14"/>
  <c r="R244" i="4"/>
  <c r="R1051" i="11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78" l="1"/>
  <c r="R1015" i="11"/>
  <c r="R247" i="4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<sst xmlns="http://schemas.openxmlformats.org/spreadsheetml/2006/main" count="2862" uniqueCount="147">
  <si>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</si>
  <si>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</si>
  <si>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</si>
  <si>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</si>
  <si>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</si>
  <si>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</si>
  <si>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</si>
  <si>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</si>
  <si>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</si>
  <si>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</si>
  <si>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</si>
  <si>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</si>
  <si>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</si>
  <si>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</si>
  <si>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</si>
  <si>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</si>
  <si>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</si>
  <si>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</si>
  <si>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</si>
  <si>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</si>
  <si>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</si>
  <si>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</si>
  <si>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</si>
  <si>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</si>
  <si>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</si>
  <si>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</si>
  <si>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</si>
  <si>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</si>
  <si>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</si>
  <si>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</si>
  <si>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</si>
  <si>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</si>
  <si>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</si>
  <si>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</si>
  <si>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</si>
  <si>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</si>
  <si>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</si>
  <si>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</si>
  <si>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</si>
  <si>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</si>
  <si>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</si>
  <si>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</si>
  <si>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</si>
  <si>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</si>
  <si>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</si>
  <si>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</si>
  <si>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</si>
  <si>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</si>
  <si>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</si>
  <si>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</si>
  <si>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</si>
  <si>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</si>
  <si>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</si>
  <si>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</si>
  <si>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</si>
  <si>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</si>
  <si>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</si>
  <si>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</si>
  <si>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</si>
  <si>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</si>
  <si>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</si>
  <si>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</si>
  <si>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</si>
  <si>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</si>
  <si>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</si>
  <si>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</si>
  <si>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</si>
  <si>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</si>
  <si>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</si>
  <si>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</si>
  <si>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</si>
  <si>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</si>
  <si>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</si>
  <si>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</si>
  <si>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</si>
  <si>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</si>
  <si>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</si>
  <si>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</si>
  <si>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</si>
  <si>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</si>
  <si>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</si>
  <si>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</si>
  <si>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</si>
  <si>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</si>
  <si>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</si>
  <si>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</si>
  <si>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</si>
  <si>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</si>
  <si>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</si>
  <si>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</si>
  <si>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</si>
  <si>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</si>
  <si>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</si>
  <si>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</si>
  <si>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</si>
  <si>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</si>
  <si>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</si>
  <si>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ሀሊማ ሰኢድ መኮናን</t>
  </si>
  <si>
    <t>ሀምዳን አብዱረህማን አህመድ</t>
  </si>
  <si>
    <t>ሀቢባ ሰኢድ ይማም</t>
  </si>
  <si>
    <t>ሀያት ሙሀመድ ካሳው</t>
  </si>
  <si>
    <t>ሉቅማነልሀኪም ሙሀመድ ኑርየ</t>
  </si>
  <si>
    <t>መስኡድ ጀማል አህመድ</t>
  </si>
  <si>
    <t>ሙሀመድ አሚን ሙሉጌታ</t>
  </si>
  <si>
    <t>ሙሀመድ አሚን ጀማል</t>
  </si>
  <si>
    <t>ሙሀመድ አቡበክር ሰኢድ</t>
  </si>
  <si>
    <t>ሙሀመድአሚን እንድሪስ ትኩ</t>
  </si>
  <si>
    <t>ሙባረክ ሰኢድ አሊ</t>
  </si>
  <si>
    <t>ሰለሀድን አርሻድ አሊ</t>
  </si>
  <si>
    <t>ሰሊማ ሚስባህ አሊ</t>
  </si>
  <si>
    <t>ሰልማን ኑሩሁሴን አሊ</t>
  </si>
  <si>
    <t>ሰልማን ኑርየ አሰፋ</t>
  </si>
  <si>
    <t>ሲትራ ሙራድ ሰኢድ</t>
  </si>
  <si>
    <t>ሲትራ ኢብራሂም ሰኢድ</t>
  </si>
  <si>
    <t>ሶብሪና ኑርየ አደም</t>
  </si>
  <si>
    <t>ሷሊሀ ሙሀመድ ሰኢድ</t>
  </si>
  <si>
    <t xml:space="preserve">ረውዷ አህመድ ኑር </t>
  </si>
  <si>
    <t>ቃሲም ሰኢድ ሁሴን</t>
  </si>
  <si>
    <t>ተማዱር ደሳለኝ ገብርየ</t>
  </si>
  <si>
    <t>ተምኪን ሱለይማን ኡመር</t>
  </si>
  <si>
    <t>ተውፊቅ አንዋር ብርሀን</t>
  </si>
  <si>
    <t>ነጃት አብዱረህማን እንድሪስ</t>
  </si>
  <si>
    <t>አህላም ሙሀመድ ብርሀኔ</t>
  </si>
  <si>
    <t>አህመድ ሙሀመድ ፈንታ</t>
  </si>
  <si>
    <t>አመተረህማን ሙሀመድ ሰኢድ</t>
  </si>
  <si>
    <t>አሚኑ ሙሀመድ ካሳው</t>
  </si>
  <si>
    <t>አማር ጉበና ጌታሁን</t>
  </si>
  <si>
    <t>አብደላህዙልቢጀደይን ሰኢድ እንድሪስ</t>
  </si>
  <si>
    <t>አብዱረህማን ሙሀመድ አወል</t>
  </si>
  <si>
    <t>አፍራ ሀሰን ይመር</t>
  </si>
  <si>
    <t>አፍራህ አህመድ ሙክታር</t>
  </si>
  <si>
    <t>ኡመር እንድሪስ ያሲን</t>
  </si>
  <si>
    <t>ኡመር ይማም ሰኢድ</t>
  </si>
  <si>
    <t>ኢልሀም ይማም አሰፋ</t>
  </si>
  <si>
    <t>ኢማን ሰኢድ ሙሀመድ</t>
  </si>
  <si>
    <t>ኢሳ ጉበና ጌታሁን</t>
  </si>
  <si>
    <t>ኢዘዲን ሰኢድ ፈንታው</t>
  </si>
  <si>
    <t>ዛኪር ሰኢድ አብዱ</t>
  </si>
  <si>
    <t>የዚድ ኢብራሂም ረጃ</t>
  </si>
  <si>
    <t>ዩስራ ሙሀመድ ሰኢድ</t>
  </si>
  <si>
    <t>ዩስራ አህመድ ሙሀመድ</t>
  </si>
  <si>
    <t>ያስሚን ሙሀመድ አወል</t>
  </si>
  <si>
    <t>ጀማል ሙሀመድ ሁሴን</t>
  </si>
  <si>
    <t>ፈውዛን አህመድ ይመር</t>
  </si>
  <si>
    <t>ፊርደውስ ሙሀመድ ጌታሁን</t>
  </si>
  <si>
    <t>ፊርደውስ ኡመር አህመድ</t>
  </si>
  <si>
    <t>ፊርደውስ ጋሻው ብርሀኑ</t>
  </si>
</sst>
</file>

<file path=xl/styles.xml><?xml version="1.0" encoding="utf-8"?>
<styleSheet xmlns="http://schemas.openxmlformats.org/spreadsheetml/2006/main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workbookViewId="0">
      <selection activeCell="G18" sqref="G18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14</v>
      </c>
      <c r="F5" s="54">
        <v>7</v>
      </c>
      <c r="G5" s="54">
        <v>92</v>
      </c>
      <c r="H5" s="54">
        <v>86</v>
      </c>
      <c r="I5" s="54">
        <v>95</v>
      </c>
      <c r="J5" s="54">
        <v>73</v>
      </c>
      <c r="K5" s="54">
        <v>82</v>
      </c>
      <c r="L5" s="54">
        <v>84</v>
      </c>
      <c r="M5" s="54">
        <v>87</v>
      </c>
      <c r="N5" s="54">
        <v>68</v>
      </c>
      <c r="O5" s="21"/>
      <c r="P5" s="21">
        <f>IF(AND(B5&lt;&gt;"C",U5&gt;0),"",IF(AND(B5="C",U5&lt;&gt;5),"",IF($D$1&lt;&gt;Ave!$AI$2,"",SUM(G5:N5))))</f>
        <v>667</v>
      </c>
      <c r="Q5" s="55">
        <f>IF(AND(B5&lt;&gt;"C",U5&gt;0),"",IF(AND(B5="C",U5&lt;&gt;5),"",IF(AND(B5="C",U5=5),P5/4,P5/8)))</f>
        <v>83.375</v>
      </c>
      <c r="R5" s="22">
        <f>IF(Q5="","",RANK(Q5,$Q$5:$Q$64))</f>
        <v>14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98</v>
      </c>
      <c r="E6" s="53" t="s">
        <v>13</v>
      </c>
      <c r="F6" s="54">
        <v>7</v>
      </c>
      <c r="G6" s="54">
        <v>94</v>
      </c>
      <c r="H6" s="54">
        <v>90</v>
      </c>
      <c r="I6" s="54">
        <v>94</v>
      </c>
      <c r="J6" s="54">
        <v>85</v>
      </c>
      <c r="K6" s="54">
        <v>93</v>
      </c>
      <c r="L6" s="54">
        <v>98</v>
      </c>
      <c r="M6" s="54">
        <v>90</v>
      </c>
      <c r="N6" s="54">
        <v>61</v>
      </c>
      <c r="O6" s="21"/>
      <c r="P6" s="21">
        <f>IF(AND(B6&lt;&gt;"C",U6&gt;0),"",IF(AND(B6="C",U6&lt;&gt;5),"",IF($D$1&lt;&gt;Ave!$AI$2,"",SUM(G6:N6))))</f>
        <v>705</v>
      </c>
      <c r="Q6" s="55">
        <f t="shared" ref="Q6:Q64" si="0">IF(AND(B6&lt;&gt;"C",U6&gt;0),"",IF(AND(B6="C",U6&lt;&gt;5),"",IF(AND(B6="C",U6=5),P6/4,P6/8)))</f>
        <v>88.125</v>
      </c>
      <c r="R6" s="22">
        <f t="shared" ref="R6:R64" si="1">IF(Q6="","",RANK(Q6,$Q$5:$Q$64))</f>
        <v>5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99</v>
      </c>
      <c r="E7" s="53" t="s">
        <v>14</v>
      </c>
      <c r="F7" s="54">
        <v>7</v>
      </c>
      <c r="G7" s="54">
        <v>62</v>
      </c>
      <c r="H7" s="54">
        <v>70</v>
      </c>
      <c r="I7" s="54">
        <v>83</v>
      </c>
      <c r="J7" s="54">
        <v>55</v>
      </c>
      <c r="K7" s="54">
        <v>62</v>
      </c>
      <c r="L7" s="54">
        <v>69</v>
      </c>
      <c r="M7" s="54">
        <v>55</v>
      </c>
      <c r="N7" s="54">
        <v>55</v>
      </c>
      <c r="O7" s="21"/>
      <c r="P7" s="21">
        <f>IF(AND(B7&lt;&gt;"C",U7&gt;0),"",IF(AND(B7="C",U7&lt;&gt;5),"",IF($D$1&lt;&gt;Ave!$AI$2,"",SUM(G7:N7))))</f>
        <v>511</v>
      </c>
      <c r="Q7" s="55">
        <f t="shared" si="0"/>
        <v>63.875</v>
      </c>
      <c r="R7" s="22">
        <f t="shared" si="1"/>
        <v>44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100</v>
      </c>
      <c r="E8" s="53" t="s">
        <v>14</v>
      </c>
      <c r="F8" s="54">
        <v>7</v>
      </c>
      <c r="G8" s="54">
        <v>87</v>
      </c>
      <c r="H8" s="54">
        <v>91</v>
      </c>
      <c r="I8" s="54">
        <v>83</v>
      </c>
      <c r="J8" s="54">
        <v>79</v>
      </c>
      <c r="K8" s="54">
        <v>89</v>
      </c>
      <c r="L8" s="54">
        <v>78</v>
      </c>
      <c r="M8" s="54">
        <v>65</v>
      </c>
      <c r="N8" s="54">
        <v>71</v>
      </c>
      <c r="O8" s="21"/>
      <c r="P8" s="21">
        <f>IF(AND(B8&lt;&gt;"C",U8&gt;0),"",IF(AND(B8="C",U8&lt;&gt;5),"",IF($D$1&lt;&gt;Ave!$AI$2,"",SUM(G8:N8))))</f>
        <v>643</v>
      </c>
      <c r="Q8" s="55">
        <f t="shared" si="0"/>
        <v>80.375</v>
      </c>
      <c r="R8" s="22">
        <f t="shared" si="1"/>
        <v>21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101</v>
      </c>
      <c r="E9" s="53" t="s">
        <v>13</v>
      </c>
      <c r="F9" s="54">
        <v>7</v>
      </c>
      <c r="G9" s="54">
        <v>90</v>
      </c>
      <c r="H9" s="54">
        <v>81</v>
      </c>
      <c r="I9" s="54">
        <v>84</v>
      </c>
      <c r="J9" s="54">
        <v>73</v>
      </c>
      <c r="K9" s="54">
        <v>88</v>
      </c>
      <c r="L9" s="54">
        <v>78</v>
      </c>
      <c r="M9" s="54">
        <v>76</v>
      </c>
      <c r="N9" s="54">
        <v>94</v>
      </c>
      <c r="O9" s="21"/>
      <c r="P9" s="21">
        <f>IF(AND(B9&lt;&gt;"C",U9&gt;0),"",IF(AND(B9="C",U9&lt;&gt;5),"",IF($D$1&lt;&gt;Ave!$AI$2,"",SUM(G9:N9))))</f>
        <v>664</v>
      </c>
      <c r="Q9" s="55">
        <f t="shared" si="0"/>
        <v>83</v>
      </c>
      <c r="R9" s="22">
        <f t="shared" si="1"/>
        <v>16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102</v>
      </c>
      <c r="E10" s="53" t="s">
        <v>13</v>
      </c>
      <c r="F10" s="54">
        <v>7</v>
      </c>
      <c r="G10" s="54">
        <v>65</v>
      </c>
      <c r="H10" s="54">
        <v>77</v>
      </c>
      <c r="I10" s="54">
        <v>57</v>
      </c>
      <c r="J10" s="54">
        <v>61</v>
      </c>
      <c r="K10" s="54">
        <v>67</v>
      </c>
      <c r="L10" s="54">
        <v>80</v>
      </c>
      <c r="M10" s="54">
        <v>66</v>
      </c>
      <c r="N10" s="54">
        <v>69</v>
      </c>
      <c r="O10" s="21"/>
      <c r="P10" s="21">
        <f>IF(AND(B10&lt;&gt;"C",U10&gt;0),"",IF(AND(B10="C",U10&lt;&gt;5),"",IF($D$1&lt;&gt;Ave!$AI$2,"",SUM(G10:N10))))</f>
        <v>542</v>
      </c>
      <c r="Q10" s="55">
        <f t="shared" si="0"/>
        <v>67.75</v>
      </c>
      <c r="R10" s="22">
        <f t="shared" si="1"/>
        <v>39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103</v>
      </c>
      <c r="E11" s="53" t="s">
        <v>13</v>
      </c>
      <c r="F11" s="54">
        <v>7</v>
      </c>
      <c r="G11" s="54">
        <v>97</v>
      </c>
      <c r="H11" s="54">
        <v>99</v>
      </c>
      <c r="I11" s="54">
        <v>83</v>
      </c>
      <c r="J11" s="54">
        <v>93</v>
      </c>
      <c r="K11" s="54">
        <v>96</v>
      </c>
      <c r="L11" s="54">
        <v>98</v>
      </c>
      <c r="M11" s="54">
        <v>93</v>
      </c>
      <c r="N11" s="54">
        <v>96</v>
      </c>
      <c r="O11" s="21"/>
      <c r="P11" s="21">
        <f>IF(AND(B11&lt;&gt;"C",U11&gt;0),"",IF(AND(B11="C",U11&lt;&gt;5),"",IF($D$1&lt;&gt;Ave!$AI$2,"",SUM(G11:N11))))</f>
        <v>755</v>
      </c>
      <c r="Q11" s="55">
        <f t="shared" si="0"/>
        <v>94.375</v>
      </c>
      <c r="R11" s="22">
        <f t="shared" si="1"/>
        <v>2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104</v>
      </c>
      <c r="E12" s="53" t="s">
        <v>13</v>
      </c>
      <c r="F12" s="54">
        <v>7</v>
      </c>
      <c r="G12" s="54">
        <v>73</v>
      </c>
      <c r="H12" s="54">
        <v>69</v>
      </c>
      <c r="I12" s="54">
        <v>83</v>
      </c>
      <c r="J12" s="54">
        <v>62</v>
      </c>
      <c r="K12" s="54">
        <v>69</v>
      </c>
      <c r="L12" s="54">
        <v>69</v>
      </c>
      <c r="M12" s="54">
        <v>85</v>
      </c>
      <c r="N12" s="54">
        <v>83</v>
      </c>
      <c r="O12" s="21"/>
      <c r="P12" s="21">
        <f>IF(AND(B12&lt;&gt;"C",U12&gt;0),"",IF(AND(B12="C",U12&lt;&gt;5),"",IF($D$1&lt;&gt;Ave!$AI$2,"",SUM(G12:N12))))</f>
        <v>593</v>
      </c>
      <c r="Q12" s="55">
        <f t="shared" si="0"/>
        <v>74.125</v>
      </c>
      <c r="R12" s="22">
        <f t="shared" si="1"/>
        <v>32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105</v>
      </c>
      <c r="E13" s="53" t="s">
        <v>13</v>
      </c>
      <c r="F13" s="54">
        <v>7</v>
      </c>
      <c r="G13" s="54">
        <v>67</v>
      </c>
      <c r="H13" s="54">
        <v>64</v>
      </c>
      <c r="I13" s="54">
        <v>77</v>
      </c>
      <c r="J13" s="54">
        <v>54</v>
      </c>
      <c r="K13" s="54">
        <v>59</v>
      </c>
      <c r="L13" s="54">
        <v>63</v>
      </c>
      <c r="M13" s="54">
        <v>69</v>
      </c>
      <c r="N13" s="54">
        <v>71</v>
      </c>
      <c r="O13" s="21"/>
      <c r="P13" s="21">
        <f>IF(AND(B13&lt;&gt;"C",U13&gt;0),"",IF(AND(B13="C",U13&lt;&gt;5),"",IF($D$1&lt;&gt;Ave!$AI$2,"",SUM(G13:N13))))</f>
        <v>524</v>
      </c>
      <c r="Q13" s="55">
        <f t="shared" si="0"/>
        <v>65.5</v>
      </c>
      <c r="R13" s="22">
        <f t="shared" si="1"/>
        <v>41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106</v>
      </c>
      <c r="E14" s="53" t="s">
        <v>13</v>
      </c>
      <c r="F14" s="54">
        <v>7</v>
      </c>
      <c r="G14" s="54">
        <v>76</v>
      </c>
      <c r="H14" s="54">
        <v>71</v>
      </c>
      <c r="I14" s="54">
        <v>83</v>
      </c>
      <c r="J14" s="54">
        <v>77</v>
      </c>
      <c r="K14" s="54">
        <v>85</v>
      </c>
      <c r="L14" s="54">
        <v>77</v>
      </c>
      <c r="M14" s="54">
        <v>73</v>
      </c>
      <c r="N14" s="54">
        <v>81</v>
      </c>
      <c r="O14" s="21"/>
      <c r="P14" s="21">
        <f>IF(AND(B14&lt;&gt;"C",U14&gt;0),"",IF(AND(B14="C",U14&lt;&gt;5),"",IF($D$1&lt;&gt;Ave!$AI$2,"",SUM(G14:N14))))</f>
        <v>623</v>
      </c>
      <c r="Q14" s="55">
        <f t="shared" si="0"/>
        <v>77.875</v>
      </c>
      <c r="R14" s="22">
        <f t="shared" si="1"/>
        <v>26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107</v>
      </c>
      <c r="E15" s="53" t="s">
        <v>13</v>
      </c>
      <c r="F15" s="54">
        <v>7</v>
      </c>
      <c r="G15" s="54">
        <v>81</v>
      </c>
      <c r="H15" s="54">
        <v>75</v>
      </c>
      <c r="I15" s="54">
        <v>88</v>
      </c>
      <c r="J15" s="54">
        <v>77</v>
      </c>
      <c r="K15" s="54">
        <v>84</v>
      </c>
      <c r="L15" s="54">
        <v>74</v>
      </c>
      <c r="M15" s="54">
        <v>72</v>
      </c>
      <c r="N15" s="54">
        <v>85</v>
      </c>
      <c r="O15" s="21"/>
      <c r="P15" s="21">
        <f>IF(AND(B15&lt;&gt;"C",U15&gt;0),"",IF(AND(B15="C",U15&lt;&gt;5),"",IF($D$1&lt;&gt;Ave!$AI$2,"",SUM(G15:N15))))</f>
        <v>636</v>
      </c>
      <c r="Q15" s="55">
        <f t="shared" si="0"/>
        <v>79.5</v>
      </c>
      <c r="R15" s="22">
        <f t="shared" si="1"/>
        <v>24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108</v>
      </c>
      <c r="E16" s="53" t="s">
        <v>13</v>
      </c>
      <c r="F16" s="54">
        <v>7</v>
      </c>
      <c r="G16" s="54">
        <v>75</v>
      </c>
      <c r="H16" s="54">
        <v>81</v>
      </c>
      <c r="I16" s="54">
        <v>86</v>
      </c>
      <c r="J16" s="54">
        <v>82</v>
      </c>
      <c r="K16" s="54">
        <v>89</v>
      </c>
      <c r="L16" s="54">
        <v>90</v>
      </c>
      <c r="M16" s="54">
        <v>91</v>
      </c>
      <c r="N16" s="54">
        <v>92</v>
      </c>
      <c r="O16" s="21"/>
      <c r="P16" s="21">
        <f>IF(AND(B16&lt;&gt;"C",U16&gt;0),"",IF(AND(B16="C",U16&lt;&gt;5),"",IF($D$1&lt;&gt;Ave!$AI$2,"",SUM(G16:N16))))</f>
        <v>686</v>
      </c>
      <c r="Q16" s="55">
        <f t="shared" si="0"/>
        <v>85.75</v>
      </c>
      <c r="R16" s="22">
        <f t="shared" si="1"/>
        <v>10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109</v>
      </c>
      <c r="E17" s="53" t="s">
        <v>14</v>
      </c>
      <c r="F17" s="54">
        <v>7</v>
      </c>
      <c r="G17" s="54">
        <v>97</v>
      </c>
      <c r="H17" s="54">
        <v>85</v>
      </c>
      <c r="I17" s="54">
        <v>86</v>
      </c>
      <c r="J17" s="54">
        <v>82</v>
      </c>
      <c r="K17" s="54">
        <v>87</v>
      </c>
      <c r="L17" s="54">
        <v>89</v>
      </c>
      <c r="M17" s="54">
        <v>89</v>
      </c>
      <c r="N17" s="54">
        <v>85</v>
      </c>
      <c r="O17" s="21"/>
      <c r="P17" s="21">
        <f>IF(AND(B17&lt;&gt;"C",U17&gt;0),"",IF(AND(B17="C",U17&lt;&gt;5),"",IF($D$1&lt;&gt;Ave!$AI$2,"",SUM(G17:N17))))</f>
        <v>700</v>
      </c>
      <c r="Q17" s="55">
        <f t="shared" si="0"/>
        <v>87.5</v>
      </c>
      <c r="R17" s="22">
        <f t="shared" si="1"/>
        <v>6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110</v>
      </c>
      <c r="E18" s="53" t="s">
        <v>13</v>
      </c>
      <c r="F18" s="54">
        <v>7</v>
      </c>
      <c r="G18" s="54">
        <v>66</v>
      </c>
      <c r="H18" s="54">
        <v>70</v>
      </c>
      <c r="I18" s="54">
        <v>80</v>
      </c>
      <c r="J18" s="54">
        <v>73</v>
      </c>
      <c r="K18" s="54">
        <v>70</v>
      </c>
      <c r="L18" s="54">
        <v>59</v>
      </c>
      <c r="M18" s="54">
        <v>62</v>
      </c>
      <c r="N18" s="54">
        <v>77</v>
      </c>
      <c r="O18" s="21"/>
      <c r="P18" s="21">
        <f>IF(AND(B18&lt;&gt;"C",U18&gt;0),"",IF(AND(B18="C",U18&lt;&gt;5),"",IF($D$1&lt;&gt;Ave!$AI$2,"",SUM(G18:N18))))</f>
        <v>557</v>
      </c>
      <c r="Q18" s="55">
        <f t="shared" si="0"/>
        <v>69.625</v>
      </c>
      <c r="R18" s="22">
        <f t="shared" si="1"/>
        <v>37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111</v>
      </c>
      <c r="E19" s="53" t="s">
        <v>13</v>
      </c>
      <c r="F19" s="54">
        <v>7</v>
      </c>
      <c r="G19" s="54">
        <v>94</v>
      </c>
      <c r="H19" s="54">
        <v>75</v>
      </c>
      <c r="I19" s="54">
        <v>91</v>
      </c>
      <c r="J19" s="54">
        <v>70</v>
      </c>
      <c r="K19" s="54">
        <v>85</v>
      </c>
      <c r="L19" s="54">
        <v>81</v>
      </c>
      <c r="M19" s="54">
        <v>83</v>
      </c>
      <c r="N19" s="54">
        <v>83</v>
      </c>
      <c r="O19" s="21"/>
      <c r="P19" s="21">
        <f>IF(AND(B19&lt;&gt;"C",U19&gt;0),"",IF(AND(B19="C",U19&lt;&gt;5),"",IF($D$1&lt;&gt;Ave!$AI$2,"",SUM(G19:N19))))</f>
        <v>662</v>
      </c>
      <c r="Q19" s="55">
        <f t="shared" si="0"/>
        <v>82.75</v>
      </c>
      <c r="R19" s="22">
        <f t="shared" si="1"/>
        <v>17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112</v>
      </c>
      <c r="E20" s="53" t="s">
        <v>14</v>
      </c>
      <c r="F20" s="54">
        <v>7</v>
      </c>
      <c r="G20" s="54"/>
      <c r="H20" s="54"/>
      <c r="I20" s="54"/>
      <c r="J20" s="54"/>
      <c r="K20" s="54"/>
      <c r="L20" s="54"/>
      <c r="M20" s="54"/>
      <c r="N20" s="54"/>
      <c r="O20" s="21"/>
      <c r="P20" s="21" t="str">
        <f>IF(AND(B20&lt;&gt;"C",U20&gt;0),"",IF(AND(B20="C",U20&lt;&gt;5),"",IF($D$1&lt;&gt;Ave!$AI$2,"",SUM(G20:N20))))</f>
        <v/>
      </c>
      <c r="Q20" s="55" t="str">
        <f t="shared" si="0"/>
        <v/>
      </c>
      <c r="R20" s="22" t="str">
        <f t="shared" si="1"/>
        <v/>
      </c>
      <c r="S20" s="18"/>
      <c r="T20" s="18"/>
      <c r="U20" s="23">
        <f t="shared" si="2"/>
        <v>8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113</v>
      </c>
      <c r="E21" s="53" t="s">
        <v>14</v>
      </c>
      <c r="F21" s="54">
        <v>7</v>
      </c>
      <c r="G21" s="54">
        <v>99</v>
      </c>
      <c r="H21" s="54">
        <v>100</v>
      </c>
      <c r="I21" s="54">
        <v>95</v>
      </c>
      <c r="J21" s="54">
        <v>94</v>
      </c>
      <c r="K21" s="54">
        <v>98</v>
      </c>
      <c r="L21" s="54">
        <v>99</v>
      </c>
      <c r="M21" s="54">
        <v>99</v>
      </c>
      <c r="N21" s="54">
        <v>83</v>
      </c>
      <c r="O21" s="21"/>
      <c r="P21" s="21">
        <f>IF(AND(B21&lt;&gt;"C",U21&gt;0),"",IF(AND(B21="C",U21&lt;&gt;5),"",IF($D$1&lt;&gt;Ave!$AI$2,"",SUM(G21:N21))))</f>
        <v>767</v>
      </c>
      <c r="Q21" s="55">
        <f t="shared" si="0"/>
        <v>95.875</v>
      </c>
      <c r="R21" s="22">
        <f t="shared" si="1"/>
        <v>1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114</v>
      </c>
      <c r="E22" s="53" t="s">
        <v>14</v>
      </c>
      <c r="F22" s="54">
        <v>7</v>
      </c>
      <c r="G22" s="54">
        <v>72</v>
      </c>
      <c r="H22" s="54">
        <v>83</v>
      </c>
      <c r="I22" s="54">
        <v>60</v>
      </c>
      <c r="J22" s="54">
        <v>68</v>
      </c>
      <c r="K22" s="54">
        <v>86</v>
      </c>
      <c r="L22" s="54">
        <v>89</v>
      </c>
      <c r="M22" s="54">
        <v>70</v>
      </c>
      <c r="N22" s="54">
        <v>75</v>
      </c>
      <c r="O22" s="21"/>
      <c r="P22" s="21">
        <f>IF(AND(B22&lt;&gt;"C",U22&gt;0),"",IF(AND(B22="C",U22&lt;&gt;5),"",IF($D$1&lt;&gt;Ave!$AI$2,"",SUM(G22:N22))))</f>
        <v>603</v>
      </c>
      <c r="Q22" s="55">
        <f t="shared" si="0"/>
        <v>75.375</v>
      </c>
      <c r="R22" s="22">
        <f t="shared" si="1"/>
        <v>29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115</v>
      </c>
      <c r="E23" s="53" t="s">
        <v>14</v>
      </c>
      <c r="F23" s="54">
        <v>7</v>
      </c>
      <c r="G23" s="54">
        <v>52</v>
      </c>
      <c r="H23" s="54">
        <v>62</v>
      </c>
      <c r="I23" s="54">
        <v>41</v>
      </c>
      <c r="J23" s="54">
        <v>62</v>
      </c>
      <c r="K23" s="54">
        <v>64</v>
      </c>
      <c r="L23" s="54">
        <v>70</v>
      </c>
      <c r="M23" s="54">
        <v>81</v>
      </c>
      <c r="N23" s="54">
        <v>94</v>
      </c>
      <c r="O23" s="21"/>
      <c r="P23" s="21">
        <f>IF(AND(B23&lt;&gt;"C",U23&gt;0),"",IF(AND(B23="C",U23&lt;&gt;5),"",IF($D$1&lt;&gt;Ave!$AI$2,"",SUM(G23:N23))))</f>
        <v>526</v>
      </c>
      <c r="Q23" s="55">
        <f t="shared" si="0"/>
        <v>65.75</v>
      </c>
      <c r="R23" s="22">
        <f t="shared" si="1"/>
        <v>40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116</v>
      </c>
      <c r="E24" s="53" t="s">
        <v>14</v>
      </c>
      <c r="F24" s="54">
        <v>7</v>
      </c>
      <c r="G24" s="54">
        <v>80</v>
      </c>
      <c r="H24" s="54">
        <v>78</v>
      </c>
      <c r="I24" s="54">
        <v>91</v>
      </c>
      <c r="J24" s="54">
        <v>75</v>
      </c>
      <c r="K24" s="54">
        <v>78</v>
      </c>
      <c r="L24" s="54">
        <v>85</v>
      </c>
      <c r="M24" s="54">
        <v>72</v>
      </c>
      <c r="N24" s="54">
        <v>78</v>
      </c>
      <c r="O24" s="21"/>
      <c r="P24" s="21">
        <f>IF(AND(B24&lt;&gt;"C",U24&gt;0),"",IF(AND(B24="C",U24&lt;&gt;5),"",IF($D$1&lt;&gt;Ave!$AI$2,"",SUM(G24:N24))))</f>
        <v>637</v>
      </c>
      <c r="Q24" s="55">
        <f t="shared" si="0"/>
        <v>79.625</v>
      </c>
      <c r="R24" s="22">
        <f t="shared" si="1"/>
        <v>23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117</v>
      </c>
      <c r="E25" s="53" t="s">
        <v>13</v>
      </c>
      <c r="F25" s="54">
        <v>7</v>
      </c>
      <c r="G25" s="54">
        <v>50</v>
      </c>
      <c r="H25" s="54">
        <v>61</v>
      </c>
      <c r="I25" s="54">
        <v>54</v>
      </c>
      <c r="J25" s="54">
        <v>49</v>
      </c>
      <c r="K25" s="54">
        <v>51</v>
      </c>
      <c r="L25" s="54">
        <v>60</v>
      </c>
      <c r="M25" s="54">
        <v>73</v>
      </c>
      <c r="N25" s="54">
        <v>59</v>
      </c>
      <c r="O25" s="21"/>
      <c r="P25" s="21">
        <f>IF(AND(B25&lt;&gt;"C",U25&gt;0),"",IF(AND(B25="C",U25&lt;&gt;5),"",IF($D$1&lt;&gt;Ave!$AI$2,"",SUM(G25:N25))))</f>
        <v>457</v>
      </c>
      <c r="Q25" s="55">
        <f t="shared" si="0"/>
        <v>57.125</v>
      </c>
      <c r="R25" s="22">
        <f t="shared" si="1"/>
        <v>48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118</v>
      </c>
      <c r="E26" s="53" t="s">
        <v>14</v>
      </c>
      <c r="F26" s="54">
        <v>7</v>
      </c>
      <c r="G26" s="54">
        <v>94</v>
      </c>
      <c r="H26" s="54">
        <v>95</v>
      </c>
      <c r="I26" s="54">
        <v>96</v>
      </c>
      <c r="J26" s="54">
        <v>89</v>
      </c>
      <c r="K26" s="54">
        <v>96</v>
      </c>
      <c r="L26" s="54">
        <v>85</v>
      </c>
      <c r="M26" s="54">
        <v>89</v>
      </c>
      <c r="N26" s="54">
        <v>70</v>
      </c>
      <c r="O26" s="21"/>
      <c r="P26" s="21">
        <f>IF(AND(B26&lt;&gt;"C",U26&gt;0),"",IF(AND(B26="C",U26&lt;&gt;5),"",IF($D$1&lt;&gt;Ave!$AI$2,"",SUM(G26:N26))))</f>
        <v>714</v>
      </c>
      <c r="Q26" s="55">
        <f t="shared" si="0"/>
        <v>89.25</v>
      </c>
      <c r="R26" s="22">
        <f t="shared" si="1"/>
        <v>4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119</v>
      </c>
      <c r="E27" s="53" t="s">
        <v>13</v>
      </c>
      <c r="F27" s="54">
        <v>7</v>
      </c>
      <c r="G27" s="54">
        <v>77</v>
      </c>
      <c r="H27" s="54">
        <v>77</v>
      </c>
      <c r="I27" s="54">
        <v>86</v>
      </c>
      <c r="J27" s="54">
        <v>64</v>
      </c>
      <c r="K27" s="54">
        <v>72</v>
      </c>
      <c r="L27" s="54">
        <v>76</v>
      </c>
      <c r="M27" s="54">
        <v>81</v>
      </c>
      <c r="N27" s="54">
        <v>86</v>
      </c>
      <c r="O27" s="21"/>
      <c r="P27" s="21">
        <f>IF(AND(B27&lt;&gt;"C",U27&gt;0),"",IF(AND(B27="C",U27&lt;&gt;5),"",IF($D$1&lt;&gt;Ave!$AI$2,"",SUM(G27:N27))))</f>
        <v>619</v>
      </c>
      <c r="Q27" s="55">
        <f t="shared" si="0"/>
        <v>77.375</v>
      </c>
      <c r="R27" s="22">
        <f t="shared" si="1"/>
        <v>27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120</v>
      </c>
      <c r="E28" s="53" t="s">
        <v>13</v>
      </c>
      <c r="F28" s="54">
        <v>7</v>
      </c>
      <c r="G28" s="54">
        <v>87</v>
      </c>
      <c r="H28" s="54">
        <v>75</v>
      </c>
      <c r="I28" s="54">
        <v>75</v>
      </c>
      <c r="J28" s="54">
        <v>63</v>
      </c>
      <c r="K28" s="54">
        <v>64</v>
      </c>
      <c r="L28" s="54">
        <v>78</v>
      </c>
      <c r="M28" s="54">
        <v>72</v>
      </c>
      <c r="N28" s="54">
        <v>73</v>
      </c>
      <c r="O28" s="21"/>
      <c r="P28" s="21">
        <f>IF(AND(B28&lt;&gt;"C",U28&gt;0),"",IF(AND(B28="C",U28&lt;&gt;5),"",IF($D$1&lt;&gt;Ave!$AI$2,"",SUM(G28:N28))))</f>
        <v>587</v>
      </c>
      <c r="Q28" s="55">
        <f t="shared" si="0"/>
        <v>73.375</v>
      </c>
      <c r="R28" s="22">
        <f t="shared" si="1"/>
        <v>34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121</v>
      </c>
      <c r="E29" s="53" t="s">
        <v>14</v>
      </c>
      <c r="F29" s="54">
        <v>7</v>
      </c>
      <c r="G29" s="54">
        <v>96</v>
      </c>
      <c r="H29" s="54">
        <v>99</v>
      </c>
      <c r="I29" s="54">
        <v>97</v>
      </c>
      <c r="J29" s="54">
        <v>89</v>
      </c>
      <c r="K29" s="54">
        <v>92</v>
      </c>
      <c r="L29" s="54">
        <v>87</v>
      </c>
      <c r="M29" s="54">
        <v>95</v>
      </c>
      <c r="N29" s="54">
        <v>89</v>
      </c>
      <c r="O29" s="21"/>
      <c r="P29" s="21">
        <f>IF(AND(B29&lt;&gt;"C",U29&gt;0),"",IF(AND(B29="C",U29&lt;&gt;5),"",IF($D$1&lt;&gt;Ave!$AI$2,"",SUM(G29:N29))))</f>
        <v>744</v>
      </c>
      <c r="Q29" s="55">
        <f t="shared" si="0"/>
        <v>93</v>
      </c>
      <c r="R29" s="22">
        <f t="shared" si="1"/>
        <v>3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122</v>
      </c>
      <c r="E30" s="53" t="s">
        <v>14</v>
      </c>
      <c r="F30" s="54">
        <v>7</v>
      </c>
      <c r="G30" s="54">
        <v>91</v>
      </c>
      <c r="H30" s="54">
        <v>91</v>
      </c>
      <c r="I30" s="54">
        <v>90</v>
      </c>
      <c r="J30" s="54">
        <v>78</v>
      </c>
      <c r="K30" s="54">
        <v>96</v>
      </c>
      <c r="L30" s="54">
        <v>83</v>
      </c>
      <c r="M30" s="54">
        <v>93</v>
      </c>
      <c r="N30" s="54">
        <v>73</v>
      </c>
      <c r="O30" s="21"/>
      <c r="P30" s="21">
        <f>IF(AND(B30&lt;&gt;"C",U30&gt;0),"",IF(AND(B30="C",U30&lt;&gt;5),"",IF($D$1&lt;&gt;Ave!$AI$2,"",SUM(G30:N30))))</f>
        <v>695</v>
      </c>
      <c r="Q30" s="55">
        <f t="shared" si="0"/>
        <v>86.875</v>
      </c>
      <c r="R30" s="22">
        <f t="shared" si="1"/>
        <v>8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123</v>
      </c>
      <c r="E31" s="53" t="s">
        <v>14</v>
      </c>
      <c r="F31" s="54">
        <v>7</v>
      </c>
      <c r="G31" s="54">
        <v>25</v>
      </c>
      <c r="H31" s="54">
        <v>32</v>
      </c>
      <c r="I31" s="54">
        <v>32</v>
      </c>
      <c r="J31" s="54">
        <v>60</v>
      </c>
      <c r="K31" s="54">
        <v>24</v>
      </c>
      <c r="L31" s="54">
        <v>36</v>
      </c>
      <c r="M31" s="54">
        <v>25</v>
      </c>
      <c r="N31" s="54">
        <v>60</v>
      </c>
      <c r="O31" s="21"/>
      <c r="P31" s="21">
        <f>IF(AND(B31&lt;&gt;"C",U31&gt;0),"",IF(AND(B31="C",U31&lt;&gt;5),"",IF($D$1&lt;&gt;Ave!$AI$2,"",SUM(G31:N31))))</f>
        <v>294</v>
      </c>
      <c r="Q31" s="55">
        <f t="shared" si="0"/>
        <v>36.75</v>
      </c>
      <c r="R31" s="22">
        <f t="shared" si="1"/>
        <v>49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124</v>
      </c>
      <c r="E32" s="53" t="s">
        <v>14</v>
      </c>
      <c r="F32" s="54">
        <v>7</v>
      </c>
      <c r="G32" s="54">
        <v>77</v>
      </c>
      <c r="H32" s="54">
        <v>84</v>
      </c>
      <c r="I32" s="54">
        <v>90</v>
      </c>
      <c r="J32" s="54">
        <v>63</v>
      </c>
      <c r="K32" s="54">
        <v>70</v>
      </c>
      <c r="L32" s="54">
        <v>75</v>
      </c>
      <c r="M32" s="54">
        <v>74</v>
      </c>
      <c r="N32" s="54">
        <v>60</v>
      </c>
      <c r="O32" s="21"/>
      <c r="P32" s="21">
        <f>IF(AND(B32&lt;&gt;"C",U32&gt;0),"",IF(AND(B32="C",U32&lt;&gt;5),"",IF($D$1&lt;&gt;Ave!$AI$2,"",SUM(G32:N32))))</f>
        <v>593</v>
      </c>
      <c r="Q32" s="55">
        <f t="shared" si="0"/>
        <v>74.125</v>
      </c>
      <c r="R32" s="22">
        <f t="shared" si="1"/>
        <v>32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125</v>
      </c>
      <c r="E33" s="53" t="s">
        <v>13</v>
      </c>
      <c r="F33" s="54">
        <v>7</v>
      </c>
      <c r="G33" s="54">
        <v>85</v>
      </c>
      <c r="H33" s="54">
        <v>77</v>
      </c>
      <c r="I33" s="54">
        <v>88</v>
      </c>
      <c r="J33" s="54">
        <v>71</v>
      </c>
      <c r="K33" s="54">
        <v>80</v>
      </c>
      <c r="L33" s="54">
        <v>91</v>
      </c>
      <c r="M33" s="54">
        <v>68</v>
      </c>
      <c r="N33" s="54">
        <v>94</v>
      </c>
      <c r="O33" s="21"/>
      <c r="P33" s="21">
        <f>IF(AND(B33&lt;&gt;"C",U33&gt;0),"",IF(AND(B33="C",U33&lt;&gt;5),"",IF($D$1&lt;&gt;Ave!$AI$2,"",SUM(G33:N33))))</f>
        <v>654</v>
      </c>
      <c r="Q33" s="55">
        <f t="shared" si="0"/>
        <v>81.75</v>
      </c>
      <c r="R33" s="22">
        <f t="shared" si="1"/>
        <v>18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126</v>
      </c>
      <c r="E34" s="53" t="s">
        <v>13</v>
      </c>
      <c r="F34" s="54">
        <v>7</v>
      </c>
      <c r="G34" s="54">
        <v>73</v>
      </c>
      <c r="H34" s="54">
        <v>68</v>
      </c>
      <c r="I34" s="54">
        <v>82</v>
      </c>
      <c r="J34" s="54">
        <v>69</v>
      </c>
      <c r="K34" s="54">
        <v>70</v>
      </c>
      <c r="L34" s="54">
        <v>75</v>
      </c>
      <c r="M34" s="54">
        <v>76</v>
      </c>
      <c r="N34" s="54">
        <v>81</v>
      </c>
      <c r="O34" s="21"/>
      <c r="P34" s="21">
        <f>IF(AND(B34&lt;&gt;"C",U34&gt;0),"",IF(AND(B34="C",U34&lt;&gt;5),"",IF($D$1&lt;&gt;Ave!$AI$2,"",SUM(G34:N34))))</f>
        <v>594</v>
      </c>
      <c r="Q34" s="55">
        <f t="shared" si="0"/>
        <v>74.25</v>
      </c>
      <c r="R34" s="22">
        <f t="shared" si="1"/>
        <v>31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127</v>
      </c>
      <c r="E35" s="53" t="s">
        <v>13</v>
      </c>
      <c r="F35" s="54">
        <v>7</v>
      </c>
      <c r="G35" s="54">
        <v>88</v>
      </c>
      <c r="H35" s="54">
        <v>73</v>
      </c>
      <c r="I35" s="54">
        <v>88</v>
      </c>
      <c r="J35" s="54">
        <v>88</v>
      </c>
      <c r="K35" s="54">
        <v>79</v>
      </c>
      <c r="L35" s="54">
        <v>74</v>
      </c>
      <c r="M35" s="54">
        <v>71</v>
      </c>
      <c r="N35" s="54">
        <v>85</v>
      </c>
      <c r="O35" s="21"/>
      <c r="P35" s="21">
        <f>IF(AND(B35&lt;&gt;"C",U35&gt;0),"",IF(AND(B35="C",U35&lt;&gt;5),"",IF($D$1&lt;&gt;Ave!$AI$2,"",SUM(G35:N35))))</f>
        <v>646</v>
      </c>
      <c r="Q35" s="55">
        <f t="shared" si="0"/>
        <v>80.75</v>
      </c>
      <c r="R35" s="22">
        <f t="shared" si="1"/>
        <v>20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128</v>
      </c>
      <c r="E36" s="53" t="s">
        <v>13</v>
      </c>
      <c r="F36" s="54">
        <v>7</v>
      </c>
      <c r="G36" s="54">
        <v>91</v>
      </c>
      <c r="H36" s="54">
        <v>80</v>
      </c>
      <c r="I36" s="54">
        <v>88</v>
      </c>
      <c r="J36" s="54">
        <v>85</v>
      </c>
      <c r="K36" s="54">
        <v>91</v>
      </c>
      <c r="L36" s="54">
        <v>81</v>
      </c>
      <c r="M36" s="54">
        <v>82</v>
      </c>
      <c r="N36" s="54">
        <v>77</v>
      </c>
      <c r="O36" s="21"/>
      <c r="P36" s="21">
        <f>IF(AND(B36&lt;&gt;"C",U36&gt;0),"",IF(AND(B36="C",U36&lt;&gt;5),"",IF($D$1&lt;&gt;Ave!$AI$2,"",SUM(G36:N36))))</f>
        <v>675</v>
      </c>
      <c r="Q36" s="55">
        <f t="shared" si="0"/>
        <v>84.375</v>
      </c>
      <c r="R36" s="22">
        <f t="shared" si="1"/>
        <v>12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129</v>
      </c>
      <c r="E37" s="53" t="s">
        <v>14</v>
      </c>
      <c r="F37" s="54">
        <v>7</v>
      </c>
      <c r="G37" s="54">
        <v>90</v>
      </c>
      <c r="H37" s="54">
        <v>84</v>
      </c>
      <c r="I37" s="54">
        <v>90</v>
      </c>
      <c r="J37" s="54">
        <v>86</v>
      </c>
      <c r="K37" s="54">
        <v>92</v>
      </c>
      <c r="L37" s="54">
        <v>86</v>
      </c>
      <c r="M37" s="54">
        <v>86</v>
      </c>
      <c r="N37" s="54">
        <v>74</v>
      </c>
      <c r="O37" s="21"/>
      <c r="P37" s="21">
        <f>IF(AND(B37&lt;&gt;"C",U37&gt;0),"",IF(AND(B37="C",U37&lt;&gt;5),"",IF($D$1&lt;&gt;Ave!$AI$2,"",SUM(G37:N37))))</f>
        <v>688</v>
      </c>
      <c r="Q37" s="55">
        <f t="shared" si="0"/>
        <v>86</v>
      </c>
      <c r="R37" s="22">
        <f t="shared" si="1"/>
        <v>9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130</v>
      </c>
      <c r="E38" s="53" t="s">
        <v>14</v>
      </c>
      <c r="F38" s="54">
        <v>7</v>
      </c>
      <c r="G38" s="54">
        <v>62</v>
      </c>
      <c r="H38" s="54">
        <v>77</v>
      </c>
      <c r="I38" s="54">
        <v>55</v>
      </c>
      <c r="J38" s="54">
        <v>77</v>
      </c>
      <c r="K38" s="54">
        <v>81</v>
      </c>
      <c r="L38" s="54">
        <v>75</v>
      </c>
      <c r="M38" s="54">
        <v>71</v>
      </c>
      <c r="N38" s="54">
        <v>83</v>
      </c>
      <c r="O38" s="21"/>
      <c r="P38" s="21">
        <f>IF(AND(B38&lt;&gt;"C",U38&gt;0),"",IF(AND(B38="C",U38&lt;&gt;5),"",IF($D$1&lt;&gt;Ave!$AI$2,"",SUM(G38:N38))))</f>
        <v>581</v>
      </c>
      <c r="Q38" s="55">
        <f t="shared" si="0"/>
        <v>72.625</v>
      </c>
      <c r="R38" s="22">
        <f t="shared" si="1"/>
        <v>36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131</v>
      </c>
      <c r="E39" s="53" t="s">
        <v>13</v>
      </c>
      <c r="F39" s="54">
        <v>9</v>
      </c>
      <c r="G39" s="54">
        <v>61</v>
      </c>
      <c r="H39" s="54">
        <v>64</v>
      </c>
      <c r="I39" s="54">
        <v>56</v>
      </c>
      <c r="J39" s="54">
        <v>49</v>
      </c>
      <c r="K39" s="54">
        <v>64</v>
      </c>
      <c r="L39" s="54">
        <v>56</v>
      </c>
      <c r="M39" s="54">
        <v>59</v>
      </c>
      <c r="N39" s="54">
        <v>71</v>
      </c>
      <c r="O39" s="21"/>
      <c r="P39" s="21">
        <f>IF(AND(B39&lt;&gt;"C",U39&gt;0),"",IF(AND(B39="C",U39&lt;&gt;5),"",IF($D$1&lt;&gt;Ave!$AI$2,"",SUM(G39:N39))))</f>
        <v>480</v>
      </c>
      <c r="Q39" s="55">
        <f t="shared" si="0"/>
        <v>60</v>
      </c>
      <c r="R39" s="22">
        <f t="shared" si="1"/>
        <v>46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132</v>
      </c>
      <c r="E40" s="53" t="s">
        <v>13</v>
      </c>
      <c r="F40" s="54">
        <v>7</v>
      </c>
      <c r="G40" s="54">
        <v>51</v>
      </c>
      <c r="H40" s="54">
        <v>64</v>
      </c>
      <c r="I40" s="54">
        <v>76</v>
      </c>
      <c r="J40" s="54">
        <v>55</v>
      </c>
      <c r="K40" s="54">
        <v>54</v>
      </c>
      <c r="L40" s="54">
        <v>69</v>
      </c>
      <c r="M40" s="54">
        <v>58</v>
      </c>
      <c r="N40" s="54">
        <v>80</v>
      </c>
      <c r="O40" s="21"/>
      <c r="P40" s="21">
        <f>IF(AND(B40&lt;&gt;"C",U40&gt;0),"",IF(AND(B40="C",U40&lt;&gt;5),"",IF($D$1&lt;&gt;Ave!$AI$2,"",SUM(G40:N40))))</f>
        <v>507</v>
      </c>
      <c r="Q40" s="55">
        <f t="shared" si="0"/>
        <v>63.375</v>
      </c>
      <c r="R40" s="22">
        <f t="shared" si="1"/>
        <v>45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133</v>
      </c>
      <c r="E41" s="53" t="s">
        <v>14</v>
      </c>
      <c r="F41" s="135">
        <v>7</v>
      </c>
      <c r="G41" s="54">
        <v>67</v>
      </c>
      <c r="H41" s="54">
        <v>63</v>
      </c>
      <c r="I41" s="54">
        <v>68</v>
      </c>
      <c r="J41" s="54">
        <v>53</v>
      </c>
      <c r="K41" s="54">
        <v>58</v>
      </c>
      <c r="L41" s="54">
        <v>66</v>
      </c>
      <c r="M41" s="54">
        <v>71</v>
      </c>
      <c r="N41" s="54">
        <v>71</v>
      </c>
      <c r="O41" s="21"/>
      <c r="P41" s="21">
        <f>IF(AND(B41&lt;&gt;"C",U41&gt;0),"",IF(AND(B41="C",U41&lt;&gt;5),"",IF($D$1&lt;&gt;Ave!$AI$2,"",SUM(G41:N41))))</f>
        <v>517</v>
      </c>
      <c r="Q41" s="55">
        <f t="shared" si="0"/>
        <v>64.625</v>
      </c>
      <c r="R41" s="22">
        <f t="shared" si="1"/>
        <v>43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134</v>
      </c>
      <c r="E42" s="53" t="s">
        <v>14</v>
      </c>
      <c r="F42" s="135">
        <v>7</v>
      </c>
      <c r="G42" s="54">
        <v>80</v>
      </c>
      <c r="H42" s="54">
        <v>76</v>
      </c>
      <c r="I42" s="54">
        <v>98</v>
      </c>
      <c r="J42" s="54">
        <v>85</v>
      </c>
      <c r="K42" s="54">
        <v>88</v>
      </c>
      <c r="L42" s="54">
        <v>71</v>
      </c>
      <c r="M42" s="54">
        <v>88</v>
      </c>
      <c r="N42" s="54">
        <v>90</v>
      </c>
      <c r="O42" s="21"/>
      <c r="P42" s="21">
        <f>IF(AND(B42&lt;&gt;"C",U42&gt;0),"",IF(AND(B42="C",U42&lt;&gt;5),"",IF($D$1&lt;&gt;Ave!$AI$2,"",SUM(G42:N42))))</f>
        <v>676</v>
      </c>
      <c r="Q42" s="55">
        <f t="shared" si="0"/>
        <v>84.5</v>
      </c>
      <c r="R42" s="22">
        <f t="shared" si="1"/>
        <v>11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135</v>
      </c>
      <c r="E43" s="53" t="s">
        <v>13</v>
      </c>
      <c r="F43" s="54">
        <v>7</v>
      </c>
      <c r="G43" s="54">
        <v>87</v>
      </c>
      <c r="H43" s="54">
        <v>87</v>
      </c>
      <c r="I43" s="54">
        <v>94</v>
      </c>
      <c r="J43" s="54">
        <v>80</v>
      </c>
      <c r="K43" s="54">
        <v>77</v>
      </c>
      <c r="L43" s="54">
        <v>75</v>
      </c>
      <c r="M43" s="54">
        <v>83</v>
      </c>
      <c r="N43" s="54">
        <v>84</v>
      </c>
      <c r="O43" s="21"/>
      <c r="P43" s="21">
        <f>IF(AND(B43&lt;&gt;"C",U43&gt;0),"",IF(AND(B43="C",U43&lt;&gt;5),"",IF($D$1&lt;&gt;Ave!$AI$2,"",SUM(G43:N43))))</f>
        <v>667</v>
      </c>
      <c r="Q43" s="55">
        <f t="shared" si="0"/>
        <v>83.375</v>
      </c>
      <c r="R43" s="22">
        <f t="shared" si="1"/>
        <v>14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136</v>
      </c>
      <c r="E44" s="53" t="s">
        <v>13</v>
      </c>
      <c r="F44" s="54">
        <v>7</v>
      </c>
      <c r="G44" s="54">
        <v>83</v>
      </c>
      <c r="H44" s="54">
        <v>66</v>
      </c>
      <c r="I44" s="54">
        <v>53</v>
      </c>
      <c r="J44" s="54">
        <v>70</v>
      </c>
      <c r="K44" s="54">
        <v>73</v>
      </c>
      <c r="L44" s="54">
        <v>88</v>
      </c>
      <c r="M44" s="54">
        <v>68</v>
      </c>
      <c r="N44" s="54">
        <v>99</v>
      </c>
      <c r="O44" s="21"/>
      <c r="P44" s="21">
        <f>IF(AND(B44&lt;&gt;"C",U44&gt;0),"",IF(AND(B44="C",U44&lt;&gt;5),"",IF($D$1&lt;&gt;Ave!$AI$2,"",SUM(G44:N44))))</f>
        <v>600</v>
      </c>
      <c r="Q44" s="55">
        <f t="shared" si="0"/>
        <v>75</v>
      </c>
      <c r="R44" s="22">
        <f t="shared" si="1"/>
        <v>30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137</v>
      </c>
      <c r="E45" s="53" t="s">
        <v>13</v>
      </c>
      <c r="F45" s="54">
        <v>7</v>
      </c>
      <c r="G45" s="54">
        <v>87</v>
      </c>
      <c r="H45" s="54">
        <v>68</v>
      </c>
      <c r="I45" s="54">
        <v>93</v>
      </c>
      <c r="J45" s="54">
        <v>74</v>
      </c>
      <c r="K45" s="54">
        <v>82</v>
      </c>
      <c r="L45" s="54">
        <v>77</v>
      </c>
      <c r="M45" s="54">
        <v>81</v>
      </c>
      <c r="N45" s="54">
        <v>77</v>
      </c>
      <c r="O45" s="21"/>
      <c r="P45" s="21">
        <f>IF(AND(B45&lt;&gt;"C",U45&gt;0),"",IF(AND(B45="C",U45&lt;&gt;5),"",IF($D$1&lt;&gt;Ave!$AI$2,"",SUM(G45:N45))))</f>
        <v>639</v>
      </c>
      <c r="Q45" s="55">
        <f t="shared" si="0"/>
        <v>79.875</v>
      </c>
      <c r="R45" s="22">
        <f t="shared" si="1"/>
        <v>22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138</v>
      </c>
      <c r="E46" s="53" t="s">
        <v>13</v>
      </c>
      <c r="F46" s="54">
        <v>7</v>
      </c>
      <c r="G46" s="54">
        <v>73</v>
      </c>
      <c r="H46" s="54">
        <v>60</v>
      </c>
      <c r="I46" s="54">
        <v>77</v>
      </c>
      <c r="J46" s="54">
        <v>61</v>
      </c>
      <c r="K46" s="54">
        <v>85</v>
      </c>
      <c r="L46" s="54">
        <v>66</v>
      </c>
      <c r="M46" s="54">
        <v>62</v>
      </c>
      <c r="N46" s="54">
        <v>73</v>
      </c>
      <c r="O46" s="21"/>
      <c r="P46" s="21">
        <f>IF(AND(B46&lt;&gt;"C",U46&gt;0),"",IF(AND(B46="C",U46&lt;&gt;5),"",IF($D$1&lt;&gt;Ave!$AI$2,"",SUM(G46:N46))))</f>
        <v>557</v>
      </c>
      <c r="Q46" s="55">
        <f t="shared" si="0"/>
        <v>69.625</v>
      </c>
      <c r="R46" s="22">
        <f t="shared" si="1"/>
        <v>37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 t="s">
        <v>139</v>
      </c>
      <c r="E47" s="53" t="s">
        <v>14</v>
      </c>
      <c r="F47" s="54">
        <v>7</v>
      </c>
      <c r="G47" s="54">
        <v>76</v>
      </c>
      <c r="H47" s="54">
        <v>92</v>
      </c>
      <c r="I47" s="54">
        <v>97</v>
      </c>
      <c r="J47" s="54">
        <v>77</v>
      </c>
      <c r="K47" s="54">
        <v>90</v>
      </c>
      <c r="L47" s="54">
        <v>82</v>
      </c>
      <c r="M47" s="54">
        <v>95</v>
      </c>
      <c r="N47" s="54">
        <v>59</v>
      </c>
      <c r="O47" s="21"/>
      <c r="P47" s="21">
        <f>IF(AND(B47&lt;&gt;"C",U47&gt;0),"",IF(AND(B47="C",U47&lt;&gt;5),"",IF($D$1&lt;&gt;Ave!$AI$2,"",SUM(G47:N47))))</f>
        <v>668</v>
      </c>
      <c r="Q47" s="55">
        <f t="shared" si="0"/>
        <v>83.5</v>
      </c>
      <c r="R47" s="22">
        <f t="shared" si="1"/>
        <v>13</v>
      </c>
      <c r="S47" s="18"/>
      <c r="T47" s="18"/>
      <c r="U47" s="23">
        <f t="shared" si="2"/>
        <v>0</v>
      </c>
      <c r="V47" s="18"/>
      <c r="W47" s="18"/>
      <c r="X47" s="18"/>
    </row>
    <row r="48" spans="2:24" ht="15">
      <c r="B48" s="51">
        <v>44</v>
      </c>
      <c r="C48" s="51">
        <v>44</v>
      </c>
      <c r="D48" s="53" t="s">
        <v>140</v>
      </c>
      <c r="E48" s="53" t="s">
        <v>14</v>
      </c>
      <c r="F48" s="54">
        <v>7</v>
      </c>
      <c r="G48" s="54">
        <v>49</v>
      </c>
      <c r="H48" s="54">
        <v>56</v>
      </c>
      <c r="I48" s="54">
        <v>48</v>
      </c>
      <c r="J48" s="54">
        <v>52</v>
      </c>
      <c r="K48" s="54">
        <v>66</v>
      </c>
      <c r="L48" s="54">
        <v>70</v>
      </c>
      <c r="M48" s="54">
        <v>66</v>
      </c>
      <c r="N48" s="54">
        <v>72</v>
      </c>
      <c r="O48" s="21"/>
      <c r="P48" s="21">
        <f>IF(AND(B48&lt;&gt;"C",U48&gt;0),"",IF(AND(B48="C",U48&lt;&gt;5),"",IF($D$1&lt;&gt;Ave!$AI$2,"",SUM(G48:N48))))</f>
        <v>479</v>
      </c>
      <c r="Q48" s="55">
        <f t="shared" si="0"/>
        <v>59.875</v>
      </c>
      <c r="R48" s="22">
        <f t="shared" si="1"/>
        <v>47</v>
      </c>
      <c r="S48" s="18"/>
      <c r="T48" s="18"/>
      <c r="U48" s="23">
        <f t="shared" si="2"/>
        <v>0</v>
      </c>
      <c r="V48" s="18"/>
      <c r="W48" s="18"/>
      <c r="X48" s="18"/>
    </row>
    <row r="49" spans="2:24" ht="15">
      <c r="B49" s="51">
        <v>45</v>
      </c>
      <c r="C49" s="51">
        <v>45</v>
      </c>
      <c r="D49" s="53" t="s">
        <v>141</v>
      </c>
      <c r="E49" s="53" t="s">
        <v>14</v>
      </c>
      <c r="F49" s="54">
        <v>7</v>
      </c>
      <c r="G49" s="54">
        <v>63</v>
      </c>
      <c r="H49" s="54">
        <v>67</v>
      </c>
      <c r="I49" s="54">
        <v>84</v>
      </c>
      <c r="J49" s="54">
        <v>61</v>
      </c>
      <c r="K49" s="54">
        <v>62</v>
      </c>
      <c r="L49" s="54">
        <v>75</v>
      </c>
      <c r="M49" s="54">
        <v>51</v>
      </c>
      <c r="N49" s="54">
        <v>58</v>
      </c>
      <c r="O49" s="21"/>
      <c r="P49" s="21">
        <f>IF(AND(B49&lt;&gt;"C",U49&gt;0),"",IF(AND(B49="C",U49&lt;&gt;5),"",IF($D$1&lt;&gt;Ave!$AI$2,"",SUM(G49:N49))))</f>
        <v>521</v>
      </c>
      <c r="Q49" s="55">
        <f t="shared" si="0"/>
        <v>65.125</v>
      </c>
      <c r="R49" s="22">
        <f t="shared" si="1"/>
        <v>42</v>
      </c>
      <c r="S49" s="18"/>
      <c r="T49" s="18"/>
      <c r="U49" s="23">
        <f t="shared" si="2"/>
        <v>0</v>
      </c>
      <c r="V49" s="18"/>
      <c r="W49" s="18"/>
      <c r="X49" s="18"/>
    </row>
    <row r="50" spans="2:24" ht="15">
      <c r="B50" s="51">
        <v>46</v>
      </c>
      <c r="C50" s="51">
        <v>46</v>
      </c>
      <c r="D50" s="53" t="s">
        <v>142</v>
      </c>
      <c r="E50" s="53" t="s">
        <v>13</v>
      </c>
      <c r="F50" s="54">
        <v>7</v>
      </c>
      <c r="G50" s="54">
        <v>93</v>
      </c>
      <c r="H50" s="54">
        <v>76</v>
      </c>
      <c r="I50" s="54">
        <v>93</v>
      </c>
      <c r="J50" s="54">
        <v>74</v>
      </c>
      <c r="K50" s="54">
        <v>83</v>
      </c>
      <c r="L50" s="54">
        <v>81</v>
      </c>
      <c r="M50" s="54">
        <v>69</v>
      </c>
      <c r="N50" s="54">
        <v>85</v>
      </c>
      <c r="O50" s="21"/>
      <c r="P50" s="21">
        <f>IF(AND(B50&lt;&gt;"C",U50&gt;0),"",IF(AND(B50="C",U50&lt;&gt;5),"",IF($D$1&lt;&gt;Ave!$AI$2,"",SUM(G50:N50))))</f>
        <v>654</v>
      </c>
      <c r="Q50" s="55">
        <f t="shared" si="0"/>
        <v>81.75</v>
      </c>
      <c r="R50" s="22">
        <f t="shared" si="1"/>
        <v>18</v>
      </c>
      <c r="S50" s="18"/>
      <c r="T50" s="18"/>
      <c r="U50" s="23">
        <f t="shared" si="2"/>
        <v>0</v>
      </c>
      <c r="V50" s="18"/>
      <c r="W50" s="18"/>
      <c r="X50" s="18"/>
    </row>
    <row r="51" spans="2:24" ht="15">
      <c r="B51" s="51">
        <v>47</v>
      </c>
      <c r="C51" s="51">
        <v>47</v>
      </c>
      <c r="D51" s="53" t="s">
        <v>143</v>
      </c>
      <c r="E51" s="53" t="s">
        <v>13</v>
      </c>
      <c r="F51" s="54">
        <v>7</v>
      </c>
      <c r="G51" s="54">
        <v>95</v>
      </c>
      <c r="H51" s="54">
        <v>93</v>
      </c>
      <c r="I51" s="54">
        <v>80</v>
      </c>
      <c r="J51" s="54">
        <v>87</v>
      </c>
      <c r="K51" s="54">
        <v>91</v>
      </c>
      <c r="L51" s="54">
        <v>87</v>
      </c>
      <c r="M51" s="54">
        <v>80</v>
      </c>
      <c r="N51" s="54">
        <v>84</v>
      </c>
      <c r="O51" s="21"/>
      <c r="P51" s="21">
        <f>IF(AND(B51&lt;&gt;"C",U51&gt;0),"",IF(AND(B51="C",U51&lt;&gt;5),"",IF($D$1&lt;&gt;Ave!$AI$2,"",SUM(G51:N51))))</f>
        <v>697</v>
      </c>
      <c r="Q51" s="55">
        <f t="shared" si="0"/>
        <v>87.125</v>
      </c>
      <c r="R51" s="22">
        <f t="shared" si="1"/>
        <v>7</v>
      </c>
      <c r="S51" s="18"/>
      <c r="T51" s="18"/>
      <c r="U51" s="23">
        <f t="shared" si="2"/>
        <v>0</v>
      </c>
      <c r="V51" s="18"/>
      <c r="W51" s="18"/>
      <c r="X51" s="18"/>
    </row>
    <row r="52" spans="2:24" ht="15">
      <c r="B52" s="51">
        <v>48</v>
      </c>
      <c r="C52" s="51">
        <v>48</v>
      </c>
      <c r="D52" s="53" t="s">
        <v>144</v>
      </c>
      <c r="E52" s="53" t="s">
        <v>14</v>
      </c>
      <c r="F52" s="54">
        <v>7</v>
      </c>
      <c r="G52" s="54">
        <v>77</v>
      </c>
      <c r="H52" s="54">
        <v>72</v>
      </c>
      <c r="I52" s="54">
        <v>81</v>
      </c>
      <c r="J52" s="54">
        <v>74</v>
      </c>
      <c r="K52" s="54">
        <v>84</v>
      </c>
      <c r="L52" s="54">
        <v>79</v>
      </c>
      <c r="M52" s="54">
        <v>83</v>
      </c>
      <c r="N52" s="54">
        <v>83</v>
      </c>
      <c r="O52" s="21"/>
      <c r="P52" s="21">
        <f>IF(AND(B52&lt;&gt;"C",U52&gt;0),"",IF(AND(B52="C",U52&lt;&gt;5),"",IF($D$1&lt;&gt;Ave!$AI$2,"",SUM(G52:N52))))</f>
        <v>633</v>
      </c>
      <c r="Q52" s="55">
        <f t="shared" si="0"/>
        <v>79.125</v>
      </c>
      <c r="R52" s="22">
        <f t="shared" si="1"/>
        <v>25</v>
      </c>
      <c r="S52" s="18"/>
      <c r="T52" s="18"/>
      <c r="U52" s="23">
        <f t="shared" si="2"/>
        <v>0</v>
      </c>
      <c r="V52" s="18"/>
      <c r="W52" s="18"/>
      <c r="X52" s="18"/>
    </row>
    <row r="53" spans="2:24" ht="15">
      <c r="B53" s="51">
        <v>49</v>
      </c>
      <c r="C53" s="51">
        <v>49</v>
      </c>
      <c r="D53" s="53" t="s">
        <v>145</v>
      </c>
      <c r="E53" s="53" t="s">
        <v>14</v>
      </c>
      <c r="F53" s="54">
        <v>7</v>
      </c>
      <c r="G53" s="54">
        <v>89</v>
      </c>
      <c r="H53" s="54">
        <v>81</v>
      </c>
      <c r="I53" s="54">
        <v>77</v>
      </c>
      <c r="J53" s="54">
        <v>68</v>
      </c>
      <c r="K53" s="54">
        <v>86</v>
      </c>
      <c r="L53" s="54">
        <v>75</v>
      </c>
      <c r="M53" s="54">
        <v>72</v>
      </c>
      <c r="N53" s="54">
        <v>60</v>
      </c>
      <c r="O53" s="21"/>
      <c r="P53" s="21">
        <f>IF(AND(B53&lt;&gt;"C",U53&gt;0),"",IF(AND(B53="C",U53&lt;&gt;5),"",IF($D$1&lt;&gt;Ave!$AI$2,"",SUM(G53:N53))))</f>
        <v>608</v>
      </c>
      <c r="Q53" s="55">
        <f t="shared" si="0"/>
        <v>76</v>
      </c>
      <c r="R53" s="22">
        <f t="shared" si="1"/>
        <v>28</v>
      </c>
      <c r="S53" s="18"/>
      <c r="T53" s="18"/>
      <c r="U53" s="23">
        <f t="shared" si="2"/>
        <v>0</v>
      </c>
      <c r="V53" s="18"/>
      <c r="W53" s="18"/>
      <c r="X53" s="18"/>
    </row>
    <row r="54" spans="2:24" ht="15">
      <c r="B54" s="51">
        <v>50</v>
      </c>
      <c r="C54" s="51">
        <v>50</v>
      </c>
      <c r="D54" s="53" t="s">
        <v>146</v>
      </c>
      <c r="E54" s="53" t="s">
        <v>14</v>
      </c>
      <c r="F54" s="54">
        <v>7</v>
      </c>
      <c r="G54" s="54">
        <v>71</v>
      </c>
      <c r="H54" s="54">
        <v>59</v>
      </c>
      <c r="I54" s="54">
        <v>88</v>
      </c>
      <c r="J54" s="54">
        <v>73</v>
      </c>
      <c r="K54" s="54">
        <v>76</v>
      </c>
      <c r="L54" s="54">
        <v>77</v>
      </c>
      <c r="M54" s="54">
        <v>71</v>
      </c>
      <c r="N54" s="54">
        <v>71</v>
      </c>
      <c r="O54" s="21"/>
      <c r="P54" s="21">
        <f>IF(AND(B54&lt;&gt;"C",U54&gt;0),"",IF(AND(B54="C",U54&lt;&gt;5),"",IF($D$1&lt;&gt;Ave!$AI$2,"",SUM(G54:N54))))</f>
        <v>586</v>
      </c>
      <c r="Q54" s="55">
        <f t="shared" si="0"/>
        <v>73.25</v>
      </c>
      <c r="R54" s="22">
        <f t="shared" si="1"/>
        <v>35</v>
      </c>
      <c r="S54" s="18"/>
      <c r="T54" s="18"/>
      <c r="U54" s="23">
        <f t="shared" si="2"/>
        <v>0</v>
      </c>
      <c r="V54" s="18"/>
      <c r="W54" s="18"/>
      <c r="X54" s="18"/>
    </row>
    <row r="55" spans="2:24" ht="15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5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tabSelected="1" topLeftCell="A11" workbookViewId="0">
      <selection activeCell="N54" sqref="N54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5.14062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ሀሊማ ሰኢድ መኮናን</v>
      </c>
      <c r="E5" s="21" t="str">
        <f>'S1'!E5</f>
        <v>F</v>
      </c>
      <c r="F5" s="21">
        <f>'S1'!F5</f>
        <v>7</v>
      </c>
      <c r="G5" s="51">
        <v>85</v>
      </c>
      <c r="H5" s="51">
        <v>97</v>
      </c>
      <c r="I5" s="51">
        <v>92</v>
      </c>
      <c r="J5" s="51">
        <v>87</v>
      </c>
      <c r="K5" s="51">
        <v>90</v>
      </c>
      <c r="L5" s="51">
        <v>80</v>
      </c>
      <c r="M5" s="51">
        <v>81</v>
      </c>
      <c r="N5" s="51">
        <v>72</v>
      </c>
      <c r="O5" s="21"/>
      <c r="P5" s="21">
        <f>IF(AND(B5&lt;&gt;"C",U5&gt;0),"",IF(AND(B5="C",U5&lt;&gt;5),"",IF('S1'!$D$1&lt;&gt;Ave!$AI$2,"",SUM(G5:N5))))</f>
        <v>684</v>
      </c>
      <c r="Q5" s="55">
        <f>IF(AND(B5&lt;&gt;"C",U5&gt;0),"",IF(AND(B5="C",U5&lt;&gt;5),"",IF(AND(B5="C",U5=5),P5/4,P5/8)))</f>
        <v>85.5</v>
      </c>
      <c r="R5" s="22">
        <f t="shared" ref="R5:R36" si="0">IF(AND(B5&lt;&gt;"C",U5&gt;0),"",IF(AND(B5="C",U5&lt;&gt;5),"",RANK(Q5,$Q$5:$Q$64)))</f>
        <v>10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>ሀምዳን አብዱረህማን አህመድ</v>
      </c>
      <c r="E6" s="21" t="str">
        <f>'S1'!E6</f>
        <v>M</v>
      </c>
      <c r="F6" s="21">
        <f>'S1'!F6</f>
        <v>7</v>
      </c>
      <c r="G6" s="51">
        <v>96</v>
      </c>
      <c r="H6" s="51">
        <v>100</v>
      </c>
      <c r="I6" s="51">
        <v>93</v>
      </c>
      <c r="J6" s="51">
        <v>87</v>
      </c>
      <c r="K6" s="51">
        <v>93</v>
      </c>
      <c r="L6" s="51">
        <v>92</v>
      </c>
      <c r="M6" s="51">
        <v>82</v>
      </c>
      <c r="N6" s="51">
        <v>63</v>
      </c>
      <c r="O6" s="21"/>
      <c r="P6" s="21">
        <f>IF(AND(B6&lt;&gt;"C",U6&gt;0),"",IF(AND(B6="C",U6&lt;&gt;5),"",IF('S1'!$D$1&lt;&gt;Ave!$AI$2,"",SUM(G6:N6))))</f>
        <v>706</v>
      </c>
      <c r="Q6" s="55">
        <f t="shared" ref="Q6:Q64" si="1">IF(AND(B6&lt;&gt;"C",U6&gt;0),"",IF(AND(B6="C",U6&lt;&gt;5),"",IF(AND(B6="C",U6=5),P6/4,P6/8)))</f>
        <v>88.25</v>
      </c>
      <c r="R6" s="22">
        <f t="shared" si="0"/>
        <v>6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ሀቢባ ሰኢድ ይማም</v>
      </c>
      <c r="E7" s="21" t="str">
        <f>'S1'!E7</f>
        <v>F</v>
      </c>
      <c r="F7" s="21">
        <f>'S1'!F7</f>
        <v>7</v>
      </c>
      <c r="G7" s="51">
        <v>43</v>
      </c>
      <c r="H7" s="51">
        <v>47</v>
      </c>
      <c r="I7" s="51">
        <v>76</v>
      </c>
      <c r="J7" s="51">
        <v>50</v>
      </c>
      <c r="K7" s="51">
        <v>57</v>
      </c>
      <c r="L7" s="51">
        <v>65</v>
      </c>
      <c r="M7" s="51">
        <v>68</v>
      </c>
      <c r="N7" s="51">
        <v>58</v>
      </c>
      <c r="O7" s="21"/>
      <c r="P7" s="21">
        <f>IF(AND(B7&lt;&gt;"C",U7&gt;0),"",IF(AND(B7="C",U7&lt;&gt;5),"",IF('S1'!$D$1&lt;&gt;Ave!$AI$2,"",SUM(G7:N7))))</f>
        <v>464</v>
      </c>
      <c r="Q7" s="55">
        <f t="shared" si="1"/>
        <v>58</v>
      </c>
      <c r="R7" s="22">
        <f t="shared" si="0"/>
        <v>45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ሀያት ሙሀመድ ካሳው</v>
      </c>
      <c r="E8" s="21" t="str">
        <f>'S1'!E8</f>
        <v>F</v>
      </c>
      <c r="F8" s="21">
        <f>'S1'!F8</f>
        <v>7</v>
      </c>
      <c r="G8" s="51">
        <v>62</v>
      </c>
      <c r="H8" s="51">
        <v>65</v>
      </c>
      <c r="I8" s="51">
        <v>59</v>
      </c>
      <c r="J8" s="51">
        <v>64</v>
      </c>
      <c r="K8" s="51">
        <v>61</v>
      </c>
      <c r="L8" s="51">
        <v>76</v>
      </c>
      <c r="M8" s="51">
        <v>87</v>
      </c>
      <c r="N8" s="51">
        <v>73</v>
      </c>
      <c r="O8" s="21"/>
      <c r="P8" s="21">
        <f>IF(AND(B8&lt;&gt;"C",U8&gt;0),"",IF(AND(B8="C",U8&lt;&gt;5),"",IF('S1'!$D$1&lt;&gt;Ave!$AI$2,"",SUM(G8:N8))))</f>
        <v>547</v>
      </c>
      <c r="Q8" s="55">
        <f t="shared" si="1"/>
        <v>68.375</v>
      </c>
      <c r="R8" s="22">
        <f t="shared" si="0"/>
        <v>30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ሉቅማነልሀኪም ሙሀመድ ኑርየ</v>
      </c>
      <c r="E9" s="21" t="str">
        <f>'S1'!E9</f>
        <v>M</v>
      </c>
      <c r="F9" s="21">
        <f>'S1'!F9</f>
        <v>7</v>
      </c>
      <c r="G9" s="51">
        <v>69</v>
      </c>
      <c r="H9" s="51">
        <v>61</v>
      </c>
      <c r="I9" s="51">
        <v>54</v>
      </c>
      <c r="J9" s="51">
        <v>64</v>
      </c>
      <c r="K9" s="51">
        <v>85</v>
      </c>
      <c r="L9" s="51">
        <v>76</v>
      </c>
      <c r="M9" s="51">
        <v>76</v>
      </c>
      <c r="N9" s="51">
        <v>97</v>
      </c>
      <c r="O9" s="21"/>
      <c r="P9" s="21">
        <f>IF(AND(B9&lt;&gt;"C",U9&gt;0),"",IF(AND(B9="C",U9&lt;&gt;5),"",IF('S1'!$D$1&lt;&gt;Ave!$AI$2,"",SUM(G9:N9))))</f>
        <v>582</v>
      </c>
      <c r="Q9" s="55">
        <f t="shared" si="1"/>
        <v>72.75</v>
      </c>
      <c r="R9" s="22">
        <f t="shared" si="0"/>
        <v>24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መስኡድ ጀማል አህመድ</v>
      </c>
      <c r="E10" s="21" t="str">
        <f>'S1'!E10</f>
        <v>M</v>
      </c>
      <c r="F10" s="21">
        <f>'S1'!F10</f>
        <v>7</v>
      </c>
      <c r="G10" s="51"/>
      <c r="H10" s="51"/>
      <c r="I10" s="51"/>
      <c r="J10" s="51"/>
      <c r="K10" s="51"/>
      <c r="L10" s="51"/>
      <c r="M10" s="51"/>
      <c r="N10" s="51"/>
      <c r="O10" s="21"/>
      <c r="P10" s="21" t="str">
        <f>IF(AND(B10&lt;&gt;"C",U10&gt;0),"",IF(AND(B10="C",U10&lt;&gt;5),"",IF('S1'!$D$1&lt;&gt;Ave!$AI$2,"",SUM(G10:N10))))</f>
        <v/>
      </c>
      <c r="Q10" s="55" t="str">
        <f t="shared" si="1"/>
        <v/>
      </c>
      <c r="R10" s="22" t="str">
        <f t="shared" si="0"/>
        <v/>
      </c>
      <c r="S10" s="18"/>
      <c r="T10" s="18"/>
      <c r="U10" s="18">
        <f t="shared" si="2"/>
        <v>8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ሙሀመድ አሚን ሙሉጌታ</v>
      </c>
      <c r="E11" s="21" t="str">
        <f>'S1'!E11</f>
        <v>M</v>
      </c>
      <c r="F11" s="21">
        <f>'S1'!F11</f>
        <v>7</v>
      </c>
      <c r="G11" s="51">
        <v>96</v>
      </c>
      <c r="H11" s="51">
        <v>96</v>
      </c>
      <c r="I11" s="51">
        <v>75</v>
      </c>
      <c r="J11" s="51">
        <v>88</v>
      </c>
      <c r="K11" s="51">
        <v>88</v>
      </c>
      <c r="L11" s="51">
        <v>91</v>
      </c>
      <c r="M11" s="51">
        <v>88</v>
      </c>
      <c r="N11" s="51">
        <v>100</v>
      </c>
      <c r="O11" s="21"/>
      <c r="P11" s="21">
        <f>IF(AND(B11&lt;&gt;"C",U11&gt;0),"",IF(AND(B11="C",U11&lt;&gt;5),"",IF('S1'!$D$1&lt;&gt;Ave!$AI$2,"",SUM(G11:N11))))</f>
        <v>722</v>
      </c>
      <c r="Q11" s="55">
        <f t="shared" si="1"/>
        <v>90.25</v>
      </c>
      <c r="R11" s="22">
        <f t="shared" si="0"/>
        <v>3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አሚን ጀማል</v>
      </c>
      <c r="E12" s="21" t="str">
        <f>'S1'!E12</f>
        <v>M</v>
      </c>
      <c r="F12" s="21">
        <f>'S1'!F12</f>
        <v>7</v>
      </c>
      <c r="G12" s="51">
        <v>54</v>
      </c>
      <c r="H12" s="51">
        <v>74</v>
      </c>
      <c r="I12" s="51">
        <v>54</v>
      </c>
      <c r="J12" s="51">
        <v>57</v>
      </c>
      <c r="K12" s="51">
        <v>64</v>
      </c>
      <c r="L12" s="51">
        <v>65</v>
      </c>
      <c r="M12" s="51">
        <v>84</v>
      </c>
      <c r="N12" s="51">
        <v>82</v>
      </c>
      <c r="O12" s="21"/>
      <c r="P12" s="21">
        <f>IF(AND(B12&lt;&gt;"C",U12&gt;0),"",IF(AND(B12="C",U12&lt;&gt;5),"",IF('S1'!$D$1&lt;&gt;Ave!$AI$2,"",SUM(G12:N12))))</f>
        <v>534</v>
      </c>
      <c r="Q12" s="55">
        <f t="shared" si="1"/>
        <v>66.75</v>
      </c>
      <c r="R12" s="22">
        <f t="shared" si="0"/>
        <v>35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አቡበክር ሰኢድ</v>
      </c>
      <c r="E13" s="21" t="str">
        <f>'S1'!E13</f>
        <v>M</v>
      </c>
      <c r="F13" s="21">
        <f>'S1'!F13</f>
        <v>7</v>
      </c>
      <c r="G13" s="51">
        <v>51</v>
      </c>
      <c r="H13" s="51">
        <v>63</v>
      </c>
      <c r="I13" s="51">
        <v>55</v>
      </c>
      <c r="J13" s="51">
        <v>40</v>
      </c>
      <c r="K13" s="51">
        <v>64</v>
      </c>
      <c r="L13" s="51">
        <v>69</v>
      </c>
      <c r="M13" s="51">
        <v>77</v>
      </c>
      <c r="N13" s="51">
        <v>82</v>
      </c>
      <c r="O13" s="21"/>
      <c r="P13" s="21">
        <f>IF(AND(B13&lt;&gt;"C",U13&gt;0),"",IF(AND(B13="C",U13&lt;&gt;5),"",IF('S1'!$D$1&lt;&gt;Ave!$AI$2,"",SUM(G13:N13))))</f>
        <v>501</v>
      </c>
      <c r="Q13" s="55">
        <f t="shared" si="1"/>
        <v>62.625</v>
      </c>
      <c r="R13" s="22">
        <f t="shared" si="0"/>
        <v>41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ሙሀመድአሚን እንድሪስ ትኩ</v>
      </c>
      <c r="E14" s="21" t="str">
        <f>'S1'!E14</f>
        <v>M</v>
      </c>
      <c r="F14" s="21">
        <f>'S1'!F14</f>
        <v>7</v>
      </c>
      <c r="G14" s="51">
        <v>79</v>
      </c>
      <c r="H14" s="51">
        <v>51</v>
      </c>
      <c r="I14" s="51">
        <v>68</v>
      </c>
      <c r="J14" s="51">
        <v>59</v>
      </c>
      <c r="K14" s="51">
        <v>77</v>
      </c>
      <c r="L14" s="51">
        <v>74</v>
      </c>
      <c r="M14" s="51">
        <v>78</v>
      </c>
      <c r="N14" s="51">
        <v>82</v>
      </c>
      <c r="O14" s="21"/>
      <c r="P14" s="21">
        <f>IF(AND(B14&lt;&gt;"C",U14&gt;0),"",IF(AND(B14="C",U14&lt;&gt;5),"",IF('S1'!$D$1&lt;&gt;Ave!$AI$2,"",SUM(G14:N14))))</f>
        <v>568</v>
      </c>
      <c r="Q14" s="55">
        <f t="shared" si="1"/>
        <v>71</v>
      </c>
      <c r="R14" s="22">
        <f t="shared" si="0"/>
        <v>25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ሙባረክ ሰኢድ አሊ</v>
      </c>
      <c r="E15" s="21" t="str">
        <f>'S1'!E15</f>
        <v>M</v>
      </c>
      <c r="F15" s="21">
        <f>'S1'!F15</f>
        <v>7</v>
      </c>
      <c r="G15" s="51">
        <v>52</v>
      </c>
      <c r="H15" s="51">
        <v>52</v>
      </c>
      <c r="I15" s="51">
        <v>61</v>
      </c>
      <c r="J15" s="51">
        <v>48</v>
      </c>
      <c r="K15" s="51">
        <v>74</v>
      </c>
      <c r="L15" s="51">
        <v>76</v>
      </c>
      <c r="M15" s="51">
        <v>89</v>
      </c>
      <c r="N15" s="51">
        <v>87</v>
      </c>
      <c r="O15" s="21"/>
      <c r="P15" s="21">
        <f>IF(AND(B15&lt;&gt;"C",U15&gt;0),"",IF(AND(B15="C",U15&lt;&gt;5),"",IF('S1'!$D$1&lt;&gt;Ave!$AI$2,"",SUM(G15:N15))))</f>
        <v>539</v>
      </c>
      <c r="Q15" s="55">
        <f t="shared" si="1"/>
        <v>67.375</v>
      </c>
      <c r="R15" s="22">
        <f t="shared" si="0"/>
        <v>32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ሰለሀድን አርሻድ አሊ</v>
      </c>
      <c r="E16" s="21" t="str">
        <f>'S1'!E16</f>
        <v>M</v>
      </c>
      <c r="F16" s="21">
        <f>'S1'!F16</f>
        <v>7</v>
      </c>
      <c r="G16" s="51">
        <v>77</v>
      </c>
      <c r="H16" s="51">
        <v>78</v>
      </c>
      <c r="I16" s="51">
        <v>65</v>
      </c>
      <c r="J16" s="51">
        <v>70</v>
      </c>
      <c r="K16" s="51">
        <v>82</v>
      </c>
      <c r="L16" s="51">
        <v>87</v>
      </c>
      <c r="M16" s="51">
        <v>81</v>
      </c>
      <c r="N16" s="51">
        <v>98</v>
      </c>
      <c r="O16" s="21"/>
      <c r="P16" s="21">
        <f>IF(AND(B16&lt;&gt;"C",U16&gt;0),"",IF(AND(B16="C",U16&lt;&gt;5),"",IF('S1'!$D$1&lt;&gt;Ave!$AI$2,"",SUM(G16:N16))))</f>
        <v>638</v>
      </c>
      <c r="Q16" s="55">
        <f t="shared" si="1"/>
        <v>79.75</v>
      </c>
      <c r="R16" s="22">
        <f t="shared" si="0"/>
        <v>14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ሰሊማ ሚስባህ አሊ</v>
      </c>
      <c r="E17" s="21" t="str">
        <f>'S1'!E17</f>
        <v>F</v>
      </c>
      <c r="F17" s="21">
        <f>'S1'!F17</f>
        <v>7</v>
      </c>
      <c r="G17" s="51">
        <v>93</v>
      </c>
      <c r="H17" s="51">
        <v>73</v>
      </c>
      <c r="I17" s="51">
        <v>86</v>
      </c>
      <c r="J17" s="51">
        <v>77</v>
      </c>
      <c r="K17" s="51">
        <v>86</v>
      </c>
      <c r="L17" s="51">
        <v>91</v>
      </c>
      <c r="M17" s="51">
        <v>78</v>
      </c>
      <c r="N17" s="51">
        <v>84</v>
      </c>
      <c r="O17" s="21"/>
      <c r="P17" s="21">
        <f>IF(AND(B17&lt;&gt;"C",U17&gt;0),"",IF(AND(B17="C",U17&lt;&gt;5),"",IF('S1'!$D$1&lt;&gt;Ave!$AI$2,"",SUM(G17:N17))))</f>
        <v>668</v>
      </c>
      <c r="Q17" s="55">
        <f t="shared" si="1"/>
        <v>83.5</v>
      </c>
      <c r="R17" s="22">
        <f t="shared" si="0"/>
        <v>12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ሰልማን ኑሩሁሴን አሊ</v>
      </c>
      <c r="E18" s="21" t="str">
        <f>'S1'!E18</f>
        <v>M</v>
      </c>
      <c r="F18" s="21">
        <f>'S1'!F18</f>
        <v>7</v>
      </c>
      <c r="G18" s="51">
        <v>78</v>
      </c>
      <c r="H18" s="51">
        <v>72</v>
      </c>
      <c r="I18" s="51">
        <v>46</v>
      </c>
      <c r="J18" s="51">
        <v>50</v>
      </c>
      <c r="K18" s="51">
        <v>75</v>
      </c>
      <c r="L18" s="51">
        <v>70</v>
      </c>
      <c r="M18" s="51">
        <v>74</v>
      </c>
      <c r="N18" s="51">
        <v>83</v>
      </c>
      <c r="O18" s="21"/>
      <c r="P18" s="21">
        <f>IF(AND(B18&lt;&gt;"C",U18&gt;0),"",IF(AND(B18="C",U18&lt;&gt;5),"",IF('S1'!$D$1&lt;&gt;Ave!$AI$2,"",SUM(G18:N18))))</f>
        <v>548</v>
      </c>
      <c r="Q18" s="55">
        <f t="shared" si="1"/>
        <v>68.5</v>
      </c>
      <c r="R18" s="22">
        <f t="shared" si="0"/>
        <v>29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ሰልማን ኑርየ አሰፋ</v>
      </c>
      <c r="E19" s="21" t="str">
        <f>'S1'!E19</f>
        <v>M</v>
      </c>
      <c r="F19" s="21">
        <f>'S1'!F19</f>
        <v>7</v>
      </c>
      <c r="G19" s="51">
        <v>81</v>
      </c>
      <c r="H19" s="51">
        <v>72</v>
      </c>
      <c r="I19" s="51">
        <v>82</v>
      </c>
      <c r="J19" s="51">
        <v>70</v>
      </c>
      <c r="K19" s="51">
        <v>89</v>
      </c>
      <c r="L19" s="51">
        <v>74</v>
      </c>
      <c r="M19" s="51">
        <v>77</v>
      </c>
      <c r="N19" s="51">
        <v>84</v>
      </c>
      <c r="O19" s="21"/>
      <c r="P19" s="21">
        <f>IF(AND(B19&lt;&gt;"C",U19&gt;0),"",IF(AND(B19="C",U19&lt;&gt;5),"",IF('S1'!$D$1&lt;&gt;Ave!$AI$2,"",SUM(G19:N19))))</f>
        <v>629</v>
      </c>
      <c r="Q19" s="55">
        <f t="shared" si="1"/>
        <v>78.625</v>
      </c>
      <c r="R19" s="22">
        <f t="shared" si="0"/>
        <v>16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ሲትራ ሙራድ ሰኢድ</v>
      </c>
      <c r="E20" s="21" t="str">
        <f>'S1'!E20</f>
        <v>F</v>
      </c>
      <c r="F20" s="21">
        <f>'S1'!F20</f>
        <v>7</v>
      </c>
      <c r="G20" s="51"/>
      <c r="H20" s="51"/>
      <c r="I20" s="51"/>
      <c r="J20" s="51"/>
      <c r="K20" s="51"/>
      <c r="L20" s="51"/>
      <c r="M20" s="51"/>
      <c r="N20" s="51"/>
      <c r="O20" s="21"/>
      <c r="P20" s="21" t="str">
        <f>IF(AND(B20&lt;&gt;"C",U20&gt;0),"",IF(AND(B20="C",U20&lt;&gt;5),"",IF('S1'!$D$1&lt;&gt;Ave!$AI$2,"",SUM(G20:N20))))</f>
        <v/>
      </c>
      <c r="Q20" s="55" t="str">
        <f t="shared" si="1"/>
        <v/>
      </c>
      <c r="R20" s="22" t="str">
        <f t="shared" si="0"/>
        <v/>
      </c>
      <c r="S20" s="18"/>
      <c r="T20" s="18"/>
      <c r="U20" s="18">
        <f t="shared" si="2"/>
        <v>8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ሲትራ ኢብራሂም ሰኢድ</v>
      </c>
      <c r="E21" s="21" t="str">
        <f>'S1'!E21</f>
        <v>F</v>
      </c>
      <c r="F21" s="21">
        <f>'S1'!F21</f>
        <v>7</v>
      </c>
      <c r="G21" s="51">
        <v>99</v>
      </c>
      <c r="H21" s="51">
        <v>99</v>
      </c>
      <c r="I21" s="51">
        <v>92</v>
      </c>
      <c r="J21" s="51">
        <v>94</v>
      </c>
      <c r="K21" s="51">
        <v>91</v>
      </c>
      <c r="L21" s="51">
        <v>96</v>
      </c>
      <c r="M21" s="51">
        <v>92</v>
      </c>
      <c r="N21" s="51">
        <v>81</v>
      </c>
      <c r="O21" s="21"/>
      <c r="P21" s="21">
        <f>IF(AND(B21&lt;&gt;"C",U21&gt;0),"",IF(AND(B21="C",U21&lt;&gt;5),"",IF('S1'!$D$1&lt;&gt;Ave!$AI$2,"",SUM(G21:N21))))</f>
        <v>744</v>
      </c>
      <c r="Q21" s="55">
        <f t="shared" si="1"/>
        <v>93</v>
      </c>
      <c r="R21" s="22">
        <f t="shared" si="0"/>
        <v>1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ሶብሪና ኑርየ አደም</v>
      </c>
      <c r="E22" s="21" t="str">
        <f>'S1'!E22</f>
        <v>F</v>
      </c>
      <c r="F22" s="21">
        <f>'S1'!F22</f>
        <v>7</v>
      </c>
      <c r="G22" s="51">
        <v>60</v>
      </c>
      <c r="H22" s="51">
        <v>83</v>
      </c>
      <c r="I22" s="51">
        <v>66</v>
      </c>
      <c r="J22" s="51">
        <v>59</v>
      </c>
      <c r="K22" s="51">
        <v>82</v>
      </c>
      <c r="L22" s="51">
        <v>74</v>
      </c>
      <c r="M22" s="51">
        <v>81</v>
      </c>
      <c r="N22" s="51">
        <v>78</v>
      </c>
      <c r="O22" s="21"/>
      <c r="P22" s="21">
        <f>IF(AND(B22&lt;&gt;"C",U22&gt;0),"",IF(AND(B22="C",U22&lt;&gt;5),"",IF('S1'!$D$1&lt;&gt;Ave!$AI$2,"",SUM(G22:N22))))</f>
        <v>583</v>
      </c>
      <c r="Q22" s="55">
        <f t="shared" si="1"/>
        <v>72.875</v>
      </c>
      <c r="R22" s="22">
        <f t="shared" si="0"/>
        <v>23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ሷሊሀ ሙሀመድ ሰኢድ</v>
      </c>
      <c r="E23" s="21" t="str">
        <f>'S1'!E23</f>
        <v>F</v>
      </c>
      <c r="F23" s="21">
        <f>'S1'!F23</f>
        <v>7</v>
      </c>
      <c r="G23" s="51">
        <v>38</v>
      </c>
      <c r="H23" s="51">
        <v>47</v>
      </c>
      <c r="I23" s="51">
        <v>44</v>
      </c>
      <c r="J23" s="51">
        <v>53</v>
      </c>
      <c r="K23" s="51">
        <v>78</v>
      </c>
      <c r="L23" s="51">
        <v>76</v>
      </c>
      <c r="M23" s="51">
        <v>81</v>
      </c>
      <c r="N23" s="51">
        <v>99</v>
      </c>
      <c r="O23" s="21"/>
      <c r="P23" s="21">
        <f>IF(AND(B23&lt;&gt;"C",U23&gt;0),"",IF(AND(B23="C",U23&lt;&gt;5),"",IF('S1'!$D$1&lt;&gt;Ave!$AI$2,"",SUM(G23:N23))))</f>
        <v>516</v>
      </c>
      <c r="Q23" s="55">
        <f t="shared" si="1"/>
        <v>64.5</v>
      </c>
      <c r="R23" s="22">
        <f t="shared" si="0"/>
        <v>40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 xml:space="preserve">ረውዷ አህመድ ኑር </v>
      </c>
      <c r="E24" s="21" t="str">
        <f>'S1'!E24</f>
        <v>F</v>
      </c>
      <c r="F24" s="21">
        <f>'S1'!F24</f>
        <v>7</v>
      </c>
      <c r="G24" s="51">
        <v>67</v>
      </c>
      <c r="H24" s="51">
        <v>54</v>
      </c>
      <c r="I24" s="51">
        <v>71</v>
      </c>
      <c r="J24" s="51">
        <v>66</v>
      </c>
      <c r="K24" s="51">
        <v>81</v>
      </c>
      <c r="L24" s="51">
        <v>92</v>
      </c>
      <c r="M24" s="51">
        <v>80</v>
      </c>
      <c r="N24" s="51">
        <v>78</v>
      </c>
      <c r="O24" s="21"/>
      <c r="P24" s="21">
        <f>IF(AND(B24&lt;&gt;"C",U24&gt;0),"",IF(AND(B24="C",U24&lt;&gt;5),"",IF('S1'!$D$1&lt;&gt;Ave!$AI$2,"",SUM(G24:N24))))</f>
        <v>589</v>
      </c>
      <c r="Q24" s="55">
        <f t="shared" si="1"/>
        <v>73.625</v>
      </c>
      <c r="R24" s="22">
        <f t="shared" si="0"/>
        <v>21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ቃሲም ሰኢድ ሁሴን</v>
      </c>
      <c r="E25" s="21" t="str">
        <f>'S1'!E25</f>
        <v>M</v>
      </c>
      <c r="F25" s="21">
        <f>'S1'!F25</f>
        <v>7</v>
      </c>
      <c r="G25" s="51">
        <v>40</v>
      </c>
      <c r="H25" s="51">
        <v>58</v>
      </c>
      <c r="I25" s="51">
        <v>43</v>
      </c>
      <c r="J25" s="51">
        <v>48</v>
      </c>
      <c r="K25" s="51">
        <v>56</v>
      </c>
      <c r="L25" s="51">
        <v>64</v>
      </c>
      <c r="M25" s="51">
        <v>64</v>
      </c>
      <c r="N25" s="51">
        <v>65</v>
      </c>
      <c r="O25" s="21"/>
      <c r="P25" s="21">
        <f>IF(AND(B25&lt;&gt;"C",U25&gt;0),"",IF(AND(B25="C",U25&lt;&gt;5),"",IF('S1'!$D$1&lt;&gt;Ave!$AI$2,"",SUM(G25:N25))))</f>
        <v>438</v>
      </c>
      <c r="Q25" s="55">
        <f t="shared" si="1"/>
        <v>54.75</v>
      </c>
      <c r="R25" s="22">
        <f t="shared" si="0"/>
        <v>46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ተማዱር ደሳለኝ ገብርየ</v>
      </c>
      <c r="E26" s="21" t="str">
        <f>'S1'!E26</f>
        <v>F</v>
      </c>
      <c r="F26" s="21">
        <f>'S1'!F26</f>
        <v>7</v>
      </c>
      <c r="G26" s="51">
        <v>98</v>
      </c>
      <c r="H26" s="51">
        <v>100</v>
      </c>
      <c r="I26" s="51">
        <v>97</v>
      </c>
      <c r="J26" s="51">
        <v>88</v>
      </c>
      <c r="K26" s="51">
        <v>95</v>
      </c>
      <c r="L26" s="51">
        <v>80</v>
      </c>
      <c r="M26" s="51">
        <v>82</v>
      </c>
      <c r="N26" s="51">
        <v>76</v>
      </c>
      <c r="O26" s="21"/>
      <c r="P26" s="21">
        <f>IF(AND(B26&lt;&gt;"C",U26&gt;0),"",IF(AND(B26="C",U26&lt;&gt;5),"",IF('S1'!$D$1&lt;&gt;Ave!$AI$2,"",SUM(G26:N26))))</f>
        <v>716</v>
      </c>
      <c r="Q26" s="55">
        <f t="shared" si="1"/>
        <v>89.5</v>
      </c>
      <c r="R26" s="22">
        <f t="shared" si="0"/>
        <v>5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ተምኪን ሱለይማን ኡመር</v>
      </c>
      <c r="E27" s="21" t="str">
        <f>'S1'!E27</f>
        <v>M</v>
      </c>
      <c r="F27" s="21">
        <f>'S1'!F27</f>
        <v>7</v>
      </c>
      <c r="G27" s="51">
        <v>55</v>
      </c>
      <c r="H27" s="51">
        <v>57</v>
      </c>
      <c r="I27" s="51">
        <v>58</v>
      </c>
      <c r="J27" s="51">
        <v>51</v>
      </c>
      <c r="K27" s="51">
        <v>77</v>
      </c>
      <c r="L27" s="51">
        <v>75</v>
      </c>
      <c r="M27" s="51">
        <v>77</v>
      </c>
      <c r="N27" s="51">
        <v>85</v>
      </c>
      <c r="O27" s="21"/>
      <c r="P27" s="21">
        <f>IF(AND(B27&lt;&gt;"C",U27&gt;0),"",IF(AND(B27="C",U27&lt;&gt;5),"",IF('S1'!$D$1&lt;&gt;Ave!$AI$2,"",SUM(G27:N27))))</f>
        <v>535</v>
      </c>
      <c r="Q27" s="55">
        <f t="shared" si="1"/>
        <v>66.875</v>
      </c>
      <c r="R27" s="22">
        <f t="shared" si="0"/>
        <v>34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ተውፊቅ አንዋር ብርሀን</v>
      </c>
      <c r="E28" s="21" t="str">
        <f>'S1'!E28</f>
        <v>M</v>
      </c>
      <c r="F28" s="21">
        <f>'S1'!F28</f>
        <v>7</v>
      </c>
      <c r="G28" s="51">
        <v>63</v>
      </c>
      <c r="H28" s="51">
        <v>61</v>
      </c>
      <c r="I28" s="51">
        <v>60</v>
      </c>
      <c r="J28" s="51">
        <v>47</v>
      </c>
      <c r="K28" s="51">
        <v>79</v>
      </c>
      <c r="L28" s="51">
        <v>67</v>
      </c>
      <c r="M28" s="51">
        <v>84</v>
      </c>
      <c r="N28" s="51">
        <v>76</v>
      </c>
      <c r="O28" s="21"/>
      <c r="P28" s="21">
        <f>IF(AND(B28&lt;&gt;"C",U28&gt;0),"",IF(AND(B28="C",U28&lt;&gt;5),"",IF('S1'!$D$1&lt;&gt;Ave!$AI$2,"",SUM(G28:N28))))</f>
        <v>537</v>
      </c>
      <c r="Q28" s="55">
        <f t="shared" si="1"/>
        <v>67.125</v>
      </c>
      <c r="R28" s="22">
        <f t="shared" si="0"/>
        <v>33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ነጃት አብዱረህማን እንድሪስ</v>
      </c>
      <c r="E29" s="21" t="str">
        <f>'S1'!E29</f>
        <v>F</v>
      </c>
      <c r="F29" s="21">
        <f>'S1'!F29</f>
        <v>7</v>
      </c>
      <c r="G29" s="51">
        <v>85</v>
      </c>
      <c r="H29" s="51">
        <v>94</v>
      </c>
      <c r="I29" s="51">
        <v>86</v>
      </c>
      <c r="J29" s="51">
        <v>83</v>
      </c>
      <c r="K29" s="51">
        <v>92</v>
      </c>
      <c r="L29" s="51">
        <v>91</v>
      </c>
      <c r="M29" s="51">
        <v>93</v>
      </c>
      <c r="N29" s="51">
        <v>94</v>
      </c>
      <c r="O29" s="21"/>
      <c r="P29" s="21">
        <f>IF(AND(B29&lt;&gt;"C",U29&gt;0),"",IF(AND(B29="C",U29&lt;&gt;5),"",IF('S1'!$D$1&lt;&gt;Ave!$AI$2,"",SUM(G29:N29))))</f>
        <v>718</v>
      </c>
      <c r="Q29" s="55">
        <f t="shared" si="1"/>
        <v>89.75</v>
      </c>
      <c r="R29" s="22">
        <f t="shared" si="0"/>
        <v>4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አህላም ሙሀመድ ብርሀኔ</v>
      </c>
      <c r="E30" s="21" t="str">
        <f>'S1'!E30</f>
        <v>F</v>
      </c>
      <c r="F30" s="21">
        <f>'S1'!F30</f>
        <v>7</v>
      </c>
      <c r="G30" s="51">
        <v>92</v>
      </c>
      <c r="H30" s="51">
        <v>89</v>
      </c>
      <c r="I30" s="51">
        <v>90</v>
      </c>
      <c r="J30" s="51">
        <v>84</v>
      </c>
      <c r="K30" s="51">
        <v>94</v>
      </c>
      <c r="L30" s="51">
        <v>88</v>
      </c>
      <c r="M30" s="51">
        <v>85</v>
      </c>
      <c r="N30" s="51">
        <v>73</v>
      </c>
      <c r="O30" s="21"/>
      <c r="P30" s="21">
        <f>IF(AND(B30&lt;&gt;"C",U30&gt;0),"",IF(AND(B30="C",U30&lt;&gt;5),"",IF('S1'!$D$1&lt;&gt;Ave!$AI$2,"",SUM(G30:N30))))</f>
        <v>695</v>
      </c>
      <c r="Q30" s="55">
        <f t="shared" si="1"/>
        <v>86.875</v>
      </c>
      <c r="R30" s="22">
        <f t="shared" si="0"/>
        <v>8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አህመድ ሙሀመድ ፈንታ</v>
      </c>
      <c r="E31" s="21" t="str">
        <f>'S1'!E31</f>
        <v>F</v>
      </c>
      <c r="F31" s="21">
        <f>'S1'!F31</f>
        <v>7</v>
      </c>
      <c r="G31" s="51"/>
      <c r="H31" s="51"/>
      <c r="I31" s="51"/>
      <c r="J31" s="51"/>
      <c r="K31" s="51"/>
      <c r="L31" s="51"/>
      <c r="M31" s="51"/>
      <c r="N31" s="51"/>
      <c r="O31" s="21"/>
      <c r="P31" s="21" t="str">
        <f>IF(AND(B31&lt;&gt;"C",U31&gt;0),"",IF(AND(B31="C",U31&lt;&gt;5),"",IF('S1'!$D$1&lt;&gt;Ave!$AI$2,"",SUM(G31:N31))))</f>
        <v/>
      </c>
      <c r="Q31" s="55" t="str">
        <f t="shared" si="1"/>
        <v/>
      </c>
      <c r="R31" s="22" t="str">
        <f t="shared" si="0"/>
        <v/>
      </c>
      <c r="S31" s="18"/>
      <c r="T31" s="18"/>
      <c r="U31" s="18">
        <f t="shared" si="2"/>
        <v>8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አመተረህማን ሙሀመድ ሰኢድ</v>
      </c>
      <c r="E32" s="21" t="str">
        <f>'S1'!E32</f>
        <v>F</v>
      </c>
      <c r="F32" s="21">
        <f>'S1'!F32</f>
        <v>7</v>
      </c>
      <c r="G32" s="51">
        <v>74</v>
      </c>
      <c r="H32" s="51">
        <v>84</v>
      </c>
      <c r="I32" s="51">
        <v>85</v>
      </c>
      <c r="J32" s="51">
        <v>71</v>
      </c>
      <c r="K32" s="51">
        <v>74</v>
      </c>
      <c r="L32" s="51">
        <v>77</v>
      </c>
      <c r="M32" s="51">
        <v>86</v>
      </c>
      <c r="N32" s="51">
        <v>63</v>
      </c>
      <c r="O32" s="21"/>
      <c r="P32" s="21">
        <f>IF(AND(B32&lt;&gt;"C",U32&gt;0),"",IF(AND(B32="C",U32&lt;&gt;5),"",IF('S1'!$D$1&lt;&gt;Ave!$AI$2,"",SUM(G32:N32))))</f>
        <v>614</v>
      </c>
      <c r="Q32" s="55">
        <f t="shared" si="1"/>
        <v>76.75</v>
      </c>
      <c r="R32" s="22">
        <f t="shared" si="0"/>
        <v>19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አሚኑ ሙሀመድ ካሳው</v>
      </c>
      <c r="E33" s="21" t="str">
        <f>'S1'!E33</f>
        <v>M</v>
      </c>
      <c r="F33" s="21">
        <f>'S1'!F33</f>
        <v>7</v>
      </c>
      <c r="G33" s="51">
        <v>77</v>
      </c>
      <c r="H33" s="51">
        <v>69</v>
      </c>
      <c r="I33" s="51">
        <v>69</v>
      </c>
      <c r="J33" s="51">
        <v>66</v>
      </c>
      <c r="K33" s="51">
        <v>85</v>
      </c>
      <c r="L33" s="51">
        <v>82</v>
      </c>
      <c r="M33" s="51">
        <v>89</v>
      </c>
      <c r="N33" s="51">
        <v>99</v>
      </c>
      <c r="O33" s="21"/>
      <c r="P33" s="21">
        <f>IF(AND(B33&lt;&gt;"C",U33&gt;0),"",IF(AND(B33="C",U33&lt;&gt;5),"",IF('S1'!$D$1&lt;&gt;Ave!$AI$2,"",SUM(G33:N33))))</f>
        <v>636</v>
      </c>
      <c r="Q33" s="55">
        <f t="shared" si="1"/>
        <v>79.5</v>
      </c>
      <c r="R33" s="22">
        <f t="shared" si="0"/>
        <v>15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አማር ጉበና ጌታሁን</v>
      </c>
      <c r="E34" s="21" t="str">
        <f>'S1'!E34</f>
        <v>M</v>
      </c>
      <c r="F34" s="21">
        <f>'S1'!F34</f>
        <v>7</v>
      </c>
      <c r="G34" s="51">
        <v>61</v>
      </c>
      <c r="H34" s="51">
        <v>68</v>
      </c>
      <c r="I34" s="51">
        <v>52</v>
      </c>
      <c r="J34" s="51">
        <v>59</v>
      </c>
      <c r="K34" s="51">
        <v>69</v>
      </c>
      <c r="L34" s="51">
        <v>72</v>
      </c>
      <c r="M34" s="51">
        <v>69</v>
      </c>
      <c r="N34" s="51">
        <v>77</v>
      </c>
      <c r="O34" s="21"/>
      <c r="P34" s="21">
        <f>IF(AND(B34&lt;&gt;"C",U34&gt;0),"",IF(AND(B34="C",U34&lt;&gt;5),"",IF('S1'!$D$1&lt;&gt;Ave!$AI$2,"",SUM(G34:N34))))</f>
        <v>527</v>
      </c>
      <c r="Q34" s="55">
        <f t="shared" si="1"/>
        <v>65.875</v>
      </c>
      <c r="R34" s="22">
        <f t="shared" si="0"/>
        <v>38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አብደላህዙልቢጀደይን ሰኢድ እንድሪስ</v>
      </c>
      <c r="E35" s="21" t="str">
        <f>'S1'!E35</f>
        <v>M</v>
      </c>
      <c r="F35" s="21">
        <f>'S1'!F35</f>
        <v>7</v>
      </c>
      <c r="G35" s="51">
        <v>86</v>
      </c>
      <c r="H35" s="51">
        <v>66</v>
      </c>
      <c r="I35" s="51">
        <v>71</v>
      </c>
      <c r="J35" s="51">
        <v>68</v>
      </c>
      <c r="K35" s="51">
        <v>79</v>
      </c>
      <c r="L35" s="51">
        <v>89</v>
      </c>
      <c r="M35" s="51">
        <v>80</v>
      </c>
      <c r="N35" s="51">
        <v>90</v>
      </c>
      <c r="O35" s="21"/>
      <c r="P35" s="21">
        <f>IF(AND(B35&lt;&gt;"C",U35&gt;0),"",IF(AND(B35="C",U35&lt;&gt;5),"",IF('S1'!$D$1&lt;&gt;Ave!$AI$2,"",SUM(G35:N35))))</f>
        <v>629</v>
      </c>
      <c r="Q35" s="55">
        <f t="shared" si="1"/>
        <v>78.625</v>
      </c>
      <c r="R35" s="22">
        <f t="shared" si="0"/>
        <v>16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አብዱረህማን ሙሀመድ አወል</v>
      </c>
      <c r="E36" s="21" t="str">
        <f>'S1'!E36</f>
        <v>M</v>
      </c>
      <c r="F36" s="21">
        <f>'S1'!F36</f>
        <v>7</v>
      </c>
      <c r="G36" s="51">
        <v>77</v>
      </c>
      <c r="H36" s="51">
        <v>60</v>
      </c>
      <c r="I36" s="51">
        <v>89</v>
      </c>
      <c r="J36" s="51">
        <v>71</v>
      </c>
      <c r="K36" s="51">
        <v>85</v>
      </c>
      <c r="L36" s="51">
        <v>73</v>
      </c>
      <c r="M36" s="51">
        <v>86</v>
      </c>
      <c r="N36" s="51">
        <v>78</v>
      </c>
      <c r="O36" s="21"/>
      <c r="P36" s="21">
        <f>IF(AND(B36&lt;&gt;"C",U36&gt;0),"",IF(AND(B36="C",U36&lt;&gt;5),"",IF('S1'!$D$1&lt;&gt;Ave!$AI$2,"",SUM(G36:N36))))</f>
        <v>619</v>
      </c>
      <c r="Q36" s="55">
        <f t="shared" si="1"/>
        <v>77.375</v>
      </c>
      <c r="R36" s="22">
        <f t="shared" si="0"/>
        <v>18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አፍራ ሀሰን ይመር</v>
      </c>
      <c r="E37" s="21" t="str">
        <f>'S1'!E37</f>
        <v>F</v>
      </c>
      <c r="F37" s="21">
        <f>'S1'!F37</f>
        <v>7</v>
      </c>
      <c r="G37" s="51">
        <v>72</v>
      </c>
      <c r="H37" s="51">
        <v>84</v>
      </c>
      <c r="I37" s="51">
        <v>84</v>
      </c>
      <c r="J37" s="51">
        <v>69</v>
      </c>
      <c r="K37" s="51">
        <v>80</v>
      </c>
      <c r="L37" s="51">
        <v>86</v>
      </c>
      <c r="M37" s="51">
        <v>86</v>
      </c>
      <c r="N37" s="51">
        <v>81</v>
      </c>
      <c r="O37" s="21"/>
      <c r="P37" s="21">
        <f>IF(AND(B37&lt;&gt;"C",U37&gt;0),"",IF(AND(B37="C",U37&lt;&gt;5),"",IF('S1'!$D$1&lt;&gt;Ave!$AI$2,"",SUM(G37:N37))))</f>
        <v>642</v>
      </c>
      <c r="Q37" s="55">
        <f t="shared" si="1"/>
        <v>80.25</v>
      </c>
      <c r="R37" s="22">
        <f t="shared" ref="R37:R64" si="3">IF(AND(B37&lt;&gt;"C",U37&gt;0),"",IF(AND(B37="C",U37&lt;&gt;5),"",RANK(Q37,$Q$5:$Q$64)))</f>
        <v>13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አፍራህ አህመድ ሙክታር</v>
      </c>
      <c r="E38" s="21" t="str">
        <f>'S1'!E38</f>
        <v>F</v>
      </c>
      <c r="F38" s="21">
        <f>'S1'!F38</f>
        <v>7</v>
      </c>
      <c r="G38" s="51">
        <v>52</v>
      </c>
      <c r="H38" s="51">
        <v>70</v>
      </c>
      <c r="I38" s="51">
        <v>53</v>
      </c>
      <c r="J38" s="51">
        <v>59</v>
      </c>
      <c r="K38" s="51">
        <v>75</v>
      </c>
      <c r="L38" s="51">
        <v>74</v>
      </c>
      <c r="M38" s="51">
        <v>61</v>
      </c>
      <c r="N38" s="51">
        <v>84</v>
      </c>
      <c r="O38" s="21"/>
      <c r="P38" s="21">
        <f>IF(AND(B38&lt;&gt;"C",U38&gt;0),"",IF(AND(B38="C",U38&lt;&gt;5),"",IF('S1'!$D$1&lt;&gt;Ave!$AI$2,"",SUM(G38:N38))))</f>
        <v>528</v>
      </c>
      <c r="Q38" s="55">
        <f t="shared" si="1"/>
        <v>66</v>
      </c>
      <c r="R38" s="22">
        <f t="shared" si="3"/>
        <v>37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ኡመር እንድሪስ ያሲን</v>
      </c>
      <c r="E39" s="21" t="str">
        <f>'S1'!E39</f>
        <v>M</v>
      </c>
      <c r="F39" s="21">
        <f>'S1'!F39</f>
        <v>9</v>
      </c>
      <c r="G39" s="51">
        <v>42</v>
      </c>
      <c r="H39" s="51">
        <v>42</v>
      </c>
      <c r="I39" s="51">
        <v>42</v>
      </c>
      <c r="J39" s="51">
        <v>39</v>
      </c>
      <c r="K39" s="51">
        <v>46</v>
      </c>
      <c r="L39" s="51">
        <v>71</v>
      </c>
      <c r="M39" s="51">
        <v>75</v>
      </c>
      <c r="N39" s="51">
        <v>74</v>
      </c>
      <c r="O39" s="21"/>
      <c r="P39" s="21">
        <f>IF(AND(B39&lt;&gt;"C",U39&gt;0),"",IF(AND(B39="C",U39&lt;&gt;5),"",IF('S1'!$D$1&lt;&gt;Ave!$AI$2,"",SUM(G39:N39))))</f>
        <v>431</v>
      </c>
      <c r="Q39" s="55">
        <f t="shared" si="1"/>
        <v>53.875</v>
      </c>
      <c r="R39" s="22">
        <f t="shared" si="3"/>
        <v>47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ኡመር ይማም ሰኢድ</v>
      </c>
      <c r="E40" s="21" t="str">
        <f>'S1'!E40</f>
        <v>M</v>
      </c>
      <c r="F40" s="21">
        <f>'S1'!F40</f>
        <v>7</v>
      </c>
      <c r="G40" s="51">
        <v>62</v>
      </c>
      <c r="H40" s="51">
        <v>48</v>
      </c>
      <c r="I40" s="51">
        <v>63</v>
      </c>
      <c r="J40" s="51">
        <v>51</v>
      </c>
      <c r="K40" s="51">
        <v>59</v>
      </c>
      <c r="L40" s="51">
        <v>67</v>
      </c>
      <c r="M40" s="51">
        <v>67</v>
      </c>
      <c r="N40" s="51">
        <v>81</v>
      </c>
      <c r="O40" s="21"/>
      <c r="P40" s="21">
        <f>IF(AND(B40&lt;&gt;"C",U40&gt;0),"",IF(AND(B40="C",U40&lt;&gt;5),"",IF('S1'!$D$1&lt;&gt;Ave!$AI$2,"",SUM(G40:N40))))</f>
        <v>498</v>
      </c>
      <c r="Q40" s="55">
        <f t="shared" si="1"/>
        <v>62.25</v>
      </c>
      <c r="R40" s="22">
        <f t="shared" si="3"/>
        <v>42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ኢልሀም ይማም አሰፋ</v>
      </c>
      <c r="E41" s="21" t="str">
        <f>'S1'!E41</f>
        <v>F</v>
      </c>
      <c r="F41" s="21">
        <f>'S1'!F41</f>
        <v>7</v>
      </c>
      <c r="G41" s="51">
        <v>59</v>
      </c>
      <c r="H41" s="51">
        <v>53</v>
      </c>
      <c r="I41" s="51">
        <v>51</v>
      </c>
      <c r="J41" s="51">
        <v>64</v>
      </c>
      <c r="K41" s="51">
        <v>66</v>
      </c>
      <c r="L41" s="51">
        <v>76</v>
      </c>
      <c r="M41" s="51">
        <v>80</v>
      </c>
      <c r="N41" s="51">
        <v>74</v>
      </c>
      <c r="O41" s="21"/>
      <c r="P41" s="21">
        <f>IF(AND(B41&lt;&gt;"C",U41&gt;0),"",IF(AND(B41="C",U41&lt;&gt;5),"",IF('S1'!$D$1&lt;&gt;Ave!$AI$2,"",SUM(G41:N41))))</f>
        <v>523</v>
      </c>
      <c r="Q41" s="55">
        <f t="shared" si="1"/>
        <v>65.375</v>
      </c>
      <c r="R41" s="22">
        <f t="shared" si="3"/>
        <v>39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ኢማን ሰኢድ ሙሀመድ</v>
      </c>
      <c r="E42" s="21" t="str">
        <f>'S1'!E42</f>
        <v>F</v>
      </c>
      <c r="F42" s="21">
        <f>'S1'!F42</f>
        <v>7</v>
      </c>
      <c r="G42" s="51">
        <v>92</v>
      </c>
      <c r="H42" s="51">
        <v>88</v>
      </c>
      <c r="I42" s="51">
        <v>99</v>
      </c>
      <c r="J42" s="51">
        <v>95</v>
      </c>
      <c r="K42" s="51">
        <v>93</v>
      </c>
      <c r="L42" s="51">
        <v>78</v>
      </c>
      <c r="M42" s="51">
        <v>84</v>
      </c>
      <c r="N42" s="51">
        <v>99</v>
      </c>
      <c r="O42" s="21"/>
      <c r="P42" s="21">
        <f>IF(AND(B42&lt;&gt;"C",U42&gt;0),"",IF(AND(B42="C",U42&lt;&gt;5),"",IF('S1'!$D$1&lt;&gt;Ave!$AI$2,"",SUM(G42:N42))))</f>
        <v>728</v>
      </c>
      <c r="Q42" s="55">
        <f t="shared" si="1"/>
        <v>91</v>
      </c>
      <c r="R42" s="22">
        <f t="shared" si="3"/>
        <v>2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ኢሳ ጉበና ጌታሁን</v>
      </c>
      <c r="E43" s="21" t="str">
        <f>'S1'!E43</f>
        <v>M</v>
      </c>
      <c r="F43" s="21">
        <f>'S1'!F43</f>
        <v>7</v>
      </c>
      <c r="G43" s="51">
        <v>98</v>
      </c>
      <c r="H43" s="51">
        <v>99</v>
      </c>
      <c r="I43" s="51">
        <v>92</v>
      </c>
      <c r="J43" s="51">
        <v>78</v>
      </c>
      <c r="K43" s="51">
        <v>82</v>
      </c>
      <c r="L43" s="51">
        <v>78</v>
      </c>
      <c r="M43" s="51">
        <v>82</v>
      </c>
      <c r="N43" s="51">
        <v>82</v>
      </c>
      <c r="O43" s="21"/>
      <c r="P43" s="21">
        <f>IF(AND(B43&lt;&gt;"C",U43&gt;0),"",IF(AND(B43="C",U43&lt;&gt;5),"",IF('S1'!$D$1&lt;&gt;Ave!$AI$2,"",SUM(G43:N43))))</f>
        <v>691</v>
      </c>
      <c r="Q43" s="55">
        <f t="shared" si="1"/>
        <v>86.375</v>
      </c>
      <c r="R43" s="22">
        <f t="shared" si="3"/>
        <v>9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ኢዘዲን ሰኢድ ፈንታው</v>
      </c>
      <c r="E44" s="21" t="str">
        <f>'S1'!E44</f>
        <v>M</v>
      </c>
      <c r="F44" s="21">
        <f>'S1'!F44</f>
        <v>7</v>
      </c>
      <c r="G44" s="51">
        <v>72</v>
      </c>
      <c r="H44" s="51">
        <v>50</v>
      </c>
      <c r="I44" s="51">
        <v>54</v>
      </c>
      <c r="J44" s="51">
        <v>56</v>
      </c>
      <c r="K44" s="51">
        <v>80</v>
      </c>
      <c r="L44" s="51">
        <v>79</v>
      </c>
      <c r="M44" s="51">
        <v>68</v>
      </c>
      <c r="N44" s="51">
        <v>97</v>
      </c>
      <c r="O44" s="21"/>
      <c r="P44" s="21">
        <f>IF(AND(B44&lt;&gt;"C",U44&gt;0),"",IF(AND(B44="C",U44&lt;&gt;5),"",IF('S1'!$D$1&lt;&gt;Ave!$AI$2,"",SUM(G44:N44))))</f>
        <v>556</v>
      </c>
      <c r="Q44" s="55">
        <f t="shared" si="1"/>
        <v>69.5</v>
      </c>
      <c r="R44" s="22">
        <f t="shared" si="3"/>
        <v>27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ዛኪር ሰኢድ አብዱ</v>
      </c>
      <c r="E45" s="21" t="str">
        <f>'S1'!E45</f>
        <v>M</v>
      </c>
      <c r="F45" s="21">
        <f>'S1'!F45</f>
        <v>7</v>
      </c>
      <c r="G45" s="51">
        <v>68</v>
      </c>
      <c r="H45" s="51">
        <v>62</v>
      </c>
      <c r="I45" s="51">
        <v>72</v>
      </c>
      <c r="J45" s="51">
        <v>71</v>
      </c>
      <c r="K45" s="51">
        <v>84</v>
      </c>
      <c r="L45" s="51">
        <v>66</v>
      </c>
      <c r="M45" s="51">
        <v>81</v>
      </c>
      <c r="N45" s="51">
        <v>80</v>
      </c>
      <c r="O45" s="21"/>
      <c r="P45" s="21">
        <f>IF(AND(B45&lt;&gt;"C",U45&gt;0),"",IF(AND(B45="C",U45&lt;&gt;5),"",IF('S1'!$D$1&lt;&gt;Ave!$AI$2,"",SUM(G45:N45))))</f>
        <v>584</v>
      </c>
      <c r="Q45" s="55">
        <f t="shared" si="1"/>
        <v>73</v>
      </c>
      <c r="R45" s="22">
        <f t="shared" si="3"/>
        <v>22</v>
      </c>
      <c r="S45" s="18"/>
      <c r="T45" s="18"/>
      <c r="U45" s="18">
        <f t="shared" si="2"/>
        <v>0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የዚድ ኢብራሂም ረጃ</v>
      </c>
      <c r="E46" s="21" t="str">
        <f>'S1'!E46</f>
        <v>M</v>
      </c>
      <c r="F46" s="21">
        <f>'S1'!F46</f>
        <v>7</v>
      </c>
      <c r="G46" s="51">
        <v>74</v>
      </c>
      <c r="H46" s="51">
        <v>64</v>
      </c>
      <c r="I46" s="51">
        <v>56</v>
      </c>
      <c r="J46" s="51">
        <v>50</v>
      </c>
      <c r="K46" s="51">
        <v>83</v>
      </c>
      <c r="L46" s="51">
        <v>72</v>
      </c>
      <c r="M46" s="51">
        <v>71</v>
      </c>
      <c r="N46" s="51">
        <v>80</v>
      </c>
      <c r="O46" s="21"/>
      <c r="P46" s="21">
        <f>IF(AND(B46&lt;&gt;"C",U46&gt;0),"",IF(AND(B46="C",U46&lt;&gt;5),"",IF('S1'!$D$1&lt;&gt;Ave!$AI$2,"",SUM(G46:N46))))</f>
        <v>550</v>
      </c>
      <c r="Q46" s="55">
        <f t="shared" si="1"/>
        <v>68.75</v>
      </c>
      <c r="R46" s="22">
        <f t="shared" si="3"/>
        <v>28</v>
      </c>
      <c r="S46" s="18"/>
      <c r="T46" s="18"/>
      <c r="U46" s="18">
        <f t="shared" si="2"/>
        <v>0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ዩስራ ሙሀመድ ሰኢድ</v>
      </c>
      <c r="E47" s="21" t="str">
        <f>'S1'!E47</f>
        <v>F</v>
      </c>
      <c r="F47" s="21">
        <f>'S1'!F47</f>
        <v>7</v>
      </c>
      <c r="G47" s="51">
        <v>94</v>
      </c>
      <c r="H47" s="51">
        <v>86</v>
      </c>
      <c r="I47" s="51">
        <v>99</v>
      </c>
      <c r="J47" s="51">
        <v>91</v>
      </c>
      <c r="K47" s="51">
        <v>96</v>
      </c>
      <c r="L47" s="51">
        <v>83</v>
      </c>
      <c r="M47" s="51">
        <v>87</v>
      </c>
      <c r="N47" s="51">
        <v>64</v>
      </c>
      <c r="O47" s="21"/>
      <c r="P47" s="21">
        <f>IF(AND(B47&lt;&gt;"C",U47&gt;0),"",IF(AND(B47="C",U47&lt;&gt;5),"",IF('S1'!$D$1&lt;&gt;Ave!$AI$2,"",SUM(G47:N47))))</f>
        <v>700</v>
      </c>
      <c r="Q47" s="55">
        <f t="shared" si="1"/>
        <v>87.5</v>
      </c>
      <c r="R47" s="22">
        <f t="shared" si="3"/>
        <v>7</v>
      </c>
      <c r="S47" s="18"/>
      <c r="T47" s="18"/>
      <c r="U47" s="18">
        <f t="shared" si="2"/>
        <v>0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ዩስራ አህመድ ሙሀመድ</v>
      </c>
      <c r="E48" s="21" t="str">
        <f>'S1'!E48</f>
        <v>F</v>
      </c>
      <c r="F48" s="21">
        <f>'S1'!F48</f>
        <v>7</v>
      </c>
      <c r="G48" s="51">
        <v>46</v>
      </c>
      <c r="H48" s="51">
        <v>51</v>
      </c>
      <c r="I48" s="51">
        <v>52</v>
      </c>
      <c r="J48" s="51">
        <v>53</v>
      </c>
      <c r="K48" s="51">
        <v>64</v>
      </c>
      <c r="L48" s="51">
        <v>72</v>
      </c>
      <c r="M48" s="51">
        <v>65</v>
      </c>
      <c r="N48" s="51">
        <v>71</v>
      </c>
      <c r="O48" s="21"/>
      <c r="P48" s="21">
        <f>IF(AND(B48&lt;&gt;"C",U48&gt;0),"",IF(AND(B48="C",U48&lt;&gt;5),"",IF('S1'!$D$1&lt;&gt;Ave!$AI$2,"",SUM(G48:N48))))</f>
        <v>474</v>
      </c>
      <c r="Q48" s="55">
        <f t="shared" si="1"/>
        <v>59.25</v>
      </c>
      <c r="R48" s="22">
        <f t="shared" si="3"/>
        <v>44</v>
      </c>
      <c r="S48" s="18"/>
      <c r="T48" s="18"/>
      <c r="U48" s="18">
        <f t="shared" si="2"/>
        <v>0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ያስሚን ሙሀመድ አወል</v>
      </c>
      <c r="E49" s="21" t="str">
        <f>'S1'!E49</f>
        <v>F</v>
      </c>
      <c r="F49" s="21">
        <f>'S1'!F49</f>
        <v>7</v>
      </c>
      <c r="G49" s="51">
        <v>56</v>
      </c>
      <c r="H49" s="51">
        <v>57</v>
      </c>
      <c r="I49" s="51">
        <v>51</v>
      </c>
      <c r="J49" s="51">
        <v>50</v>
      </c>
      <c r="K49" s="51">
        <v>71</v>
      </c>
      <c r="L49" s="51">
        <v>62</v>
      </c>
      <c r="M49" s="51">
        <v>72</v>
      </c>
      <c r="N49" s="51">
        <v>65</v>
      </c>
      <c r="O49" s="21"/>
      <c r="P49" s="21">
        <f>IF(AND(B49&lt;&gt;"C",U49&gt;0),"",IF(AND(B49="C",U49&lt;&gt;5),"",IF('S1'!$D$1&lt;&gt;Ave!$AI$2,"",SUM(G49:N49))))</f>
        <v>484</v>
      </c>
      <c r="Q49" s="55">
        <f t="shared" si="1"/>
        <v>60.5</v>
      </c>
      <c r="R49" s="22">
        <f t="shared" si="3"/>
        <v>43</v>
      </c>
      <c r="S49" s="18"/>
      <c r="T49" s="18"/>
      <c r="U49" s="18">
        <f t="shared" si="2"/>
        <v>0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>ጀማል ሙሀመድ ሁሴን</v>
      </c>
      <c r="E50" s="21" t="str">
        <f>'S1'!E50</f>
        <v>M</v>
      </c>
      <c r="F50" s="21">
        <f>'S1'!F50</f>
        <v>7</v>
      </c>
      <c r="G50" s="51">
        <v>66</v>
      </c>
      <c r="H50" s="51">
        <v>70</v>
      </c>
      <c r="I50" s="51">
        <v>70</v>
      </c>
      <c r="J50" s="51">
        <v>54</v>
      </c>
      <c r="K50" s="51">
        <v>83</v>
      </c>
      <c r="L50" s="51">
        <v>74</v>
      </c>
      <c r="M50" s="51">
        <v>90</v>
      </c>
      <c r="N50" s="51">
        <v>86</v>
      </c>
      <c r="O50" s="21"/>
      <c r="P50" s="21">
        <f>IF(AND(B50&lt;&gt;"C",U50&gt;0),"",IF(AND(B50="C",U50&lt;&gt;5),"",IF('S1'!$D$1&lt;&gt;Ave!$AI$2,"",SUM(G50:N50))))</f>
        <v>593</v>
      </c>
      <c r="Q50" s="55">
        <f t="shared" si="1"/>
        <v>74.125</v>
      </c>
      <c r="R50" s="22">
        <f t="shared" si="3"/>
        <v>20</v>
      </c>
      <c r="S50" s="18"/>
      <c r="T50" s="18"/>
      <c r="U50" s="18">
        <f t="shared" si="2"/>
        <v>0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>ፈውዛን አህመድ ይመር</v>
      </c>
      <c r="E51" s="21" t="str">
        <f>'S1'!E51</f>
        <v>M</v>
      </c>
      <c r="F51" s="21">
        <f>'S1'!F51</f>
        <v>7</v>
      </c>
      <c r="G51" s="51">
        <v>94</v>
      </c>
      <c r="H51" s="51">
        <v>93</v>
      </c>
      <c r="I51" s="51">
        <v>76</v>
      </c>
      <c r="J51" s="51">
        <v>72</v>
      </c>
      <c r="K51" s="51">
        <v>90</v>
      </c>
      <c r="L51" s="51">
        <v>85</v>
      </c>
      <c r="M51" s="51">
        <v>83</v>
      </c>
      <c r="N51" s="51">
        <v>84</v>
      </c>
      <c r="O51" s="21"/>
      <c r="P51" s="21">
        <f>IF(AND(B51&lt;&gt;"C",U51&gt;0),"",IF(AND(B51="C",U51&lt;&gt;5),"",IF('S1'!$D$1&lt;&gt;Ave!$AI$2,"",SUM(G51:N51))))</f>
        <v>677</v>
      </c>
      <c r="Q51" s="55">
        <f t="shared" si="1"/>
        <v>84.625</v>
      </c>
      <c r="R51" s="22">
        <f t="shared" si="3"/>
        <v>11</v>
      </c>
      <c r="S51" s="18"/>
      <c r="T51" s="18"/>
      <c r="U51" s="18">
        <f t="shared" si="2"/>
        <v>0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>ፊርደውስ ሙሀመድ ጌታሁን</v>
      </c>
      <c r="E52" s="21" t="str">
        <f>'S1'!E52</f>
        <v>F</v>
      </c>
      <c r="F52" s="21">
        <f>'S1'!F52</f>
        <v>7</v>
      </c>
      <c r="G52" s="51">
        <v>62</v>
      </c>
      <c r="H52" s="51">
        <v>64</v>
      </c>
      <c r="I52" s="51">
        <v>58</v>
      </c>
      <c r="J52" s="51">
        <v>65</v>
      </c>
      <c r="K52" s="51">
        <v>81</v>
      </c>
      <c r="L52" s="51">
        <v>66</v>
      </c>
      <c r="M52" s="51">
        <v>86</v>
      </c>
      <c r="N52" s="51">
        <v>84</v>
      </c>
      <c r="O52" s="21"/>
      <c r="P52" s="21">
        <f>IF(AND(B52&lt;&gt;"C",U52&gt;0),"",IF(AND(B52="C",U52&lt;&gt;5),"",IF('S1'!$D$1&lt;&gt;Ave!$AI$2,"",SUM(G52:N52))))</f>
        <v>566</v>
      </c>
      <c r="Q52" s="55">
        <f t="shared" si="1"/>
        <v>70.75</v>
      </c>
      <c r="R52" s="22">
        <f t="shared" si="3"/>
        <v>26</v>
      </c>
      <c r="S52" s="18"/>
      <c r="T52" s="18"/>
      <c r="U52" s="18">
        <f t="shared" si="2"/>
        <v>0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>ፊርደውስ ኡመር አህመድ</v>
      </c>
      <c r="E53" s="21" t="str">
        <f>'S1'!E53</f>
        <v>F</v>
      </c>
      <c r="F53" s="21">
        <f>'S1'!F53</f>
        <v>7</v>
      </c>
      <c r="G53" s="51">
        <v>69</v>
      </c>
      <c r="H53" s="51">
        <v>82</v>
      </c>
      <c r="I53" s="51">
        <v>51</v>
      </c>
      <c r="J53" s="51">
        <v>63</v>
      </c>
      <c r="K53" s="51">
        <v>69</v>
      </c>
      <c r="L53" s="51">
        <v>79</v>
      </c>
      <c r="M53" s="51">
        <v>71</v>
      </c>
      <c r="N53" s="51">
        <v>63</v>
      </c>
      <c r="O53" s="21"/>
      <c r="P53" s="21">
        <f>IF(AND(B53&lt;&gt;"C",U53&gt;0),"",IF(AND(B53="C",U53&lt;&gt;5),"",IF('S1'!$D$1&lt;&gt;Ave!$AI$2,"",SUM(G53:N53))))</f>
        <v>547</v>
      </c>
      <c r="Q53" s="55">
        <f t="shared" si="1"/>
        <v>68.375</v>
      </c>
      <c r="R53" s="22">
        <f t="shared" si="3"/>
        <v>30</v>
      </c>
      <c r="S53" s="18"/>
      <c r="T53" s="18"/>
      <c r="U53" s="18">
        <f t="shared" si="2"/>
        <v>0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>ፊርደውስ ጋሻው ብርሀኑ</v>
      </c>
      <c r="E54" s="21" t="str">
        <f>'S1'!E54</f>
        <v>F</v>
      </c>
      <c r="F54" s="21">
        <f>'S1'!F54</f>
        <v>7</v>
      </c>
      <c r="G54" s="51">
        <v>56</v>
      </c>
      <c r="H54" s="51">
        <v>65</v>
      </c>
      <c r="I54" s="51">
        <v>48</v>
      </c>
      <c r="J54" s="51">
        <v>58</v>
      </c>
      <c r="K54" s="51">
        <v>82</v>
      </c>
      <c r="L54" s="51">
        <v>80</v>
      </c>
      <c r="M54" s="51">
        <v>72</v>
      </c>
      <c r="N54" s="51">
        <v>73</v>
      </c>
      <c r="O54" s="21"/>
      <c r="P54" s="21">
        <f>IF(AND(B54&lt;&gt;"C",U54&gt;0),"",IF(AND(B54="C",U54&lt;&gt;5),"",IF('S1'!$D$1&lt;&gt;Ave!$AI$2,"",SUM(G54:N54))))</f>
        <v>534</v>
      </c>
      <c r="Q54" s="55">
        <f t="shared" si="1"/>
        <v>66.75</v>
      </c>
      <c r="R54" s="22">
        <f t="shared" si="3"/>
        <v>35</v>
      </c>
      <c r="S54" s="18"/>
      <c r="T54" s="18"/>
      <c r="U54" s="18">
        <f t="shared" si="2"/>
        <v>0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4" t="s">
        <v>16</v>
      </c>
      <c r="R3" s="23"/>
      <c r="S3" s="163" t="s">
        <v>28</v>
      </c>
      <c r="T3" s="163"/>
      <c r="U3" s="163" t="s">
        <v>29</v>
      </c>
      <c r="V3" s="163"/>
      <c r="W3" s="163" t="s">
        <v>30</v>
      </c>
      <c r="X3" s="163"/>
      <c r="Y3" s="163" t="s">
        <v>31</v>
      </c>
      <c r="Z3" s="163"/>
      <c r="AA3" s="163" t="s">
        <v>80</v>
      </c>
      <c r="AB3" s="163"/>
      <c r="AC3" s="163" t="s">
        <v>82</v>
      </c>
      <c r="AD3" s="163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ሀሊማ ሰኢድ መኮናን</v>
      </c>
      <c r="D5" s="21" t="str">
        <f>'S1'!E5</f>
        <v>F</v>
      </c>
      <c r="E5" s="21">
        <f>'S1'!F5</f>
        <v>7</v>
      </c>
      <c r="F5" s="21">
        <f>IF(OR('S1'!G5="",'S2'!G5=""),"",('S1'!G5+'S2'!G5)/2)</f>
        <v>88.5</v>
      </c>
      <c r="G5" s="21">
        <f>IF(OR('S1'!H5="",'S2'!H5=""),"",('S1'!H5+'S2'!H5)/2)</f>
        <v>91.5</v>
      </c>
      <c r="H5" s="21">
        <f>IF(OR('S1'!I5="",'S2'!I5=""),"",('S1'!I5+'S2'!I5)/2)</f>
        <v>93.5</v>
      </c>
      <c r="I5" s="21">
        <f>IF(OR('S1'!J5="",'S2'!J5=""),"",('S1'!J5+'S2'!J5)/2)</f>
        <v>80</v>
      </c>
      <c r="J5" s="21">
        <f>IF(OR('S1'!K5="",'S2'!K5=""),"",('S1'!K5+'S2'!K5)/2)</f>
        <v>86</v>
      </c>
      <c r="K5" s="21">
        <f>IF(OR('S1'!L5="",'S2'!L5=""),"",('S1'!L5+'S2'!L5)/2)</f>
        <v>82</v>
      </c>
      <c r="L5" s="21">
        <f>IF(OR('S1'!M5="",'S2'!M5=""),"",('S1'!M5+'S2'!M5)/2)</f>
        <v>84</v>
      </c>
      <c r="M5" s="21">
        <f>IF(OR('S1'!N5="",'S2'!N5=""),"",('S1'!N5+'S2'!N5)/2)</f>
        <v>70</v>
      </c>
      <c r="N5" s="21">
        <f>IF(OR('S1'!P5="",'S2'!P5=""),"",('S1'!P5+'S2'!P5)/2)</f>
        <v>675.5</v>
      </c>
      <c r="O5" s="21">
        <f t="shared" ref="O5:O64" si="0">IF(N5="","",IF(AND(B5&lt;&gt;"C",N5&lt;&gt;""),N5/8,IF(AND(B5="C",N5&lt;&gt;""),N5/4)))</f>
        <v>84.4375</v>
      </c>
      <c r="P5" s="21">
        <f>IF(N5="","",RANK(O5,$O$5:$O$64))</f>
        <v>12</v>
      </c>
      <c r="Q5" s="38" t="str">
        <f>IF(O5="","-",IF(AND(O5&gt;=50,D5="M"),$AJ$4,IF(AND(O5&gt;=50,D5="F"),$AJ$5,IF(AND(O5&lt;&gt;"",O5&lt;50,D5="M"),$AJ$6,IF(AND(O5&lt;&gt;"",O5&lt;50,D5="F"),$AJ$7)))))</f>
        <v>ተዛውራለች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>
        <f t="shared" ref="T5:T36" si="3">IF(AND(D5="F",F5&lt;&gt;""),F5,"")</f>
        <v>88.5</v>
      </c>
      <c r="U5" s="23" t="str">
        <f t="shared" ref="U5:U36" si="4">IF(AND(D5="M",G5&lt;&gt;""),G5,"")</f>
        <v/>
      </c>
      <c r="V5" s="23">
        <f t="shared" ref="V5:V36" si="5">IF(AND(D5="F",G5&lt;&gt;""),G5,"")</f>
        <v>91.5</v>
      </c>
      <c r="W5" s="23" t="str">
        <f t="shared" ref="W5:W36" si="6">IF(AND(D5="M",H5&lt;&gt;""),H5,"")</f>
        <v/>
      </c>
      <c r="X5" s="23">
        <f t="shared" ref="X5:X36" si="7">IF(AND(D5="F",H5&lt;&gt;""),H5,"")</f>
        <v>93.5</v>
      </c>
      <c r="Y5" s="23" t="str">
        <f t="shared" ref="Y5:Y36" si="8">IF(AND(D5="M",I5&lt;&gt;""),I5,"")</f>
        <v/>
      </c>
      <c r="Z5" s="23">
        <f t="shared" ref="Z5:Z36" si="9">IF(AND(D5="F",I5&lt;&gt;""),I5,"")</f>
        <v>80</v>
      </c>
      <c r="AA5" s="23" t="str">
        <f t="shared" ref="AA5:AA36" si="10">IF(AND(D5="M",J5&lt;&gt;""),J5,"")</f>
        <v/>
      </c>
      <c r="AB5" s="23">
        <f t="shared" ref="AB5:AB36" si="11">IF(AND(D5="F",J5&lt;&gt;""),J5,"")</f>
        <v>86</v>
      </c>
      <c r="AC5" s="23" t="str">
        <f t="shared" ref="AC5:AC36" si="12">IF(AND(D5="M",K5&lt;&gt;""),K5,"")</f>
        <v/>
      </c>
      <c r="AD5" s="23">
        <f t="shared" ref="AD5:AD36" si="13">IF(AND(D5="F",K5&lt;&gt;""),K5,"")</f>
        <v>82</v>
      </c>
      <c r="AE5" s="39" t="str">
        <f t="shared" ref="AE5:AE36" si="14">IF(AND(D5="M",L5&lt;&gt;""),L5,"")</f>
        <v/>
      </c>
      <c r="AF5" s="39">
        <f t="shared" ref="AF5:AF36" si="15">IF(AND(D5="F",L5&lt;&gt;""),L5,"")</f>
        <v>84</v>
      </c>
      <c r="AG5" s="40" t="str">
        <f t="shared" ref="AG5:AG36" si="16">IF(AND(D5="M",M5&lt;&gt;""),M5,"")</f>
        <v/>
      </c>
      <c r="AH5" s="39">
        <f t="shared" ref="AH5:AH36" si="17">IF(AND(D5="F",M5&lt;&gt;""),M5,"")</f>
        <v>70</v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ሀምዳን አብዱረህማን አህመድ</v>
      </c>
      <c r="D6" s="21" t="str">
        <f>'S1'!E6</f>
        <v>M</v>
      </c>
      <c r="E6" s="21">
        <f>'S1'!F6</f>
        <v>7</v>
      </c>
      <c r="F6" s="21">
        <f>IF(OR('S1'!G6="",'S2'!G6=""),"",('S1'!G6+'S2'!G6)/2)</f>
        <v>95</v>
      </c>
      <c r="G6" s="21">
        <f>IF(OR('S1'!H6="",'S2'!H6=""),"",('S1'!H6+'S2'!H6)/2)</f>
        <v>95</v>
      </c>
      <c r="H6" s="21">
        <f>IF(OR('S1'!I6="",'S2'!I6=""),"",('S1'!I6+'S2'!I6)/2)</f>
        <v>93.5</v>
      </c>
      <c r="I6" s="21">
        <f>IF(OR('S1'!J6="",'S2'!J6=""),"",('S1'!J6+'S2'!J6)/2)</f>
        <v>86</v>
      </c>
      <c r="J6" s="21">
        <f>IF(OR('S1'!K6="",'S2'!K6=""),"",('S1'!K6+'S2'!K6)/2)</f>
        <v>93</v>
      </c>
      <c r="K6" s="21">
        <f>IF(OR('S1'!L6="",'S2'!L6=""),"",('S1'!L6+'S2'!L6)/2)</f>
        <v>95</v>
      </c>
      <c r="L6" s="21">
        <f>IF(OR('S1'!M6="",'S2'!M6=""),"",('S1'!M6+'S2'!M6)/2)</f>
        <v>86</v>
      </c>
      <c r="M6" s="21">
        <f>IF(OR('S1'!N6="",'S2'!N6=""),"",('S1'!N6+'S2'!N6)/2)</f>
        <v>62</v>
      </c>
      <c r="N6" s="21">
        <f>IF(OR('S1'!P6="",'S2'!P6=""),"",('S1'!P6+'S2'!P6)/2)</f>
        <v>705.5</v>
      </c>
      <c r="O6" s="21">
        <f t="shared" si="0"/>
        <v>88.1875</v>
      </c>
      <c r="P6" s="21">
        <f t="shared" ref="P6:P64" si="18">IF(N6="","",RANK(O6,$O$5:$O$64))</f>
        <v>5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ተዛውሯል</v>
      </c>
      <c r="R6" s="23">
        <f t="shared" si="1"/>
        <v>0</v>
      </c>
      <c r="S6" s="36">
        <f t="shared" si="2"/>
        <v>95</v>
      </c>
      <c r="T6" s="23" t="str">
        <f t="shared" si="3"/>
        <v/>
      </c>
      <c r="U6" s="23">
        <f t="shared" si="4"/>
        <v>95</v>
      </c>
      <c r="V6" s="23" t="str">
        <f t="shared" si="5"/>
        <v/>
      </c>
      <c r="W6" s="23">
        <f t="shared" si="6"/>
        <v>93.5</v>
      </c>
      <c r="X6" s="23" t="str">
        <f t="shared" si="7"/>
        <v/>
      </c>
      <c r="Y6" s="23">
        <f t="shared" si="8"/>
        <v>86</v>
      </c>
      <c r="Z6" s="23" t="str">
        <f t="shared" si="9"/>
        <v/>
      </c>
      <c r="AA6" s="23">
        <f t="shared" si="10"/>
        <v>93</v>
      </c>
      <c r="AB6" s="23" t="str">
        <f t="shared" si="11"/>
        <v/>
      </c>
      <c r="AC6" s="23">
        <f t="shared" si="12"/>
        <v>95</v>
      </c>
      <c r="AD6" s="23" t="str">
        <f t="shared" si="13"/>
        <v/>
      </c>
      <c r="AE6" s="39">
        <f t="shared" si="14"/>
        <v>86</v>
      </c>
      <c r="AF6" s="39" t="str">
        <f t="shared" si="15"/>
        <v/>
      </c>
      <c r="AG6" s="40">
        <f t="shared" si="16"/>
        <v>62</v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ሀቢባ ሰኢድ ይማም</v>
      </c>
      <c r="D7" s="21" t="str">
        <f>'S1'!E7</f>
        <v>F</v>
      </c>
      <c r="E7" s="21">
        <f>'S1'!F7</f>
        <v>7</v>
      </c>
      <c r="F7" s="21">
        <f>IF(OR('S1'!G7="",'S2'!G7=""),"",('S1'!G7+'S2'!G7)/2)</f>
        <v>52.5</v>
      </c>
      <c r="G7" s="21">
        <f>IF(OR('S1'!H7="",'S2'!H7=""),"",('S1'!H7+'S2'!H7)/2)</f>
        <v>58.5</v>
      </c>
      <c r="H7" s="21">
        <f>IF(OR('S1'!I7="",'S2'!I7=""),"",('S1'!I7+'S2'!I7)/2)</f>
        <v>79.5</v>
      </c>
      <c r="I7" s="21">
        <f>IF(OR('S1'!J7="",'S2'!J7=""),"",('S1'!J7+'S2'!J7)/2)</f>
        <v>52.5</v>
      </c>
      <c r="J7" s="21">
        <f>IF(OR('S1'!K7="",'S2'!K7=""),"",('S1'!K7+'S2'!K7)/2)</f>
        <v>59.5</v>
      </c>
      <c r="K7" s="21">
        <f>IF(OR('S1'!L7="",'S2'!L7=""),"",('S1'!L7+'S2'!L7)/2)</f>
        <v>67</v>
      </c>
      <c r="L7" s="21">
        <f>IF(OR('S1'!M7="",'S2'!M7=""),"",('S1'!M7+'S2'!M7)/2)</f>
        <v>61.5</v>
      </c>
      <c r="M7" s="21">
        <f>IF(OR('S1'!N7="",'S2'!N7=""),"",('S1'!N7+'S2'!N7)/2)</f>
        <v>56.5</v>
      </c>
      <c r="N7" s="21">
        <f>IF(OR('S1'!P7="",'S2'!P7=""),"",('S1'!P7+'S2'!P7)/2)</f>
        <v>487.5</v>
      </c>
      <c r="O7" s="21">
        <f t="shared" si="0"/>
        <v>60.9375</v>
      </c>
      <c r="P7" s="21">
        <f t="shared" si="18"/>
        <v>44</v>
      </c>
      <c r="Q7" s="38" t="str">
        <f t="shared" si="19"/>
        <v>ተዛውራለች</v>
      </c>
      <c r="R7" s="23">
        <f t="shared" si="1"/>
        <v>0</v>
      </c>
      <c r="S7" s="36" t="str">
        <f t="shared" si="2"/>
        <v/>
      </c>
      <c r="T7" s="23">
        <f t="shared" si="3"/>
        <v>52.5</v>
      </c>
      <c r="U7" s="23" t="str">
        <f t="shared" si="4"/>
        <v/>
      </c>
      <c r="V7" s="23">
        <f t="shared" si="5"/>
        <v>58.5</v>
      </c>
      <c r="W7" s="23" t="str">
        <f t="shared" si="6"/>
        <v/>
      </c>
      <c r="X7" s="23">
        <f t="shared" si="7"/>
        <v>79.5</v>
      </c>
      <c r="Y7" s="23" t="str">
        <f t="shared" si="8"/>
        <v/>
      </c>
      <c r="Z7" s="23">
        <f t="shared" si="9"/>
        <v>52.5</v>
      </c>
      <c r="AA7" s="23" t="str">
        <f t="shared" si="10"/>
        <v/>
      </c>
      <c r="AB7" s="23">
        <f t="shared" si="11"/>
        <v>59.5</v>
      </c>
      <c r="AC7" s="23" t="str">
        <f t="shared" si="12"/>
        <v/>
      </c>
      <c r="AD7" s="23">
        <f t="shared" si="13"/>
        <v>67</v>
      </c>
      <c r="AE7" s="39" t="str">
        <f t="shared" si="14"/>
        <v/>
      </c>
      <c r="AF7" s="39">
        <f t="shared" si="15"/>
        <v>61.5</v>
      </c>
      <c r="AG7" s="40" t="str">
        <f t="shared" si="16"/>
        <v/>
      </c>
      <c r="AH7" s="39">
        <f t="shared" si="17"/>
        <v>56.5</v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ሀያት ሙሀመድ ካሳው</v>
      </c>
      <c r="D8" s="21" t="str">
        <f>'S1'!E8</f>
        <v>F</v>
      </c>
      <c r="E8" s="21">
        <f>'S1'!F8</f>
        <v>7</v>
      </c>
      <c r="F8" s="21">
        <f>IF(OR('S1'!G8="",'S2'!G8=""),"",('S1'!G8+'S2'!G8)/2)</f>
        <v>74.5</v>
      </c>
      <c r="G8" s="21">
        <f>IF(OR('S1'!H8="",'S2'!H8=""),"",('S1'!H8+'S2'!H8)/2)</f>
        <v>78</v>
      </c>
      <c r="H8" s="21">
        <f>IF(OR('S1'!I8="",'S2'!I8=""),"",('S1'!I8+'S2'!I8)/2)</f>
        <v>71</v>
      </c>
      <c r="I8" s="21">
        <f>IF(OR('S1'!J8="",'S2'!J8=""),"",('S1'!J8+'S2'!J8)/2)</f>
        <v>71.5</v>
      </c>
      <c r="J8" s="21">
        <f>IF(OR('S1'!K8="",'S2'!K8=""),"",('S1'!K8+'S2'!K8)/2)</f>
        <v>75</v>
      </c>
      <c r="K8" s="21">
        <f>IF(OR('S1'!L8="",'S2'!L8=""),"",('S1'!L8+'S2'!L8)/2)</f>
        <v>77</v>
      </c>
      <c r="L8" s="21">
        <f>IF(OR('S1'!M8="",'S2'!M8=""),"",('S1'!M8+'S2'!M8)/2)</f>
        <v>76</v>
      </c>
      <c r="M8" s="21">
        <f>IF(OR('S1'!N8="",'S2'!N8=""),"",('S1'!N8+'S2'!N8)/2)</f>
        <v>72</v>
      </c>
      <c r="N8" s="21">
        <f>IF(OR('S1'!P8="",'S2'!P8=""),"",('S1'!P8+'S2'!P8)/2)</f>
        <v>595</v>
      </c>
      <c r="O8" s="21">
        <f t="shared" si="0"/>
        <v>74.375</v>
      </c>
      <c r="P8" s="21">
        <f t="shared" si="18"/>
        <v>26</v>
      </c>
      <c r="Q8" s="38" t="str">
        <f t="shared" si="19"/>
        <v>ተዛውራለች</v>
      </c>
      <c r="R8" s="23">
        <f t="shared" si="1"/>
        <v>0</v>
      </c>
      <c r="S8" s="36" t="str">
        <f t="shared" si="2"/>
        <v/>
      </c>
      <c r="T8" s="23">
        <f t="shared" si="3"/>
        <v>74.5</v>
      </c>
      <c r="U8" s="23" t="str">
        <f t="shared" si="4"/>
        <v/>
      </c>
      <c r="V8" s="23">
        <f t="shared" si="5"/>
        <v>78</v>
      </c>
      <c r="W8" s="23" t="str">
        <f t="shared" si="6"/>
        <v/>
      </c>
      <c r="X8" s="23">
        <f t="shared" si="7"/>
        <v>71</v>
      </c>
      <c r="Y8" s="23" t="str">
        <f t="shared" si="8"/>
        <v/>
      </c>
      <c r="Z8" s="23">
        <f t="shared" si="9"/>
        <v>71.5</v>
      </c>
      <c r="AA8" s="23" t="str">
        <f t="shared" si="10"/>
        <v/>
      </c>
      <c r="AB8" s="23">
        <f t="shared" si="11"/>
        <v>75</v>
      </c>
      <c r="AC8" s="23" t="str">
        <f t="shared" si="12"/>
        <v/>
      </c>
      <c r="AD8" s="23">
        <f t="shared" si="13"/>
        <v>77</v>
      </c>
      <c r="AE8" s="39" t="str">
        <f t="shared" si="14"/>
        <v/>
      </c>
      <c r="AF8" s="39">
        <f t="shared" si="15"/>
        <v>76</v>
      </c>
      <c r="AG8" s="40" t="str">
        <f t="shared" si="16"/>
        <v/>
      </c>
      <c r="AH8" s="39">
        <f t="shared" si="17"/>
        <v>72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ሉቅማነልሀኪም ሙሀመድ ኑርየ</v>
      </c>
      <c r="D9" s="21" t="str">
        <f>'S1'!E9</f>
        <v>M</v>
      </c>
      <c r="E9" s="21">
        <f>'S1'!F9</f>
        <v>7</v>
      </c>
      <c r="F9" s="21">
        <f>IF(OR('S1'!G9="",'S2'!G9=""),"",('S1'!G9+'S2'!G9)/2)</f>
        <v>79.5</v>
      </c>
      <c r="G9" s="21">
        <f>IF(OR('S1'!H9="",'S2'!H9=""),"",('S1'!H9+'S2'!H9)/2)</f>
        <v>71</v>
      </c>
      <c r="H9" s="21">
        <f>IF(OR('S1'!I9="",'S2'!I9=""),"",('S1'!I9+'S2'!I9)/2)</f>
        <v>69</v>
      </c>
      <c r="I9" s="21">
        <f>IF(OR('S1'!J9="",'S2'!J9=""),"",('S1'!J9+'S2'!J9)/2)</f>
        <v>68.5</v>
      </c>
      <c r="J9" s="21">
        <f>IF(OR('S1'!K9="",'S2'!K9=""),"",('S1'!K9+'S2'!K9)/2)</f>
        <v>86.5</v>
      </c>
      <c r="K9" s="21">
        <f>IF(OR('S1'!L9="",'S2'!L9=""),"",('S1'!L9+'S2'!L9)/2)</f>
        <v>77</v>
      </c>
      <c r="L9" s="21">
        <f>IF(OR('S1'!M9="",'S2'!M9=""),"",('S1'!M9+'S2'!M9)/2)</f>
        <v>76</v>
      </c>
      <c r="M9" s="21">
        <f>IF(OR('S1'!N9="",'S2'!N9=""),"",('S1'!N9+'S2'!N9)/2)</f>
        <v>95.5</v>
      </c>
      <c r="N9" s="21">
        <f>IF(OR('S1'!P9="",'S2'!P9=""),"",('S1'!P9+'S2'!P9)/2)</f>
        <v>623</v>
      </c>
      <c r="O9" s="21">
        <f>IF(N9="","",IF(AND(B9&lt;&gt;"C",N9&lt;&gt;""),N9/8,IF(AND(B9="C",N9&lt;&gt;""),N9/4)))</f>
        <v>77.875</v>
      </c>
      <c r="P9" s="21">
        <f t="shared" si="18"/>
        <v>20</v>
      </c>
      <c r="Q9" s="38" t="str">
        <f t="shared" si="19"/>
        <v>ተዛውሯል</v>
      </c>
      <c r="R9" s="23">
        <f t="shared" si="1"/>
        <v>0</v>
      </c>
      <c r="S9" s="36">
        <f t="shared" si="2"/>
        <v>79.5</v>
      </c>
      <c r="T9" s="23" t="str">
        <f t="shared" si="3"/>
        <v/>
      </c>
      <c r="U9" s="23">
        <f t="shared" si="4"/>
        <v>71</v>
      </c>
      <c r="V9" s="23" t="str">
        <f t="shared" si="5"/>
        <v/>
      </c>
      <c r="W9" s="23">
        <f t="shared" si="6"/>
        <v>69</v>
      </c>
      <c r="X9" s="23" t="str">
        <f t="shared" si="7"/>
        <v/>
      </c>
      <c r="Y9" s="23">
        <f t="shared" si="8"/>
        <v>68.5</v>
      </c>
      <c r="Z9" s="23" t="str">
        <f t="shared" si="9"/>
        <v/>
      </c>
      <c r="AA9" s="23">
        <f t="shared" si="10"/>
        <v>86.5</v>
      </c>
      <c r="AB9" s="23" t="str">
        <f t="shared" si="11"/>
        <v/>
      </c>
      <c r="AC9" s="23">
        <f t="shared" si="12"/>
        <v>77</v>
      </c>
      <c r="AD9" s="23" t="str">
        <f t="shared" si="13"/>
        <v/>
      </c>
      <c r="AE9" s="39">
        <f t="shared" si="14"/>
        <v>76</v>
      </c>
      <c r="AF9" s="39" t="str">
        <f t="shared" si="15"/>
        <v/>
      </c>
      <c r="AG9" s="40">
        <f t="shared" si="16"/>
        <v>95.5</v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መስኡድ ጀማል አህመድ</v>
      </c>
      <c r="D10" s="21" t="str">
        <f>'S1'!E10</f>
        <v>M</v>
      </c>
      <c r="E10" s="21">
        <f>'S1'!F10</f>
        <v>7</v>
      </c>
      <c r="F10" s="21" t="str">
        <f>IF(OR('S1'!G10="",'S2'!G10=""),"",('S1'!G10+'S2'!G10)/2)</f>
        <v/>
      </c>
      <c r="G10" s="21" t="str">
        <f>IF(OR('S1'!H10="",'S2'!H10=""),"",('S1'!H10+'S2'!H10)/2)</f>
        <v/>
      </c>
      <c r="H10" s="21" t="str">
        <f>IF(OR('S1'!I10="",'S2'!I10=""),"",('S1'!I10+'S2'!I10)/2)</f>
        <v/>
      </c>
      <c r="I10" s="21" t="str">
        <f>IF(OR('S1'!J10="",'S2'!J10=""),"",('S1'!J10+'S2'!J10)/2)</f>
        <v/>
      </c>
      <c r="J10" s="21" t="str">
        <f>IF(OR('S1'!K10="",'S2'!K10=""),"",('S1'!K10+'S2'!K10)/2)</f>
        <v/>
      </c>
      <c r="K10" s="21" t="str">
        <f>IF(OR('S1'!L10="",'S2'!L10=""),"",('S1'!L10+'S2'!L10)/2)</f>
        <v/>
      </c>
      <c r="L10" s="21" t="str">
        <f>IF(OR('S1'!M10="",'S2'!M10=""),"",('S1'!M10+'S2'!M10)/2)</f>
        <v/>
      </c>
      <c r="M10" s="21" t="str">
        <f>IF(OR('S1'!N10="",'S2'!N10=""),"",('S1'!N10+'S2'!N10)/2)</f>
        <v/>
      </c>
      <c r="N10" s="21" t="str">
        <f>IF(OR('S1'!P10="",'S2'!P10=""),"",('S1'!P10+'S2'!P10)/2)</f>
        <v/>
      </c>
      <c r="O10" s="21" t="str">
        <f t="shared" si="0"/>
        <v/>
      </c>
      <c r="P10" s="21" t="str">
        <f t="shared" si="18"/>
        <v/>
      </c>
      <c r="Q10" s="38" t="str">
        <f t="shared" si="19"/>
        <v>-</v>
      </c>
      <c r="R10" s="23">
        <f t="shared" si="1"/>
        <v>0</v>
      </c>
      <c r="S10" s="36" t="str">
        <f t="shared" si="2"/>
        <v/>
      </c>
      <c r="T10" s="23" t="str">
        <f t="shared" si="3"/>
        <v/>
      </c>
      <c r="U10" s="23" t="str">
        <f t="shared" si="4"/>
        <v/>
      </c>
      <c r="V10" s="23" t="str">
        <f t="shared" si="5"/>
        <v/>
      </c>
      <c r="W10" s="23" t="str">
        <f t="shared" si="6"/>
        <v/>
      </c>
      <c r="X10" s="23" t="str">
        <f t="shared" si="7"/>
        <v/>
      </c>
      <c r="Y10" s="23" t="str">
        <f t="shared" si="8"/>
        <v/>
      </c>
      <c r="Z10" s="23" t="str">
        <f t="shared" si="9"/>
        <v/>
      </c>
      <c r="AA10" s="23" t="str">
        <f t="shared" si="10"/>
        <v/>
      </c>
      <c r="AB10" s="23" t="str">
        <f t="shared" si="11"/>
        <v/>
      </c>
      <c r="AC10" s="23" t="str">
        <f t="shared" si="12"/>
        <v/>
      </c>
      <c r="AD10" s="23" t="str">
        <f t="shared" si="13"/>
        <v/>
      </c>
      <c r="AE10" s="39" t="str">
        <f t="shared" si="14"/>
        <v/>
      </c>
      <c r="AF10" s="39" t="str">
        <f t="shared" si="15"/>
        <v/>
      </c>
      <c r="AG10" s="40" t="str">
        <f t="shared" si="16"/>
        <v/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>ሙሀመድ አሚን ሙሉጌታ</v>
      </c>
      <c r="D11" s="21" t="str">
        <f>'S1'!E11</f>
        <v>M</v>
      </c>
      <c r="E11" s="21">
        <f>'S1'!F11</f>
        <v>7</v>
      </c>
      <c r="F11" s="21">
        <f>IF(OR('S1'!G11="",'S2'!G11=""),"",('S1'!G11+'S2'!G11)/2)</f>
        <v>96.5</v>
      </c>
      <c r="G11" s="21">
        <f>IF(OR('S1'!H11="",'S2'!H11=""),"",('S1'!H11+'S2'!H11)/2)</f>
        <v>97.5</v>
      </c>
      <c r="H11" s="21">
        <f>IF(OR('S1'!I11="",'S2'!I11=""),"",('S1'!I11+'S2'!I11)/2)</f>
        <v>79</v>
      </c>
      <c r="I11" s="21">
        <f>IF(OR('S1'!J11="",'S2'!J11=""),"",('S1'!J11+'S2'!J11)/2)</f>
        <v>90.5</v>
      </c>
      <c r="J11" s="21">
        <f>IF(OR('S1'!K11="",'S2'!K11=""),"",('S1'!K11+'S2'!K11)/2)</f>
        <v>92</v>
      </c>
      <c r="K11" s="21">
        <f>IF(OR('S1'!L11="",'S2'!L11=""),"",('S1'!L11+'S2'!L11)/2)</f>
        <v>94.5</v>
      </c>
      <c r="L11" s="21">
        <f>IF(OR('S1'!M11="",'S2'!M11=""),"",('S1'!M11+'S2'!M11)/2)</f>
        <v>90.5</v>
      </c>
      <c r="M11" s="21">
        <f>IF(OR('S1'!N11="",'S2'!N11=""),"",('S1'!N11+'S2'!N11)/2)</f>
        <v>98</v>
      </c>
      <c r="N11" s="21">
        <f>IF(OR('S1'!P11="",'S2'!P11=""),"",('S1'!P11+'S2'!P11)/2)</f>
        <v>738.5</v>
      </c>
      <c r="O11" s="21">
        <f t="shared" si="0"/>
        <v>92.3125</v>
      </c>
      <c r="P11" s="21">
        <f t="shared" si="18"/>
        <v>2</v>
      </c>
      <c r="Q11" s="38" t="str">
        <f t="shared" si="19"/>
        <v>ተዛውሯል</v>
      </c>
      <c r="R11" s="23">
        <f t="shared" si="1"/>
        <v>0</v>
      </c>
      <c r="S11" s="36">
        <f t="shared" si="2"/>
        <v>96.5</v>
      </c>
      <c r="T11" s="23" t="str">
        <f t="shared" si="3"/>
        <v/>
      </c>
      <c r="U11" s="23">
        <f t="shared" si="4"/>
        <v>97.5</v>
      </c>
      <c r="V11" s="23" t="str">
        <f t="shared" si="5"/>
        <v/>
      </c>
      <c r="W11" s="23">
        <f t="shared" si="6"/>
        <v>79</v>
      </c>
      <c r="X11" s="23" t="str">
        <f t="shared" si="7"/>
        <v/>
      </c>
      <c r="Y11" s="23">
        <f t="shared" si="8"/>
        <v>90.5</v>
      </c>
      <c r="Z11" s="23" t="str">
        <f t="shared" si="9"/>
        <v/>
      </c>
      <c r="AA11" s="23">
        <f t="shared" si="10"/>
        <v>92</v>
      </c>
      <c r="AB11" s="23" t="str">
        <f t="shared" si="11"/>
        <v/>
      </c>
      <c r="AC11" s="23">
        <f t="shared" si="12"/>
        <v>94.5</v>
      </c>
      <c r="AD11" s="23" t="str">
        <f t="shared" si="13"/>
        <v/>
      </c>
      <c r="AE11" s="39">
        <f t="shared" si="14"/>
        <v>90.5</v>
      </c>
      <c r="AF11" s="39" t="str">
        <f t="shared" si="15"/>
        <v/>
      </c>
      <c r="AG11" s="40">
        <f t="shared" si="16"/>
        <v>98</v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ሙሀመድ አሚን ጀማል</v>
      </c>
      <c r="D12" s="21" t="str">
        <f>'S1'!E12</f>
        <v>M</v>
      </c>
      <c r="E12" s="21">
        <f>'S1'!F12</f>
        <v>7</v>
      </c>
      <c r="F12" s="21">
        <f>IF(OR('S1'!G12="",'S2'!G12=""),"",('S1'!G12+'S2'!G12)/2)</f>
        <v>63.5</v>
      </c>
      <c r="G12" s="21">
        <f>IF(OR('S1'!H12="",'S2'!H12=""),"",('S1'!H12+'S2'!H12)/2)</f>
        <v>71.5</v>
      </c>
      <c r="H12" s="21">
        <f>IF(OR('S1'!I12="",'S2'!I12=""),"",('S1'!I12+'S2'!I12)/2)</f>
        <v>68.5</v>
      </c>
      <c r="I12" s="21">
        <f>IF(OR('S1'!J12="",'S2'!J12=""),"",('S1'!J12+'S2'!J12)/2)</f>
        <v>59.5</v>
      </c>
      <c r="J12" s="21">
        <f>IF(OR('S1'!K12="",'S2'!K12=""),"",('S1'!K12+'S2'!K12)/2)</f>
        <v>66.5</v>
      </c>
      <c r="K12" s="21">
        <f>IF(OR('S1'!L12="",'S2'!L12=""),"",('S1'!L12+'S2'!L12)/2)</f>
        <v>67</v>
      </c>
      <c r="L12" s="21">
        <f>IF(OR('S1'!M12="",'S2'!M12=""),"",('S1'!M12+'S2'!M12)/2)</f>
        <v>84.5</v>
      </c>
      <c r="M12" s="21">
        <f>IF(OR('S1'!N12="",'S2'!N12=""),"",('S1'!N12+'S2'!N12)/2)</f>
        <v>82.5</v>
      </c>
      <c r="N12" s="21">
        <f>IF(OR('S1'!P12="",'S2'!P12=""),"",('S1'!P12+'S2'!P12)/2)</f>
        <v>563.5</v>
      </c>
      <c r="O12" s="21">
        <f t="shared" si="0"/>
        <v>70.4375</v>
      </c>
      <c r="P12" s="21">
        <f t="shared" si="18"/>
        <v>32</v>
      </c>
      <c r="Q12" s="38" t="str">
        <f t="shared" si="19"/>
        <v>ተዛውሯል</v>
      </c>
      <c r="R12" s="23">
        <f t="shared" si="1"/>
        <v>0</v>
      </c>
      <c r="S12" s="36">
        <f t="shared" si="2"/>
        <v>63.5</v>
      </c>
      <c r="T12" s="23" t="str">
        <f t="shared" si="3"/>
        <v/>
      </c>
      <c r="U12" s="23">
        <f t="shared" si="4"/>
        <v>71.5</v>
      </c>
      <c r="V12" s="23" t="str">
        <f t="shared" si="5"/>
        <v/>
      </c>
      <c r="W12" s="23">
        <f t="shared" si="6"/>
        <v>68.5</v>
      </c>
      <c r="X12" s="23" t="str">
        <f t="shared" si="7"/>
        <v/>
      </c>
      <c r="Y12" s="23">
        <f t="shared" si="8"/>
        <v>59.5</v>
      </c>
      <c r="Z12" s="23" t="str">
        <f t="shared" si="9"/>
        <v/>
      </c>
      <c r="AA12" s="23">
        <f t="shared" si="10"/>
        <v>66.5</v>
      </c>
      <c r="AB12" s="23" t="str">
        <f t="shared" si="11"/>
        <v/>
      </c>
      <c r="AC12" s="23">
        <f t="shared" si="12"/>
        <v>67</v>
      </c>
      <c r="AD12" s="23" t="str">
        <f t="shared" si="13"/>
        <v/>
      </c>
      <c r="AE12" s="39">
        <f t="shared" si="14"/>
        <v>84.5</v>
      </c>
      <c r="AF12" s="39" t="str">
        <f t="shared" si="15"/>
        <v/>
      </c>
      <c r="AG12" s="40">
        <f t="shared" si="16"/>
        <v>82.5</v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>ሙሀመድ አቡበክር ሰኢድ</v>
      </c>
      <c r="D13" s="21" t="str">
        <f>'S1'!E13</f>
        <v>M</v>
      </c>
      <c r="E13" s="21">
        <f>'S1'!F13</f>
        <v>7</v>
      </c>
      <c r="F13" s="21">
        <f>IF(OR('S1'!G13="",'S2'!G13=""),"",('S1'!G13+'S2'!G13)/2)</f>
        <v>59</v>
      </c>
      <c r="G13" s="21">
        <f>IF(OR('S1'!H13="",'S2'!H13=""),"",('S1'!H13+'S2'!H13)/2)</f>
        <v>63.5</v>
      </c>
      <c r="H13" s="21">
        <f>IF(OR('S1'!I13="",'S2'!I13=""),"",('S1'!I13+'S2'!I13)/2)</f>
        <v>66</v>
      </c>
      <c r="I13" s="21">
        <f>IF(OR('S1'!J13="",'S2'!J13=""),"",('S1'!J13+'S2'!J13)/2)</f>
        <v>47</v>
      </c>
      <c r="J13" s="21">
        <f>IF(OR('S1'!K13="",'S2'!K13=""),"",('S1'!K13+'S2'!K13)/2)</f>
        <v>61.5</v>
      </c>
      <c r="K13" s="21">
        <f>IF(OR('S1'!L13="",'S2'!L13=""),"",('S1'!L13+'S2'!L13)/2)</f>
        <v>66</v>
      </c>
      <c r="L13" s="21">
        <f>IF(OR('S1'!M13="",'S2'!M13=""),"",('S1'!M13+'S2'!M13)/2)</f>
        <v>73</v>
      </c>
      <c r="M13" s="21">
        <f>IF(OR('S1'!N13="",'S2'!N13=""),"",('S1'!N13+'S2'!N13)/2)</f>
        <v>76.5</v>
      </c>
      <c r="N13" s="21">
        <f>IF(OR('S1'!P13="",'S2'!P13=""),"",('S1'!P13+'S2'!P13)/2)</f>
        <v>512.5</v>
      </c>
      <c r="O13" s="21">
        <f t="shared" si="0"/>
        <v>64.0625</v>
      </c>
      <c r="P13" s="21">
        <f t="shared" si="18"/>
        <v>41</v>
      </c>
      <c r="Q13" s="38" t="str">
        <f t="shared" si="19"/>
        <v>ተዛውሯል</v>
      </c>
      <c r="R13" s="23">
        <f t="shared" si="1"/>
        <v>1</v>
      </c>
      <c r="S13" s="36">
        <f t="shared" si="2"/>
        <v>59</v>
      </c>
      <c r="T13" s="23" t="str">
        <f t="shared" si="3"/>
        <v/>
      </c>
      <c r="U13" s="23">
        <f t="shared" si="4"/>
        <v>63.5</v>
      </c>
      <c r="V13" s="23" t="str">
        <f t="shared" si="5"/>
        <v/>
      </c>
      <c r="W13" s="23">
        <f t="shared" si="6"/>
        <v>66</v>
      </c>
      <c r="X13" s="23" t="str">
        <f t="shared" si="7"/>
        <v/>
      </c>
      <c r="Y13" s="23">
        <f t="shared" si="8"/>
        <v>47</v>
      </c>
      <c r="Z13" s="23" t="str">
        <f t="shared" si="9"/>
        <v/>
      </c>
      <c r="AA13" s="23">
        <f t="shared" si="10"/>
        <v>61.5</v>
      </c>
      <c r="AB13" s="23" t="str">
        <f t="shared" si="11"/>
        <v/>
      </c>
      <c r="AC13" s="23">
        <f t="shared" si="12"/>
        <v>66</v>
      </c>
      <c r="AD13" s="23" t="str">
        <f t="shared" si="13"/>
        <v/>
      </c>
      <c r="AE13" s="39">
        <f t="shared" si="14"/>
        <v>73</v>
      </c>
      <c r="AF13" s="39" t="str">
        <f t="shared" si="15"/>
        <v/>
      </c>
      <c r="AG13" s="40">
        <f t="shared" si="16"/>
        <v>76.5</v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ሙሀመድአሚን እንድሪስ ትኩ</v>
      </c>
      <c r="D14" s="21" t="str">
        <f>'S1'!E14</f>
        <v>M</v>
      </c>
      <c r="E14" s="21">
        <f>'S1'!F14</f>
        <v>7</v>
      </c>
      <c r="F14" s="21">
        <f>IF(OR('S1'!G14="",'S2'!G14=""),"",('S1'!G14+'S2'!G14)/2)</f>
        <v>77.5</v>
      </c>
      <c r="G14" s="21">
        <f>IF(OR('S1'!H14="",'S2'!H14=""),"",('S1'!H14+'S2'!H14)/2)</f>
        <v>61</v>
      </c>
      <c r="H14" s="21">
        <f>IF(OR('S1'!I14="",'S2'!I14=""),"",('S1'!I14+'S2'!I14)/2)</f>
        <v>75.5</v>
      </c>
      <c r="I14" s="21">
        <f>IF(OR('S1'!J14="",'S2'!J14=""),"",('S1'!J14+'S2'!J14)/2)</f>
        <v>68</v>
      </c>
      <c r="J14" s="21">
        <f>IF(OR('S1'!K14="",'S2'!K14=""),"",('S1'!K14+'S2'!K14)/2)</f>
        <v>81</v>
      </c>
      <c r="K14" s="21">
        <f>IF(OR('S1'!L14="",'S2'!L14=""),"",('S1'!L14+'S2'!L14)/2)</f>
        <v>75.5</v>
      </c>
      <c r="L14" s="21">
        <f>IF(OR('S1'!M14="",'S2'!M14=""),"",('S1'!M14+'S2'!M14)/2)</f>
        <v>75.5</v>
      </c>
      <c r="M14" s="21">
        <f>IF(OR('S1'!N14="",'S2'!N14=""),"",('S1'!N14+'S2'!N14)/2)</f>
        <v>81.5</v>
      </c>
      <c r="N14" s="21">
        <f>IF(OR('S1'!P14="",'S2'!P14=""),"",('S1'!P14+'S2'!P14)/2)</f>
        <v>595.5</v>
      </c>
      <c r="O14" s="21">
        <f t="shared" si="0"/>
        <v>74.4375</v>
      </c>
      <c r="P14" s="21">
        <f t="shared" si="18"/>
        <v>25</v>
      </c>
      <c r="Q14" s="38" t="str">
        <f t="shared" si="19"/>
        <v>ተዛውሯል</v>
      </c>
      <c r="R14" s="23">
        <f t="shared" si="1"/>
        <v>0</v>
      </c>
      <c r="S14" s="36">
        <f t="shared" si="2"/>
        <v>77.5</v>
      </c>
      <c r="T14" s="23" t="str">
        <f t="shared" si="3"/>
        <v/>
      </c>
      <c r="U14" s="23">
        <f t="shared" si="4"/>
        <v>61</v>
      </c>
      <c r="V14" s="23" t="str">
        <f t="shared" si="5"/>
        <v/>
      </c>
      <c r="W14" s="23">
        <f t="shared" si="6"/>
        <v>75.5</v>
      </c>
      <c r="X14" s="23" t="str">
        <f t="shared" si="7"/>
        <v/>
      </c>
      <c r="Y14" s="23">
        <f t="shared" si="8"/>
        <v>68</v>
      </c>
      <c r="Z14" s="23" t="str">
        <f t="shared" si="9"/>
        <v/>
      </c>
      <c r="AA14" s="23">
        <f t="shared" si="10"/>
        <v>81</v>
      </c>
      <c r="AB14" s="23" t="str">
        <f t="shared" si="11"/>
        <v/>
      </c>
      <c r="AC14" s="23">
        <f t="shared" si="12"/>
        <v>75.5</v>
      </c>
      <c r="AD14" s="23" t="str">
        <f t="shared" si="13"/>
        <v/>
      </c>
      <c r="AE14" s="39">
        <f t="shared" si="14"/>
        <v>75.5</v>
      </c>
      <c r="AF14" s="39" t="str">
        <f t="shared" si="15"/>
        <v/>
      </c>
      <c r="AG14" s="40">
        <f t="shared" si="16"/>
        <v>81.5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ሙባረክ ሰኢድ አሊ</v>
      </c>
      <c r="D15" s="21" t="str">
        <f>'S1'!E15</f>
        <v>M</v>
      </c>
      <c r="E15" s="21">
        <f>'S1'!F15</f>
        <v>7</v>
      </c>
      <c r="F15" s="21">
        <f>IF(OR('S1'!G15="",'S2'!G15=""),"",('S1'!G15+'S2'!G15)/2)</f>
        <v>66.5</v>
      </c>
      <c r="G15" s="21">
        <f>IF(OR('S1'!H15="",'S2'!H15=""),"",('S1'!H15+'S2'!H15)/2)</f>
        <v>63.5</v>
      </c>
      <c r="H15" s="21">
        <f>IF(OR('S1'!I15="",'S2'!I15=""),"",('S1'!I15+'S2'!I15)/2)</f>
        <v>74.5</v>
      </c>
      <c r="I15" s="21">
        <f>IF(OR('S1'!J15="",'S2'!J15=""),"",('S1'!J15+'S2'!J15)/2)</f>
        <v>62.5</v>
      </c>
      <c r="J15" s="21">
        <f>IF(OR('S1'!K15="",'S2'!K15=""),"",('S1'!K15+'S2'!K15)/2)</f>
        <v>79</v>
      </c>
      <c r="K15" s="21">
        <f>IF(OR('S1'!L15="",'S2'!L15=""),"",('S1'!L15+'S2'!L15)/2)</f>
        <v>75</v>
      </c>
      <c r="L15" s="21">
        <f>IF(OR('S1'!M15="",'S2'!M15=""),"",('S1'!M15+'S2'!M15)/2)</f>
        <v>80.5</v>
      </c>
      <c r="M15" s="21">
        <f>IF(OR('S1'!N15="",'S2'!N15=""),"",('S1'!N15+'S2'!N15)/2)</f>
        <v>86</v>
      </c>
      <c r="N15" s="21">
        <f>IF(OR('S1'!P15="",'S2'!P15=""),"",('S1'!P15+'S2'!P15)/2)</f>
        <v>587.5</v>
      </c>
      <c r="O15" s="21">
        <f t="shared" si="0"/>
        <v>73.4375</v>
      </c>
      <c r="P15" s="21">
        <f t="shared" si="18"/>
        <v>28</v>
      </c>
      <c r="Q15" s="38" t="str">
        <f t="shared" si="19"/>
        <v>ተዛውሯል</v>
      </c>
      <c r="R15" s="23">
        <f t="shared" si="1"/>
        <v>0</v>
      </c>
      <c r="S15" s="36">
        <f t="shared" si="2"/>
        <v>66.5</v>
      </c>
      <c r="T15" s="23" t="str">
        <f t="shared" si="3"/>
        <v/>
      </c>
      <c r="U15" s="23">
        <f t="shared" si="4"/>
        <v>63.5</v>
      </c>
      <c r="V15" s="23" t="str">
        <f t="shared" si="5"/>
        <v/>
      </c>
      <c r="W15" s="23">
        <f t="shared" si="6"/>
        <v>74.5</v>
      </c>
      <c r="X15" s="23" t="str">
        <f t="shared" si="7"/>
        <v/>
      </c>
      <c r="Y15" s="23">
        <f t="shared" si="8"/>
        <v>62.5</v>
      </c>
      <c r="Z15" s="23" t="str">
        <f t="shared" si="9"/>
        <v/>
      </c>
      <c r="AA15" s="23">
        <f t="shared" si="10"/>
        <v>79</v>
      </c>
      <c r="AB15" s="23" t="str">
        <f t="shared" si="11"/>
        <v/>
      </c>
      <c r="AC15" s="23">
        <f t="shared" si="12"/>
        <v>75</v>
      </c>
      <c r="AD15" s="23" t="str">
        <f t="shared" si="13"/>
        <v/>
      </c>
      <c r="AE15" s="39">
        <f t="shared" si="14"/>
        <v>80.5</v>
      </c>
      <c r="AF15" s="39" t="str">
        <f t="shared" si="15"/>
        <v/>
      </c>
      <c r="AG15" s="40">
        <f t="shared" si="16"/>
        <v>86</v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ሰለሀድን አርሻድ አሊ</v>
      </c>
      <c r="D16" s="21" t="str">
        <f>'S1'!E16</f>
        <v>M</v>
      </c>
      <c r="E16" s="21">
        <f>'S1'!F16</f>
        <v>7</v>
      </c>
      <c r="F16" s="21">
        <f>IF(OR('S1'!G16="",'S2'!G16=""),"",('S1'!G16+'S2'!G16)/2)</f>
        <v>76</v>
      </c>
      <c r="G16" s="21">
        <f>IF(OR('S1'!H16="",'S2'!H16=""),"",('S1'!H16+'S2'!H16)/2)</f>
        <v>79.5</v>
      </c>
      <c r="H16" s="21">
        <f>IF(OR('S1'!I16="",'S2'!I16=""),"",('S1'!I16+'S2'!I16)/2)</f>
        <v>75.5</v>
      </c>
      <c r="I16" s="21">
        <f>IF(OR('S1'!J16="",'S2'!J16=""),"",('S1'!J16+'S2'!J16)/2)</f>
        <v>76</v>
      </c>
      <c r="J16" s="21">
        <f>IF(OR('S1'!K16="",'S2'!K16=""),"",('S1'!K16+'S2'!K16)/2)</f>
        <v>85.5</v>
      </c>
      <c r="K16" s="21">
        <f>IF(OR('S1'!L16="",'S2'!L16=""),"",('S1'!L16+'S2'!L16)/2)</f>
        <v>88.5</v>
      </c>
      <c r="L16" s="21">
        <f>IF(OR('S1'!M16="",'S2'!M16=""),"",('S1'!M16+'S2'!M16)/2)</f>
        <v>86</v>
      </c>
      <c r="M16" s="21">
        <f>IF(OR('S1'!N16="",'S2'!N16=""),"",('S1'!N16+'S2'!N16)/2)</f>
        <v>95</v>
      </c>
      <c r="N16" s="21">
        <f>IF(OR('S1'!P16="",'S2'!P16=""),"",('S1'!P16+'S2'!P16)/2)</f>
        <v>662</v>
      </c>
      <c r="O16" s="21">
        <f t="shared" si="0"/>
        <v>82.75</v>
      </c>
      <c r="P16" s="21">
        <f t="shared" si="18"/>
        <v>14</v>
      </c>
      <c r="Q16" s="38" t="str">
        <f t="shared" si="19"/>
        <v>ተዛውሯል</v>
      </c>
      <c r="R16" s="23">
        <f t="shared" si="1"/>
        <v>0</v>
      </c>
      <c r="S16" s="36">
        <f t="shared" si="2"/>
        <v>76</v>
      </c>
      <c r="T16" s="23" t="str">
        <f t="shared" si="3"/>
        <v/>
      </c>
      <c r="U16" s="23">
        <f t="shared" si="4"/>
        <v>79.5</v>
      </c>
      <c r="V16" s="23" t="str">
        <f t="shared" si="5"/>
        <v/>
      </c>
      <c r="W16" s="23">
        <f t="shared" si="6"/>
        <v>75.5</v>
      </c>
      <c r="X16" s="23" t="str">
        <f t="shared" si="7"/>
        <v/>
      </c>
      <c r="Y16" s="23">
        <f t="shared" si="8"/>
        <v>76</v>
      </c>
      <c r="Z16" s="23" t="str">
        <f t="shared" si="9"/>
        <v/>
      </c>
      <c r="AA16" s="23">
        <f t="shared" si="10"/>
        <v>85.5</v>
      </c>
      <c r="AB16" s="23" t="str">
        <f t="shared" si="11"/>
        <v/>
      </c>
      <c r="AC16" s="23">
        <f t="shared" si="12"/>
        <v>88.5</v>
      </c>
      <c r="AD16" s="23" t="str">
        <f t="shared" si="13"/>
        <v/>
      </c>
      <c r="AE16" s="39">
        <f t="shared" si="14"/>
        <v>86</v>
      </c>
      <c r="AF16" s="39" t="str">
        <f t="shared" si="15"/>
        <v/>
      </c>
      <c r="AG16" s="40">
        <f t="shared" si="16"/>
        <v>95</v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ሰሊማ ሚስባህ አሊ</v>
      </c>
      <c r="D17" s="21" t="str">
        <f>'S1'!E17</f>
        <v>F</v>
      </c>
      <c r="E17" s="21">
        <f>'S1'!F17</f>
        <v>7</v>
      </c>
      <c r="F17" s="21">
        <f>IF(OR('S1'!G17="",'S2'!G17=""),"",('S1'!G17+'S2'!G17)/2)</f>
        <v>95</v>
      </c>
      <c r="G17" s="21">
        <f>IF(OR('S1'!H17="",'S2'!H17=""),"",('S1'!H17+'S2'!H17)/2)</f>
        <v>79</v>
      </c>
      <c r="H17" s="21">
        <f>IF(OR('S1'!I17="",'S2'!I17=""),"",('S1'!I17+'S2'!I17)/2)</f>
        <v>86</v>
      </c>
      <c r="I17" s="21">
        <f>IF(OR('S1'!J17="",'S2'!J17=""),"",('S1'!J17+'S2'!J17)/2)</f>
        <v>79.5</v>
      </c>
      <c r="J17" s="21">
        <f>IF(OR('S1'!K17="",'S2'!K17=""),"",('S1'!K17+'S2'!K17)/2)</f>
        <v>86.5</v>
      </c>
      <c r="K17" s="21">
        <f>IF(OR('S1'!L17="",'S2'!L17=""),"",('S1'!L17+'S2'!L17)/2)</f>
        <v>90</v>
      </c>
      <c r="L17" s="21">
        <f>IF(OR('S1'!M17="",'S2'!M17=""),"",('S1'!M17+'S2'!M17)/2)</f>
        <v>83.5</v>
      </c>
      <c r="M17" s="21">
        <f>IF(OR('S1'!N17="",'S2'!N17=""),"",('S1'!N17+'S2'!N17)/2)</f>
        <v>84.5</v>
      </c>
      <c r="N17" s="21">
        <f>IF(OR('S1'!P17="",'S2'!P17=""),"",('S1'!P17+'S2'!P17)/2)</f>
        <v>684</v>
      </c>
      <c r="O17" s="21">
        <f t="shared" si="0"/>
        <v>85.5</v>
      </c>
      <c r="P17" s="21">
        <f t="shared" si="18"/>
        <v>9</v>
      </c>
      <c r="Q17" s="38" t="str">
        <f t="shared" si="19"/>
        <v>ተዛውራለች</v>
      </c>
      <c r="R17" s="23">
        <f t="shared" si="1"/>
        <v>0</v>
      </c>
      <c r="S17" s="36" t="str">
        <f t="shared" si="2"/>
        <v/>
      </c>
      <c r="T17" s="23">
        <f t="shared" si="3"/>
        <v>95</v>
      </c>
      <c r="U17" s="23" t="str">
        <f t="shared" si="4"/>
        <v/>
      </c>
      <c r="V17" s="23">
        <f t="shared" si="5"/>
        <v>79</v>
      </c>
      <c r="W17" s="23" t="str">
        <f t="shared" si="6"/>
        <v/>
      </c>
      <c r="X17" s="23">
        <f t="shared" si="7"/>
        <v>86</v>
      </c>
      <c r="Y17" s="23" t="str">
        <f t="shared" si="8"/>
        <v/>
      </c>
      <c r="Z17" s="23">
        <f t="shared" si="9"/>
        <v>79.5</v>
      </c>
      <c r="AA17" s="23" t="str">
        <f t="shared" si="10"/>
        <v/>
      </c>
      <c r="AB17" s="23">
        <f t="shared" si="11"/>
        <v>86.5</v>
      </c>
      <c r="AC17" s="23" t="str">
        <f t="shared" si="12"/>
        <v/>
      </c>
      <c r="AD17" s="23">
        <f t="shared" si="13"/>
        <v>90</v>
      </c>
      <c r="AE17" s="39" t="str">
        <f t="shared" si="14"/>
        <v/>
      </c>
      <c r="AF17" s="39">
        <f t="shared" si="15"/>
        <v>83.5</v>
      </c>
      <c r="AG17" s="40" t="str">
        <f t="shared" si="16"/>
        <v/>
      </c>
      <c r="AH17" s="39">
        <f t="shared" si="17"/>
        <v>84.5</v>
      </c>
    </row>
    <row r="18" spans="1:34">
      <c r="A18" s="18"/>
      <c r="B18" s="21">
        <f>'S1'!B18</f>
        <v>14</v>
      </c>
      <c r="C18" s="32" t="str">
        <f>'S1'!D18</f>
        <v>ሰልማን ኑሩሁሴን አሊ</v>
      </c>
      <c r="D18" s="21" t="str">
        <f>'S1'!E18</f>
        <v>M</v>
      </c>
      <c r="E18" s="21">
        <f>'S1'!F18</f>
        <v>7</v>
      </c>
      <c r="F18" s="21">
        <f>IF(OR('S1'!G18="",'S2'!G18=""),"",('S1'!G18+'S2'!G18)/2)</f>
        <v>72</v>
      </c>
      <c r="G18" s="21">
        <f>IF(OR('S1'!H18="",'S2'!H18=""),"",('S1'!H18+'S2'!H18)/2)</f>
        <v>71</v>
      </c>
      <c r="H18" s="21">
        <f>IF(OR('S1'!I18="",'S2'!I18=""),"",('S1'!I18+'S2'!I18)/2)</f>
        <v>63</v>
      </c>
      <c r="I18" s="21">
        <f>IF(OR('S1'!J18="",'S2'!J18=""),"",('S1'!J18+'S2'!J18)/2)</f>
        <v>61.5</v>
      </c>
      <c r="J18" s="21">
        <f>IF(OR('S1'!K18="",'S2'!K18=""),"",('S1'!K18+'S2'!K18)/2)</f>
        <v>72.5</v>
      </c>
      <c r="K18" s="21">
        <f>IF(OR('S1'!L18="",'S2'!L18=""),"",('S1'!L18+'S2'!L18)/2)</f>
        <v>64.5</v>
      </c>
      <c r="L18" s="21">
        <f>IF(OR('S1'!M18="",'S2'!M18=""),"",('S1'!M18+'S2'!M18)/2)</f>
        <v>68</v>
      </c>
      <c r="M18" s="21">
        <f>IF(OR('S1'!N18="",'S2'!N18=""),"",('S1'!N18+'S2'!N18)/2)</f>
        <v>80</v>
      </c>
      <c r="N18" s="21">
        <f>IF(OR('S1'!P18="",'S2'!P18=""),"",('S1'!P18+'S2'!P18)/2)</f>
        <v>552.5</v>
      </c>
      <c r="O18" s="21">
        <f t="shared" si="0"/>
        <v>69.0625</v>
      </c>
      <c r="P18" s="21">
        <f t="shared" si="18"/>
        <v>38</v>
      </c>
      <c r="Q18" s="38" t="str">
        <f t="shared" si="19"/>
        <v>ተዛውሯል</v>
      </c>
      <c r="R18" s="23">
        <f t="shared" si="1"/>
        <v>0</v>
      </c>
      <c r="S18" s="36">
        <f t="shared" si="2"/>
        <v>72</v>
      </c>
      <c r="T18" s="23" t="str">
        <f t="shared" si="3"/>
        <v/>
      </c>
      <c r="U18" s="23">
        <f t="shared" si="4"/>
        <v>71</v>
      </c>
      <c r="V18" s="23" t="str">
        <f t="shared" si="5"/>
        <v/>
      </c>
      <c r="W18" s="23">
        <f t="shared" si="6"/>
        <v>63</v>
      </c>
      <c r="X18" s="23" t="str">
        <f t="shared" si="7"/>
        <v/>
      </c>
      <c r="Y18" s="23">
        <f t="shared" si="8"/>
        <v>61.5</v>
      </c>
      <c r="Z18" s="23" t="str">
        <f t="shared" si="9"/>
        <v/>
      </c>
      <c r="AA18" s="23">
        <f t="shared" si="10"/>
        <v>72.5</v>
      </c>
      <c r="AB18" s="23" t="str">
        <f t="shared" si="11"/>
        <v/>
      </c>
      <c r="AC18" s="23">
        <f t="shared" si="12"/>
        <v>64.5</v>
      </c>
      <c r="AD18" s="23" t="str">
        <f t="shared" si="13"/>
        <v/>
      </c>
      <c r="AE18" s="39">
        <f t="shared" si="14"/>
        <v>68</v>
      </c>
      <c r="AF18" s="39" t="str">
        <f t="shared" si="15"/>
        <v/>
      </c>
      <c r="AG18" s="40">
        <f t="shared" si="16"/>
        <v>80</v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ሰልማን ኑርየ አሰፋ</v>
      </c>
      <c r="D19" s="21" t="str">
        <f>'S1'!E19</f>
        <v>M</v>
      </c>
      <c r="E19" s="21">
        <f>'S1'!F19</f>
        <v>7</v>
      </c>
      <c r="F19" s="21">
        <f>IF(OR('S1'!G19="",'S2'!G19=""),"",('S1'!G19+'S2'!G19)/2)</f>
        <v>87.5</v>
      </c>
      <c r="G19" s="21">
        <f>IF(OR('S1'!H19="",'S2'!H19=""),"",('S1'!H19+'S2'!H19)/2)</f>
        <v>73.5</v>
      </c>
      <c r="H19" s="21">
        <f>IF(OR('S1'!I19="",'S2'!I19=""),"",('S1'!I19+'S2'!I19)/2)</f>
        <v>86.5</v>
      </c>
      <c r="I19" s="21">
        <f>IF(OR('S1'!J19="",'S2'!J19=""),"",('S1'!J19+'S2'!J19)/2)</f>
        <v>70</v>
      </c>
      <c r="J19" s="21">
        <f>IF(OR('S1'!K19="",'S2'!K19=""),"",('S1'!K19+'S2'!K19)/2)</f>
        <v>87</v>
      </c>
      <c r="K19" s="21">
        <f>IF(OR('S1'!L19="",'S2'!L19=""),"",('S1'!L19+'S2'!L19)/2)</f>
        <v>77.5</v>
      </c>
      <c r="L19" s="21">
        <f>IF(OR('S1'!M19="",'S2'!M19=""),"",('S1'!M19+'S2'!M19)/2)</f>
        <v>80</v>
      </c>
      <c r="M19" s="21">
        <f>IF(OR('S1'!N19="",'S2'!N19=""),"",('S1'!N19+'S2'!N19)/2)</f>
        <v>83.5</v>
      </c>
      <c r="N19" s="21">
        <f>IF(OR('S1'!P19="",'S2'!P19=""),"",('S1'!P19+'S2'!P19)/2)</f>
        <v>645.5</v>
      </c>
      <c r="O19" s="21">
        <f t="shared" si="0"/>
        <v>80.6875</v>
      </c>
      <c r="P19" s="21">
        <f t="shared" si="18"/>
        <v>16</v>
      </c>
      <c r="Q19" s="38" t="str">
        <f t="shared" si="19"/>
        <v>ተዛውሯል</v>
      </c>
      <c r="R19" s="23">
        <f t="shared" si="1"/>
        <v>0</v>
      </c>
      <c r="S19" s="36">
        <f t="shared" si="2"/>
        <v>87.5</v>
      </c>
      <c r="T19" s="23" t="str">
        <f t="shared" si="3"/>
        <v/>
      </c>
      <c r="U19" s="23">
        <f t="shared" si="4"/>
        <v>73.5</v>
      </c>
      <c r="V19" s="23" t="str">
        <f t="shared" si="5"/>
        <v/>
      </c>
      <c r="W19" s="23">
        <f t="shared" si="6"/>
        <v>86.5</v>
      </c>
      <c r="X19" s="23" t="str">
        <f t="shared" si="7"/>
        <v/>
      </c>
      <c r="Y19" s="23">
        <f t="shared" si="8"/>
        <v>70</v>
      </c>
      <c r="Z19" s="23" t="str">
        <f t="shared" si="9"/>
        <v/>
      </c>
      <c r="AA19" s="23">
        <f t="shared" si="10"/>
        <v>87</v>
      </c>
      <c r="AB19" s="23" t="str">
        <f t="shared" si="11"/>
        <v/>
      </c>
      <c r="AC19" s="23">
        <f t="shared" si="12"/>
        <v>77.5</v>
      </c>
      <c r="AD19" s="23" t="str">
        <f t="shared" si="13"/>
        <v/>
      </c>
      <c r="AE19" s="39">
        <f t="shared" si="14"/>
        <v>80</v>
      </c>
      <c r="AF19" s="39" t="str">
        <f t="shared" si="15"/>
        <v/>
      </c>
      <c r="AG19" s="40">
        <f t="shared" si="16"/>
        <v>83.5</v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ሲትራ ሙራድ ሰኢድ</v>
      </c>
      <c r="D20" s="21" t="str">
        <f>'S1'!E20</f>
        <v>F</v>
      </c>
      <c r="E20" s="21">
        <f>'S1'!F20</f>
        <v>7</v>
      </c>
      <c r="F20" s="21" t="str">
        <f>IF(OR('S1'!G20="",'S2'!G20=""),"",('S1'!G20+'S2'!G20)/2)</f>
        <v/>
      </c>
      <c r="G20" s="21" t="str">
        <f>IF(OR('S1'!H20="",'S2'!H20=""),"",('S1'!H20+'S2'!H20)/2)</f>
        <v/>
      </c>
      <c r="H20" s="21" t="str">
        <f>IF(OR('S1'!I20="",'S2'!I20=""),"",('S1'!I20+'S2'!I20)/2)</f>
        <v/>
      </c>
      <c r="I20" s="21" t="str">
        <f>IF(OR('S1'!J20="",'S2'!J20=""),"",('S1'!J20+'S2'!J20)/2)</f>
        <v/>
      </c>
      <c r="J20" s="21" t="str">
        <f>IF(OR('S1'!K20="",'S2'!K20=""),"",('S1'!K20+'S2'!K20)/2)</f>
        <v/>
      </c>
      <c r="K20" s="21" t="str">
        <f>IF(OR('S1'!L20="",'S2'!L20=""),"",('S1'!L20+'S2'!L20)/2)</f>
        <v/>
      </c>
      <c r="L20" s="21" t="str">
        <f>IF(OR('S1'!M20="",'S2'!M20=""),"",('S1'!M20+'S2'!M20)/2)</f>
        <v/>
      </c>
      <c r="M20" s="21" t="str">
        <f>IF(OR('S1'!N20="",'S2'!N20=""),"",('S1'!N20+'S2'!N20)/2)</f>
        <v/>
      </c>
      <c r="N20" s="21" t="str">
        <f>IF(OR('S1'!P20="",'S2'!P20=""),"",('S1'!P20+'S2'!P20)/2)</f>
        <v/>
      </c>
      <c r="O20" s="21" t="str">
        <f t="shared" si="0"/>
        <v/>
      </c>
      <c r="P20" s="21" t="str">
        <f t="shared" si="18"/>
        <v/>
      </c>
      <c r="Q20" s="38" t="str">
        <f t="shared" si="19"/>
        <v>-</v>
      </c>
      <c r="R20" s="23">
        <f t="shared" si="1"/>
        <v>0</v>
      </c>
      <c r="S20" s="36" t="str">
        <f t="shared" si="2"/>
        <v/>
      </c>
      <c r="T20" s="23" t="str">
        <f t="shared" si="3"/>
        <v/>
      </c>
      <c r="U20" s="23" t="str">
        <f t="shared" si="4"/>
        <v/>
      </c>
      <c r="V20" s="23" t="str">
        <f t="shared" si="5"/>
        <v/>
      </c>
      <c r="W20" s="23" t="str">
        <f t="shared" si="6"/>
        <v/>
      </c>
      <c r="X20" s="23" t="str">
        <f t="shared" si="7"/>
        <v/>
      </c>
      <c r="Y20" s="23" t="str">
        <f t="shared" si="8"/>
        <v/>
      </c>
      <c r="Z20" s="23" t="str">
        <f t="shared" si="9"/>
        <v/>
      </c>
      <c r="AA20" s="23" t="str">
        <f t="shared" si="10"/>
        <v/>
      </c>
      <c r="AB20" s="23" t="str">
        <f t="shared" si="11"/>
        <v/>
      </c>
      <c r="AC20" s="23" t="str">
        <f t="shared" si="12"/>
        <v/>
      </c>
      <c r="AD20" s="23" t="str">
        <f t="shared" si="13"/>
        <v/>
      </c>
      <c r="AE20" s="39" t="str">
        <f t="shared" si="14"/>
        <v/>
      </c>
      <c r="AF20" s="39" t="str">
        <f t="shared" si="15"/>
        <v/>
      </c>
      <c r="AG20" s="40" t="str">
        <f t="shared" si="16"/>
        <v/>
      </c>
      <c r="AH20" s="39" t="str">
        <f t="shared" si="17"/>
        <v/>
      </c>
    </row>
    <row r="21" spans="1:34">
      <c r="A21" s="18"/>
      <c r="B21" s="21">
        <f>'S1'!B21</f>
        <v>17</v>
      </c>
      <c r="C21" s="32" t="str">
        <f>'S1'!D21</f>
        <v>ሲትራ ኢብራሂም ሰኢድ</v>
      </c>
      <c r="D21" s="21" t="str">
        <f>'S1'!E21</f>
        <v>F</v>
      </c>
      <c r="E21" s="21">
        <f>'S1'!F21</f>
        <v>7</v>
      </c>
      <c r="F21" s="21">
        <f>IF(OR('S1'!G21="",'S2'!G21=""),"",('S1'!G21+'S2'!G21)/2)</f>
        <v>99</v>
      </c>
      <c r="G21" s="21">
        <f>IF(OR('S1'!H21="",'S2'!H21=""),"",('S1'!H21+'S2'!H21)/2)</f>
        <v>99.5</v>
      </c>
      <c r="H21" s="21">
        <f>IF(OR('S1'!I21="",'S2'!I21=""),"",('S1'!I21+'S2'!I21)/2)</f>
        <v>93.5</v>
      </c>
      <c r="I21" s="21">
        <f>IF(OR('S1'!J21="",'S2'!J21=""),"",('S1'!J21+'S2'!J21)/2)</f>
        <v>94</v>
      </c>
      <c r="J21" s="21">
        <f>IF(OR('S1'!K21="",'S2'!K21=""),"",('S1'!K21+'S2'!K21)/2)</f>
        <v>94.5</v>
      </c>
      <c r="K21" s="21">
        <f>IF(OR('S1'!L21="",'S2'!L21=""),"",('S1'!L21+'S2'!L21)/2)</f>
        <v>97.5</v>
      </c>
      <c r="L21" s="21">
        <f>IF(OR('S1'!M21="",'S2'!M21=""),"",('S1'!M21+'S2'!M21)/2)</f>
        <v>95.5</v>
      </c>
      <c r="M21" s="21">
        <f>IF(OR('S1'!N21="",'S2'!N21=""),"",('S1'!N21+'S2'!N21)/2)</f>
        <v>82</v>
      </c>
      <c r="N21" s="21">
        <f>IF(OR('S1'!P21="",'S2'!P21=""),"",('S1'!P21+'S2'!P21)/2)</f>
        <v>755.5</v>
      </c>
      <c r="O21" s="21">
        <f t="shared" si="0"/>
        <v>94.4375</v>
      </c>
      <c r="P21" s="21">
        <f t="shared" si="18"/>
        <v>1</v>
      </c>
      <c r="Q21" s="38" t="str">
        <f t="shared" si="19"/>
        <v>ተዛውራለች</v>
      </c>
      <c r="R21" s="23">
        <f t="shared" si="1"/>
        <v>0</v>
      </c>
      <c r="S21" s="36" t="str">
        <f t="shared" si="2"/>
        <v/>
      </c>
      <c r="T21" s="23">
        <f t="shared" si="3"/>
        <v>99</v>
      </c>
      <c r="U21" s="23" t="str">
        <f t="shared" si="4"/>
        <v/>
      </c>
      <c r="V21" s="23">
        <f t="shared" si="5"/>
        <v>99.5</v>
      </c>
      <c r="W21" s="23" t="str">
        <f t="shared" si="6"/>
        <v/>
      </c>
      <c r="X21" s="23">
        <f t="shared" si="7"/>
        <v>93.5</v>
      </c>
      <c r="Y21" s="23" t="str">
        <f t="shared" si="8"/>
        <v/>
      </c>
      <c r="Z21" s="23">
        <f t="shared" si="9"/>
        <v>94</v>
      </c>
      <c r="AA21" s="23" t="str">
        <f t="shared" si="10"/>
        <v/>
      </c>
      <c r="AB21" s="23">
        <f t="shared" si="11"/>
        <v>94.5</v>
      </c>
      <c r="AC21" s="23" t="str">
        <f t="shared" si="12"/>
        <v/>
      </c>
      <c r="AD21" s="23">
        <f t="shared" si="13"/>
        <v>97.5</v>
      </c>
      <c r="AE21" s="39" t="str">
        <f t="shared" si="14"/>
        <v/>
      </c>
      <c r="AF21" s="39">
        <f t="shared" si="15"/>
        <v>95.5</v>
      </c>
      <c r="AG21" s="40" t="str">
        <f t="shared" si="16"/>
        <v/>
      </c>
      <c r="AH21" s="39">
        <f t="shared" si="17"/>
        <v>82</v>
      </c>
    </row>
    <row r="22" spans="1:34">
      <c r="A22" s="18"/>
      <c r="B22" s="21">
        <f>'S1'!B22</f>
        <v>18</v>
      </c>
      <c r="C22" s="32" t="str">
        <f>'S1'!D22</f>
        <v>ሶብሪና ኑርየ አደም</v>
      </c>
      <c r="D22" s="21" t="str">
        <f>'S1'!E22</f>
        <v>F</v>
      </c>
      <c r="E22" s="21">
        <f>'S1'!F22</f>
        <v>7</v>
      </c>
      <c r="F22" s="21">
        <f>IF(OR('S1'!G22="",'S2'!G22=""),"",('S1'!G22+'S2'!G22)/2)</f>
        <v>66</v>
      </c>
      <c r="G22" s="21">
        <f>IF(OR('S1'!H22="",'S2'!H22=""),"",('S1'!H22+'S2'!H22)/2)</f>
        <v>83</v>
      </c>
      <c r="H22" s="21">
        <f>IF(OR('S1'!I22="",'S2'!I22=""),"",('S1'!I22+'S2'!I22)/2)</f>
        <v>63</v>
      </c>
      <c r="I22" s="21">
        <f>IF(OR('S1'!J22="",'S2'!J22=""),"",('S1'!J22+'S2'!J22)/2)</f>
        <v>63.5</v>
      </c>
      <c r="J22" s="21">
        <f>IF(OR('S1'!K22="",'S2'!K22=""),"",('S1'!K22+'S2'!K22)/2)</f>
        <v>84</v>
      </c>
      <c r="K22" s="21">
        <f>IF(OR('S1'!L22="",'S2'!L22=""),"",('S1'!L22+'S2'!L22)/2)</f>
        <v>81.5</v>
      </c>
      <c r="L22" s="21">
        <f>IF(OR('S1'!M22="",'S2'!M22=""),"",('S1'!M22+'S2'!M22)/2)</f>
        <v>75.5</v>
      </c>
      <c r="M22" s="21">
        <f>IF(OR('S1'!N22="",'S2'!N22=""),"",('S1'!N22+'S2'!N22)/2)</f>
        <v>76.5</v>
      </c>
      <c r="N22" s="21">
        <f>IF(OR('S1'!P22="",'S2'!P22=""),"",('S1'!P22+'S2'!P22)/2)</f>
        <v>593</v>
      </c>
      <c r="O22" s="21">
        <f t="shared" si="0"/>
        <v>74.125</v>
      </c>
      <c r="P22" s="21">
        <f t="shared" si="18"/>
        <v>27</v>
      </c>
      <c r="Q22" s="38" t="str">
        <f t="shared" si="19"/>
        <v>ተዛውራለች</v>
      </c>
      <c r="R22" s="23">
        <f t="shared" si="1"/>
        <v>0</v>
      </c>
      <c r="S22" s="36" t="str">
        <f t="shared" si="2"/>
        <v/>
      </c>
      <c r="T22" s="23">
        <f t="shared" si="3"/>
        <v>66</v>
      </c>
      <c r="U22" s="23" t="str">
        <f t="shared" si="4"/>
        <v/>
      </c>
      <c r="V22" s="23">
        <f t="shared" si="5"/>
        <v>83</v>
      </c>
      <c r="W22" s="23" t="str">
        <f t="shared" si="6"/>
        <v/>
      </c>
      <c r="X22" s="23">
        <f t="shared" si="7"/>
        <v>63</v>
      </c>
      <c r="Y22" s="23" t="str">
        <f t="shared" si="8"/>
        <v/>
      </c>
      <c r="Z22" s="23">
        <f t="shared" si="9"/>
        <v>63.5</v>
      </c>
      <c r="AA22" s="23" t="str">
        <f t="shared" si="10"/>
        <v/>
      </c>
      <c r="AB22" s="23">
        <f t="shared" si="11"/>
        <v>84</v>
      </c>
      <c r="AC22" s="23" t="str">
        <f t="shared" si="12"/>
        <v/>
      </c>
      <c r="AD22" s="23">
        <f t="shared" si="13"/>
        <v>81.5</v>
      </c>
      <c r="AE22" s="39" t="str">
        <f t="shared" si="14"/>
        <v/>
      </c>
      <c r="AF22" s="39">
        <f t="shared" si="15"/>
        <v>75.5</v>
      </c>
      <c r="AG22" s="40" t="str">
        <f t="shared" si="16"/>
        <v/>
      </c>
      <c r="AH22" s="39">
        <f t="shared" si="17"/>
        <v>76.5</v>
      </c>
    </row>
    <row r="23" spans="1:34">
      <c r="A23" s="18"/>
      <c r="B23" s="21">
        <f>'S1'!B23</f>
        <v>19</v>
      </c>
      <c r="C23" s="32" t="str">
        <f>'S1'!D23</f>
        <v>ሷሊሀ ሙሀመድ ሰኢድ</v>
      </c>
      <c r="D23" s="21" t="str">
        <f>'S1'!E23</f>
        <v>F</v>
      </c>
      <c r="E23" s="21">
        <f>'S1'!F23</f>
        <v>7</v>
      </c>
      <c r="F23" s="21">
        <f>IF(OR('S1'!G23="",'S2'!G23=""),"",('S1'!G23+'S2'!G23)/2)</f>
        <v>45</v>
      </c>
      <c r="G23" s="21">
        <f>IF(OR('S1'!H23="",'S2'!H23=""),"",('S1'!H23+'S2'!H23)/2)</f>
        <v>54.5</v>
      </c>
      <c r="H23" s="21">
        <f>IF(OR('S1'!I23="",'S2'!I23=""),"",('S1'!I23+'S2'!I23)/2)</f>
        <v>42.5</v>
      </c>
      <c r="I23" s="21">
        <f>IF(OR('S1'!J23="",'S2'!J23=""),"",('S1'!J23+'S2'!J23)/2)</f>
        <v>57.5</v>
      </c>
      <c r="J23" s="21">
        <f>IF(OR('S1'!K23="",'S2'!K23=""),"",('S1'!K23+'S2'!K23)/2)</f>
        <v>71</v>
      </c>
      <c r="K23" s="21">
        <f>IF(OR('S1'!L23="",'S2'!L23=""),"",('S1'!L23+'S2'!L23)/2)</f>
        <v>73</v>
      </c>
      <c r="L23" s="21">
        <f>IF(OR('S1'!M23="",'S2'!M23=""),"",('S1'!M23+'S2'!M23)/2)</f>
        <v>81</v>
      </c>
      <c r="M23" s="21">
        <f>IF(OR('S1'!N23="",'S2'!N23=""),"",('S1'!N23+'S2'!N23)/2)</f>
        <v>96.5</v>
      </c>
      <c r="N23" s="21">
        <f>IF(OR('S1'!P23="",'S2'!P23=""),"",('S1'!P23+'S2'!P23)/2)</f>
        <v>521</v>
      </c>
      <c r="O23" s="21">
        <f t="shared" si="0"/>
        <v>65.125</v>
      </c>
      <c r="P23" s="21">
        <f t="shared" si="18"/>
        <v>39</v>
      </c>
      <c r="Q23" s="38" t="str">
        <f t="shared" si="19"/>
        <v>ተዛውራለች</v>
      </c>
      <c r="R23" s="23">
        <f t="shared" si="1"/>
        <v>2</v>
      </c>
      <c r="S23" s="36" t="str">
        <f t="shared" si="2"/>
        <v/>
      </c>
      <c r="T23" s="23">
        <f t="shared" si="3"/>
        <v>45</v>
      </c>
      <c r="U23" s="23" t="str">
        <f t="shared" si="4"/>
        <v/>
      </c>
      <c r="V23" s="23">
        <f t="shared" si="5"/>
        <v>54.5</v>
      </c>
      <c r="W23" s="23" t="str">
        <f t="shared" si="6"/>
        <v/>
      </c>
      <c r="X23" s="23">
        <f t="shared" si="7"/>
        <v>42.5</v>
      </c>
      <c r="Y23" s="23" t="str">
        <f t="shared" si="8"/>
        <v/>
      </c>
      <c r="Z23" s="23">
        <f t="shared" si="9"/>
        <v>57.5</v>
      </c>
      <c r="AA23" s="23" t="str">
        <f t="shared" si="10"/>
        <v/>
      </c>
      <c r="AB23" s="23">
        <f t="shared" si="11"/>
        <v>71</v>
      </c>
      <c r="AC23" s="23" t="str">
        <f t="shared" si="12"/>
        <v/>
      </c>
      <c r="AD23" s="23">
        <f t="shared" si="13"/>
        <v>73</v>
      </c>
      <c r="AE23" s="39" t="str">
        <f t="shared" si="14"/>
        <v/>
      </c>
      <c r="AF23" s="39">
        <f t="shared" si="15"/>
        <v>81</v>
      </c>
      <c r="AG23" s="40" t="str">
        <f t="shared" si="16"/>
        <v/>
      </c>
      <c r="AH23" s="39">
        <f t="shared" si="17"/>
        <v>96.5</v>
      </c>
    </row>
    <row r="24" spans="1:34">
      <c r="A24" s="18"/>
      <c r="B24" s="21">
        <f>'S1'!B24</f>
        <v>20</v>
      </c>
      <c r="C24" s="32" t="str">
        <f>'S1'!D24</f>
        <v xml:space="preserve">ረውዷ አህመድ ኑር </v>
      </c>
      <c r="D24" s="21" t="str">
        <f>'S1'!E24</f>
        <v>F</v>
      </c>
      <c r="E24" s="21">
        <f>'S1'!F24</f>
        <v>7</v>
      </c>
      <c r="F24" s="21">
        <f>IF(OR('S1'!G24="",'S2'!G24=""),"",('S1'!G24+'S2'!G24)/2)</f>
        <v>73.5</v>
      </c>
      <c r="G24" s="21">
        <f>IF(OR('S1'!H24="",'S2'!H24=""),"",('S1'!H24+'S2'!H24)/2)</f>
        <v>66</v>
      </c>
      <c r="H24" s="21">
        <f>IF(OR('S1'!I24="",'S2'!I24=""),"",('S1'!I24+'S2'!I24)/2)</f>
        <v>81</v>
      </c>
      <c r="I24" s="21">
        <f>IF(OR('S1'!J24="",'S2'!J24=""),"",('S1'!J24+'S2'!J24)/2)</f>
        <v>70.5</v>
      </c>
      <c r="J24" s="21">
        <f>IF(OR('S1'!K24="",'S2'!K24=""),"",('S1'!K24+'S2'!K24)/2)</f>
        <v>79.5</v>
      </c>
      <c r="K24" s="21">
        <f>IF(OR('S1'!L24="",'S2'!L24=""),"",('S1'!L24+'S2'!L24)/2)</f>
        <v>88.5</v>
      </c>
      <c r="L24" s="21">
        <f>IF(OR('S1'!M24="",'S2'!M24=""),"",('S1'!M24+'S2'!M24)/2)</f>
        <v>76</v>
      </c>
      <c r="M24" s="21">
        <f>IF(OR('S1'!N24="",'S2'!N24=""),"",('S1'!N24+'S2'!N24)/2)</f>
        <v>78</v>
      </c>
      <c r="N24" s="21">
        <f>IF(OR('S1'!P24="",'S2'!P24=""),"",('S1'!P24+'S2'!P24)/2)</f>
        <v>613</v>
      </c>
      <c r="O24" s="21">
        <f t="shared" si="0"/>
        <v>76.625</v>
      </c>
      <c r="P24" s="21">
        <f t="shared" si="18"/>
        <v>21</v>
      </c>
      <c r="Q24" s="38" t="str">
        <f t="shared" si="19"/>
        <v>ተዛውራለች</v>
      </c>
      <c r="R24" s="23">
        <f t="shared" si="1"/>
        <v>0</v>
      </c>
      <c r="S24" s="36" t="str">
        <f t="shared" si="2"/>
        <v/>
      </c>
      <c r="T24" s="23">
        <f t="shared" si="3"/>
        <v>73.5</v>
      </c>
      <c r="U24" s="23" t="str">
        <f t="shared" si="4"/>
        <v/>
      </c>
      <c r="V24" s="23">
        <f t="shared" si="5"/>
        <v>66</v>
      </c>
      <c r="W24" s="23" t="str">
        <f t="shared" si="6"/>
        <v/>
      </c>
      <c r="X24" s="23">
        <f t="shared" si="7"/>
        <v>81</v>
      </c>
      <c r="Y24" s="23" t="str">
        <f t="shared" si="8"/>
        <v/>
      </c>
      <c r="Z24" s="23">
        <f t="shared" si="9"/>
        <v>70.5</v>
      </c>
      <c r="AA24" s="23" t="str">
        <f t="shared" si="10"/>
        <v/>
      </c>
      <c r="AB24" s="23">
        <f t="shared" si="11"/>
        <v>79.5</v>
      </c>
      <c r="AC24" s="23" t="str">
        <f t="shared" si="12"/>
        <v/>
      </c>
      <c r="AD24" s="23">
        <f t="shared" si="13"/>
        <v>88.5</v>
      </c>
      <c r="AE24" s="39" t="str">
        <f t="shared" si="14"/>
        <v/>
      </c>
      <c r="AF24" s="39">
        <f t="shared" si="15"/>
        <v>76</v>
      </c>
      <c r="AG24" s="40" t="str">
        <f t="shared" si="16"/>
        <v/>
      </c>
      <c r="AH24" s="39">
        <f t="shared" si="17"/>
        <v>78</v>
      </c>
    </row>
    <row r="25" spans="1:34">
      <c r="A25" s="18"/>
      <c r="B25" s="21">
        <f>'S1'!B25</f>
        <v>21</v>
      </c>
      <c r="C25" s="32" t="str">
        <f>'S1'!D25</f>
        <v>ቃሲም ሰኢድ ሁሴን</v>
      </c>
      <c r="D25" s="21" t="str">
        <f>'S1'!E25</f>
        <v>M</v>
      </c>
      <c r="E25" s="21">
        <f>'S1'!F25</f>
        <v>7</v>
      </c>
      <c r="F25" s="21">
        <f>IF(OR('S1'!G25="",'S2'!G25=""),"",('S1'!G25+'S2'!G25)/2)</f>
        <v>45</v>
      </c>
      <c r="G25" s="21">
        <f>IF(OR('S1'!H25="",'S2'!H25=""),"",('S1'!H25+'S2'!H25)/2)</f>
        <v>59.5</v>
      </c>
      <c r="H25" s="21">
        <f>IF(OR('S1'!I25="",'S2'!I25=""),"",('S1'!I25+'S2'!I25)/2)</f>
        <v>48.5</v>
      </c>
      <c r="I25" s="21">
        <f>IF(OR('S1'!J25="",'S2'!J25=""),"",('S1'!J25+'S2'!J25)/2)</f>
        <v>48.5</v>
      </c>
      <c r="J25" s="21">
        <f>IF(OR('S1'!K25="",'S2'!K25=""),"",('S1'!K25+'S2'!K25)/2)</f>
        <v>53.5</v>
      </c>
      <c r="K25" s="21">
        <f>IF(OR('S1'!L25="",'S2'!L25=""),"",('S1'!L25+'S2'!L25)/2)</f>
        <v>62</v>
      </c>
      <c r="L25" s="21">
        <f>IF(OR('S1'!M25="",'S2'!M25=""),"",('S1'!M25+'S2'!M25)/2)</f>
        <v>68.5</v>
      </c>
      <c r="M25" s="21">
        <f>IF(OR('S1'!N25="",'S2'!N25=""),"",('S1'!N25+'S2'!N25)/2)</f>
        <v>62</v>
      </c>
      <c r="N25" s="21">
        <f>IF(OR('S1'!P25="",'S2'!P25=""),"",('S1'!P25+'S2'!P25)/2)</f>
        <v>447.5</v>
      </c>
      <c r="O25" s="21">
        <f t="shared" si="0"/>
        <v>55.9375</v>
      </c>
      <c r="P25" s="21">
        <f t="shared" si="18"/>
        <v>47</v>
      </c>
      <c r="Q25" s="38" t="str">
        <f t="shared" si="19"/>
        <v>ተዛውሯል</v>
      </c>
      <c r="R25" s="23">
        <f t="shared" si="1"/>
        <v>3</v>
      </c>
      <c r="S25" s="36">
        <f t="shared" si="2"/>
        <v>45</v>
      </c>
      <c r="T25" s="23" t="str">
        <f t="shared" si="3"/>
        <v/>
      </c>
      <c r="U25" s="23">
        <f t="shared" si="4"/>
        <v>59.5</v>
      </c>
      <c r="V25" s="23" t="str">
        <f t="shared" si="5"/>
        <v/>
      </c>
      <c r="W25" s="23">
        <f t="shared" si="6"/>
        <v>48.5</v>
      </c>
      <c r="X25" s="23" t="str">
        <f t="shared" si="7"/>
        <v/>
      </c>
      <c r="Y25" s="23">
        <f t="shared" si="8"/>
        <v>48.5</v>
      </c>
      <c r="Z25" s="23" t="str">
        <f t="shared" si="9"/>
        <v/>
      </c>
      <c r="AA25" s="23">
        <f t="shared" si="10"/>
        <v>53.5</v>
      </c>
      <c r="AB25" s="23" t="str">
        <f t="shared" si="11"/>
        <v/>
      </c>
      <c r="AC25" s="23">
        <f t="shared" si="12"/>
        <v>62</v>
      </c>
      <c r="AD25" s="23" t="str">
        <f t="shared" si="13"/>
        <v/>
      </c>
      <c r="AE25" s="39">
        <f t="shared" si="14"/>
        <v>68.5</v>
      </c>
      <c r="AF25" s="39" t="str">
        <f t="shared" si="15"/>
        <v/>
      </c>
      <c r="AG25" s="40">
        <f t="shared" si="16"/>
        <v>62</v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ተማዱር ደሳለኝ ገብርየ</v>
      </c>
      <c r="D26" s="21" t="str">
        <f>'S1'!E26</f>
        <v>F</v>
      </c>
      <c r="E26" s="21">
        <f>'S1'!F26</f>
        <v>7</v>
      </c>
      <c r="F26" s="21">
        <f>IF(OR('S1'!G26="",'S2'!G26=""),"",('S1'!G26+'S2'!G26)/2)</f>
        <v>96</v>
      </c>
      <c r="G26" s="21">
        <f>IF(OR('S1'!H26="",'S2'!H26=""),"",('S1'!H26+'S2'!H26)/2)</f>
        <v>97.5</v>
      </c>
      <c r="H26" s="21">
        <f>IF(OR('S1'!I26="",'S2'!I26=""),"",('S1'!I26+'S2'!I26)/2)</f>
        <v>96.5</v>
      </c>
      <c r="I26" s="21">
        <f>IF(OR('S1'!J26="",'S2'!J26=""),"",('S1'!J26+'S2'!J26)/2)</f>
        <v>88.5</v>
      </c>
      <c r="J26" s="21">
        <f>IF(OR('S1'!K26="",'S2'!K26=""),"",('S1'!K26+'S2'!K26)/2)</f>
        <v>95.5</v>
      </c>
      <c r="K26" s="21">
        <f>IF(OR('S1'!L26="",'S2'!L26=""),"",('S1'!L26+'S2'!L26)/2)</f>
        <v>82.5</v>
      </c>
      <c r="L26" s="21">
        <f>IF(OR('S1'!M26="",'S2'!M26=""),"",('S1'!M26+'S2'!M26)/2)</f>
        <v>85.5</v>
      </c>
      <c r="M26" s="21">
        <f>IF(OR('S1'!N26="",'S2'!N26=""),"",('S1'!N26+'S2'!N26)/2)</f>
        <v>73</v>
      </c>
      <c r="N26" s="21">
        <f>IF(OR('S1'!P26="",'S2'!P26=""),"",('S1'!P26+'S2'!P26)/2)</f>
        <v>715</v>
      </c>
      <c r="O26" s="21">
        <f t="shared" si="0"/>
        <v>89.375</v>
      </c>
      <c r="P26" s="21">
        <f t="shared" si="18"/>
        <v>4</v>
      </c>
      <c r="Q26" s="38" t="str">
        <f t="shared" si="19"/>
        <v>ተዛውራለች</v>
      </c>
      <c r="R26" s="23">
        <f t="shared" si="1"/>
        <v>0</v>
      </c>
      <c r="S26" s="36" t="str">
        <f t="shared" si="2"/>
        <v/>
      </c>
      <c r="T26" s="23">
        <f t="shared" si="3"/>
        <v>96</v>
      </c>
      <c r="U26" s="23" t="str">
        <f t="shared" si="4"/>
        <v/>
      </c>
      <c r="V26" s="23">
        <f t="shared" si="5"/>
        <v>97.5</v>
      </c>
      <c r="W26" s="23" t="str">
        <f t="shared" si="6"/>
        <v/>
      </c>
      <c r="X26" s="23">
        <f t="shared" si="7"/>
        <v>96.5</v>
      </c>
      <c r="Y26" s="23" t="str">
        <f t="shared" si="8"/>
        <v/>
      </c>
      <c r="Z26" s="23">
        <f t="shared" si="9"/>
        <v>88.5</v>
      </c>
      <c r="AA26" s="23" t="str">
        <f t="shared" si="10"/>
        <v/>
      </c>
      <c r="AB26" s="23">
        <f t="shared" si="11"/>
        <v>95.5</v>
      </c>
      <c r="AC26" s="23" t="str">
        <f t="shared" si="12"/>
        <v/>
      </c>
      <c r="AD26" s="23">
        <f t="shared" si="13"/>
        <v>82.5</v>
      </c>
      <c r="AE26" s="39" t="str">
        <f t="shared" si="14"/>
        <v/>
      </c>
      <c r="AF26" s="39">
        <f t="shared" si="15"/>
        <v>85.5</v>
      </c>
      <c r="AG26" s="40" t="str">
        <f t="shared" si="16"/>
        <v/>
      </c>
      <c r="AH26" s="39">
        <f t="shared" si="17"/>
        <v>73</v>
      </c>
    </row>
    <row r="27" spans="1:34">
      <c r="A27" s="18"/>
      <c r="B27" s="21">
        <f>'S1'!B27</f>
        <v>23</v>
      </c>
      <c r="C27" s="32" t="str">
        <f>'S1'!D27</f>
        <v>ተምኪን ሱለይማን ኡመር</v>
      </c>
      <c r="D27" s="21" t="str">
        <f>'S1'!E27</f>
        <v>M</v>
      </c>
      <c r="E27" s="21">
        <f>'S1'!F27</f>
        <v>7</v>
      </c>
      <c r="F27" s="21">
        <f>IF(OR('S1'!G27="",'S2'!G27=""),"",('S1'!G27+'S2'!G27)/2)</f>
        <v>66</v>
      </c>
      <c r="G27" s="21">
        <f>IF(OR('S1'!H27="",'S2'!H27=""),"",('S1'!H27+'S2'!H27)/2)</f>
        <v>67</v>
      </c>
      <c r="H27" s="21">
        <f>IF(OR('S1'!I27="",'S2'!I27=""),"",('S1'!I27+'S2'!I27)/2)</f>
        <v>72</v>
      </c>
      <c r="I27" s="21">
        <f>IF(OR('S1'!J27="",'S2'!J27=""),"",('S1'!J27+'S2'!J27)/2)</f>
        <v>57.5</v>
      </c>
      <c r="J27" s="21">
        <f>IF(OR('S1'!K27="",'S2'!K27=""),"",('S1'!K27+'S2'!K27)/2)</f>
        <v>74.5</v>
      </c>
      <c r="K27" s="21">
        <f>IF(OR('S1'!L27="",'S2'!L27=""),"",('S1'!L27+'S2'!L27)/2)</f>
        <v>75.5</v>
      </c>
      <c r="L27" s="21">
        <f>IF(OR('S1'!M27="",'S2'!M27=""),"",('S1'!M27+'S2'!M27)/2)</f>
        <v>79</v>
      </c>
      <c r="M27" s="21">
        <f>IF(OR('S1'!N27="",'S2'!N27=""),"",('S1'!N27+'S2'!N27)/2)</f>
        <v>85.5</v>
      </c>
      <c r="N27" s="21">
        <f>IF(OR('S1'!P27="",'S2'!P27=""),"",('S1'!P27+'S2'!P27)/2)</f>
        <v>577</v>
      </c>
      <c r="O27" s="21">
        <f t="shared" si="0"/>
        <v>72.125</v>
      </c>
      <c r="P27" s="21">
        <f t="shared" si="18"/>
        <v>31</v>
      </c>
      <c r="Q27" s="38" t="str">
        <f t="shared" si="19"/>
        <v>ተዛውሯል</v>
      </c>
      <c r="R27" s="23">
        <f t="shared" si="1"/>
        <v>0</v>
      </c>
      <c r="S27" s="36">
        <f t="shared" si="2"/>
        <v>66</v>
      </c>
      <c r="T27" s="23" t="str">
        <f t="shared" si="3"/>
        <v/>
      </c>
      <c r="U27" s="23">
        <f t="shared" si="4"/>
        <v>67</v>
      </c>
      <c r="V27" s="23" t="str">
        <f t="shared" si="5"/>
        <v/>
      </c>
      <c r="W27" s="23">
        <f t="shared" si="6"/>
        <v>72</v>
      </c>
      <c r="X27" s="23" t="str">
        <f t="shared" si="7"/>
        <v/>
      </c>
      <c r="Y27" s="23">
        <f t="shared" si="8"/>
        <v>57.5</v>
      </c>
      <c r="Z27" s="23" t="str">
        <f t="shared" si="9"/>
        <v/>
      </c>
      <c r="AA27" s="23">
        <f t="shared" si="10"/>
        <v>74.5</v>
      </c>
      <c r="AB27" s="23" t="str">
        <f t="shared" si="11"/>
        <v/>
      </c>
      <c r="AC27" s="23">
        <f t="shared" si="12"/>
        <v>75.5</v>
      </c>
      <c r="AD27" s="23" t="str">
        <f t="shared" si="13"/>
        <v/>
      </c>
      <c r="AE27" s="39">
        <f t="shared" si="14"/>
        <v>79</v>
      </c>
      <c r="AF27" s="39" t="str">
        <f t="shared" si="15"/>
        <v/>
      </c>
      <c r="AG27" s="40">
        <f t="shared" si="16"/>
        <v>85.5</v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ተውፊቅ አንዋር ብርሀን</v>
      </c>
      <c r="D28" s="21" t="str">
        <f>'S1'!E28</f>
        <v>M</v>
      </c>
      <c r="E28" s="21">
        <f>'S1'!F28</f>
        <v>7</v>
      </c>
      <c r="F28" s="21">
        <f>IF(OR('S1'!G28="",'S2'!G28=""),"",('S1'!G28+'S2'!G28)/2)</f>
        <v>75</v>
      </c>
      <c r="G28" s="21">
        <f>IF(OR('S1'!H28="",'S2'!H28=""),"",('S1'!H28+'S2'!H28)/2)</f>
        <v>68</v>
      </c>
      <c r="H28" s="21">
        <f>IF(OR('S1'!I28="",'S2'!I28=""),"",('S1'!I28+'S2'!I28)/2)</f>
        <v>67.5</v>
      </c>
      <c r="I28" s="21">
        <f>IF(OR('S1'!J28="",'S2'!J28=""),"",('S1'!J28+'S2'!J28)/2)</f>
        <v>55</v>
      </c>
      <c r="J28" s="21">
        <f>IF(OR('S1'!K28="",'S2'!K28=""),"",('S1'!K28+'S2'!K28)/2)</f>
        <v>71.5</v>
      </c>
      <c r="K28" s="21">
        <f>IF(OR('S1'!L28="",'S2'!L28=""),"",('S1'!L28+'S2'!L28)/2)</f>
        <v>72.5</v>
      </c>
      <c r="L28" s="21">
        <f>IF(OR('S1'!M28="",'S2'!M28=""),"",('S1'!M28+'S2'!M28)/2)</f>
        <v>78</v>
      </c>
      <c r="M28" s="21">
        <f>IF(OR('S1'!N28="",'S2'!N28=""),"",('S1'!N28+'S2'!N28)/2)</f>
        <v>74.5</v>
      </c>
      <c r="N28" s="21">
        <f>IF(OR('S1'!P28="",'S2'!P28=""),"",('S1'!P28+'S2'!P28)/2)</f>
        <v>562</v>
      </c>
      <c r="O28" s="21">
        <f t="shared" si="0"/>
        <v>70.25</v>
      </c>
      <c r="P28" s="21">
        <f t="shared" si="18"/>
        <v>33</v>
      </c>
      <c r="Q28" s="38" t="str">
        <f t="shared" si="19"/>
        <v>ተዛውሯል</v>
      </c>
      <c r="R28" s="23">
        <f t="shared" si="1"/>
        <v>0</v>
      </c>
      <c r="S28" s="36">
        <f t="shared" si="2"/>
        <v>75</v>
      </c>
      <c r="T28" s="23" t="str">
        <f t="shared" si="3"/>
        <v/>
      </c>
      <c r="U28" s="23">
        <f t="shared" si="4"/>
        <v>68</v>
      </c>
      <c r="V28" s="23" t="str">
        <f t="shared" si="5"/>
        <v/>
      </c>
      <c r="W28" s="23">
        <f t="shared" si="6"/>
        <v>67.5</v>
      </c>
      <c r="X28" s="23" t="str">
        <f t="shared" si="7"/>
        <v/>
      </c>
      <c r="Y28" s="23">
        <f t="shared" si="8"/>
        <v>55</v>
      </c>
      <c r="Z28" s="23" t="str">
        <f t="shared" si="9"/>
        <v/>
      </c>
      <c r="AA28" s="23">
        <f t="shared" si="10"/>
        <v>71.5</v>
      </c>
      <c r="AB28" s="23" t="str">
        <f t="shared" si="11"/>
        <v/>
      </c>
      <c r="AC28" s="23">
        <f t="shared" si="12"/>
        <v>72.5</v>
      </c>
      <c r="AD28" s="23" t="str">
        <f t="shared" si="13"/>
        <v/>
      </c>
      <c r="AE28" s="39">
        <f t="shared" si="14"/>
        <v>78</v>
      </c>
      <c r="AF28" s="39" t="str">
        <f t="shared" si="15"/>
        <v/>
      </c>
      <c r="AG28" s="40">
        <f t="shared" si="16"/>
        <v>74.5</v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ነጃት አብዱረህማን እንድሪስ</v>
      </c>
      <c r="D29" s="21" t="str">
        <f>'S1'!E29</f>
        <v>F</v>
      </c>
      <c r="E29" s="21">
        <f>'S1'!F29</f>
        <v>7</v>
      </c>
      <c r="F29" s="21">
        <f>IF(OR('S1'!G29="",'S2'!G29=""),"",('S1'!G29+'S2'!G29)/2)</f>
        <v>90.5</v>
      </c>
      <c r="G29" s="21">
        <f>IF(OR('S1'!H29="",'S2'!H29=""),"",('S1'!H29+'S2'!H29)/2)</f>
        <v>96.5</v>
      </c>
      <c r="H29" s="21">
        <f>IF(OR('S1'!I29="",'S2'!I29=""),"",('S1'!I29+'S2'!I29)/2)</f>
        <v>91.5</v>
      </c>
      <c r="I29" s="21">
        <f>IF(OR('S1'!J29="",'S2'!J29=""),"",('S1'!J29+'S2'!J29)/2)</f>
        <v>86</v>
      </c>
      <c r="J29" s="21">
        <f>IF(OR('S1'!K29="",'S2'!K29=""),"",('S1'!K29+'S2'!K29)/2)</f>
        <v>92</v>
      </c>
      <c r="K29" s="21">
        <f>IF(OR('S1'!L29="",'S2'!L29=""),"",('S1'!L29+'S2'!L29)/2)</f>
        <v>89</v>
      </c>
      <c r="L29" s="21">
        <f>IF(OR('S1'!M29="",'S2'!M29=""),"",('S1'!M29+'S2'!M29)/2)</f>
        <v>94</v>
      </c>
      <c r="M29" s="21">
        <f>IF(OR('S1'!N29="",'S2'!N29=""),"",('S1'!N29+'S2'!N29)/2)</f>
        <v>91.5</v>
      </c>
      <c r="N29" s="21">
        <f>IF(OR('S1'!P29="",'S2'!P29=""),"",('S1'!P29+'S2'!P29)/2)</f>
        <v>731</v>
      </c>
      <c r="O29" s="21">
        <f t="shared" si="0"/>
        <v>91.375</v>
      </c>
      <c r="P29" s="21">
        <f t="shared" si="18"/>
        <v>3</v>
      </c>
      <c r="Q29" s="38" t="str">
        <f t="shared" si="19"/>
        <v>ተዛውራለች</v>
      </c>
      <c r="R29" s="23">
        <f t="shared" si="1"/>
        <v>0</v>
      </c>
      <c r="S29" s="36" t="str">
        <f t="shared" si="2"/>
        <v/>
      </c>
      <c r="T29" s="23">
        <f t="shared" si="3"/>
        <v>90.5</v>
      </c>
      <c r="U29" s="23" t="str">
        <f t="shared" si="4"/>
        <v/>
      </c>
      <c r="V29" s="23">
        <f t="shared" si="5"/>
        <v>96.5</v>
      </c>
      <c r="W29" s="23" t="str">
        <f t="shared" si="6"/>
        <v/>
      </c>
      <c r="X29" s="23">
        <f t="shared" si="7"/>
        <v>91.5</v>
      </c>
      <c r="Y29" s="23" t="str">
        <f t="shared" si="8"/>
        <v/>
      </c>
      <c r="Z29" s="23">
        <f t="shared" si="9"/>
        <v>86</v>
      </c>
      <c r="AA29" s="23" t="str">
        <f t="shared" si="10"/>
        <v/>
      </c>
      <c r="AB29" s="23">
        <f t="shared" si="11"/>
        <v>92</v>
      </c>
      <c r="AC29" s="23" t="str">
        <f t="shared" si="12"/>
        <v/>
      </c>
      <c r="AD29" s="23">
        <f t="shared" si="13"/>
        <v>89</v>
      </c>
      <c r="AE29" s="39" t="str">
        <f t="shared" si="14"/>
        <v/>
      </c>
      <c r="AF29" s="39">
        <f t="shared" si="15"/>
        <v>94</v>
      </c>
      <c r="AG29" s="40" t="str">
        <f t="shared" si="16"/>
        <v/>
      </c>
      <c r="AH29" s="39">
        <f t="shared" si="17"/>
        <v>91.5</v>
      </c>
    </row>
    <row r="30" spans="1:34">
      <c r="A30" s="18"/>
      <c r="B30" s="21">
        <f>'S1'!B30</f>
        <v>26</v>
      </c>
      <c r="C30" s="32" t="str">
        <f>'S1'!D30</f>
        <v>አህላም ሙሀመድ ብርሀኔ</v>
      </c>
      <c r="D30" s="21" t="str">
        <f>'S1'!E30</f>
        <v>F</v>
      </c>
      <c r="E30" s="21">
        <f>'S1'!F30</f>
        <v>7</v>
      </c>
      <c r="F30" s="21">
        <f>IF(OR('S1'!G30="",'S2'!G30=""),"",('S1'!G30+'S2'!G30)/2)</f>
        <v>91.5</v>
      </c>
      <c r="G30" s="21">
        <f>IF(OR('S1'!H30="",'S2'!H30=""),"",('S1'!H30+'S2'!H30)/2)</f>
        <v>90</v>
      </c>
      <c r="H30" s="21">
        <f>IF(OR('S1'!I30="",'S2'!I30=""),"",('S1'!I30+'S2'!I30)/2)</f>
        <v>90</v>
      </c>
      <c r="I30" s="21">
        <f>IF(OR('S1'!J30="",'S2'!J30=""),"",('S1'!J30+'S2'!J30)/2)</f>
        <v>81</v>
      </c>
      <c r="J30" s="21">
        <f>IF(OR('S1'!K30="",'S2'!K30=""),"",('S1'!K30+'S2'!K30)/2)</f>
        <v>95</v>
      </c>
      <c r="K30" s="21">
        <f>IF(OR('S1'!L30="",'S2'!L30=""),"",('S1'!L30+'S2'!L30)/2)</f>
        <v>85.5</v>
      </c>
      <c r="L30" s="21">
        <f>IF(OR('S1'!M30="",'S2'!M30=""),"",('S1'!M30+'S2'!M30)/2)</f>
        <v>89</v>
      </c>
      <c r="M30" s="21">
        <f>IF(OR('S1'!N30="",'S2'!N30=""),"",('S1'!N30+'S2'!N30)/2)</f>
        <v>73</v>
      </c>
      <c r="N30" s="21">
        <f>IF(OR('S1'!P30="",'S2'!P30=""),"",('S1'!P30+'S2'!P30)/2)</f>
        <v>695</v>
      </c>
      <c r="O30" s="21">
        <f t="shared" si="0"/>
        <v>86.875</v>
      </c>
      <c r="P30" s="21">
        <f t="shared" si="18"/>
        <v>7</v>
      </c>
      <c r="Q30" s="38" t="str">
        <f t="shared" si="19"/>
        <v>ተዛውራለች</v>
      </c>
      <c r="R30" s="23">
        <f t="shared" si="1"/>
        <v>0</v>
      </c>
      <c r="S30" s="36" t="str">
        <f t="shared" si="2"/>
        <v/>
      </c>
      <c r="T30" s="23">
        <f t="shared" si="3"/>
        <v>91.5</v>
      </c>
      <c r="U30" s="23" t="str">
        <f t="shared" si="4"/>
        <v/>
      </c>
      <c r="V30" s="23">
        <f t="shared" si="5"/>
        <v>90</v>
      </c>
      <c r="W30" s="23" t="str">
        <f t="shared" si="6"/>
        <v/>
      </c>
      <c r="X30" s="23">
        <f t="shared" si="7"/>
        <v>90</v>
      </c>
      <c r="Y30" s="23" t="str">
        <f t="shared" si="8"/>
        <v/>
      </c>
      <c r="Z30" s="23">
        <f t="shared" si="9"/>
        <v>81</v>
      </c>
      <c r="AA30" s="23" t="str">
        <f t="shared" si="10"/>
        <v/>
      </c>
      <c r="AB30" s="23">
        <f t="shared" si="11"/>
        <v>95</v>
      </c>
      <c r="AC30" s="23" t="str">
        <f t="shared" si="12"/>
        <v/>
      </c>
      <c r="AD30" s="23">
        <f t="shared" si="13"/>
        <v>85.5</v>
      </c>
      <c r="AE30" s="39" t="str">
        <f t="shared" si="14"/>
        <v/>
      </c>
      <c r="AF30" s="39">
        <f t="shared" si="15"/>
        <v>89</v>
      </c>
      <c r="AG30" s="40" t="str">
        <f t="shared" si="16"/>
        <v/>
      </c>
      <c r="AH30" s="39">
        <f t="shared" si="17"/>
        <v>73</v>
      </c>
    </row>
    <row r="31" spans="1:34">
      <c r="A31" s="18"/>
      <c r="B31" s="21">
        <f>'S1'!B31</f>
        <v>27</v>
      </c>
      <c r="C31" s="32" t="str">
        <f>'S1'!D31</f>
        <v>አህመድ ሙሀመድ ፈንታ</v>
      </c>
      <c r="D31" s="21" t="str">
        <f>'S1'!E31</f>
        <v>F</v>
      </c>
      <c r="E31" s="21">
        <f>'S1'!F31</f>
        <v>7</v>
      </c>
      <c r="F31" s="21" t="str">
        <f>IF(OR('S1'!G31="",'S2'!G31=""),"",('S1'!G31+'S2'!G31)/2)</f>
        <v/>
      </c>
      <c r="G31" s="21" t="str">
        <f>IF(OR('S1'!H31="",'S2'!H31=""),"",('S1'!H31+'S2'!H31)/2)</f>
        <v/>
      </c>
      <c r="H31" s="21" t="str">
        <f>IF(OR('S1'!I31="",'S2'!I31=""),"",('S1'!I31+'S2'!I31)/2)</f>
        <v/>
      </c>
      <c r="I31" s="21" t="str">
        <f>IF(OR('S1'!J31="",'S2'!J31=""),"",('S1'!J31+'S2'!J31)/2)</f>
        <v/>
      </c>
      <c r="J31" s="21" t="str">
        <f>IF(OR('S1'!K31="",'S2'!K31=""),"",('S1'!K31+'S2'!K31)/2)</f>
        <v/>
      </c>
      <c r="K31" s="21" t="str">
        <f>IF(OR('S1'!L31="",'S2'!L31=""),"",('S1'!L31+'S2'!L31)/2)</f>
        <v/>
      </c>
      <c r="L31" s="21" t="str">
        <f>IF(OR('S1'!M31="",'S2'!M31=""),"",('S1'!M31+'S2'!M31)/2)</f>
        <v/>
      </c>
      <c r="M31" s="21" t="str">
        <f>IF(OR('S1'!N31="",'S2'!N31=""),"",('S1'!N31+'S2'!N31)/2)</f>
        <v/>
      </c>
      <c r="N31" s="21" t="str">
        <f>IF(OR('S1'!P31="",'S2'!P31=""),"",('S1'!P31+'S2'!P31)/2)</f>
        <v/>
      </c>
      <c r="O31" s="21" t="str">
        <f t="shared" si="0"/>
        <v/>
      </c>
      <c r="P31" s="21" t="str">
        <f t="shared" si="18"/>
        <v/>
      </c>
      <c r="Q31" s="38" t="str">
        <f t="shared" si="19"/>
        <v>-</v>
      </c>
      <c r="R31" s="23">
        <f t="shared" si="1"/>
        <v>0</v>
      </c>
      <c r="S31" s="36" t="str">
        <f t="shared" si="2"/>
        <v/>
      </c>
      <c r="T31" s="23" t="str">
        <f t="shared" si="3"/>
        <v/>
      </c>
      <c r="U31" s="23" t="str">
        <f t="shared" si="4"/>
        <v/>
      </c>
      <c r="V31" s="23" t="str">
        <f t="shared" si="5"/>
        <v/>
      </c>
      <c r="W31" s="23" t="str">
        <f t="shared" si="6"/>
        <v/>
      </c>
      <c r="X31" s="23" t="str">
        <f t="shared" si="7"/>
        <v/>
      </c>
      <c r="Y31" s="23" t="str">
        <f t="shared" si="8"/>
        <v/>
      </c>
      <c r="Z31" s="23" t="str">
        <f t="shared" si="9"/>
        <v/>
      </c>
      <c r="AA31" s="23" t="str">
        <f t="shared" si="10"/>
        <v/>
      </c>
      <c r="AB31" s="23" t="str">
        <f t="shared" si="11"/>
        <v/>
      </c>
      <c r="AC31" s="23" t="str">
        <f t="shared" si="12"/>
        <v/>
      </c>
      <c r="AD31" s="23" t="str">
        <f t="shared" si="13"/>
        <v/>
      </c>
      <c r="AE31" s="39" t="str">
        <f t="shared" si="14"/>
        <v/>
      </c>
      <c r="AF31" s="39" t="str">
        <f t="shared" si="15"/>
        <v/>
      </c>
      <c r="AG31" s="40" t="str">
        <f t="shared" si="16"/>
        <v/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አመተረህማን ሙሀመድ ሰኢድ</v>
      </c>
      <c r="D32" s="21" t="str">
        <f>'S1'!E32</f>
        <v>F</v>
      </c>
      <c r="E32" s="21">
        <f>'S1'!F32</f>
        <v>7</v>
      </c>
      <c r="F32" s="21">
        <f>IF(OR('S1'!G32="",'S2'!G32=""),"",('S1'!G32+'S2'!G32)/2)</f>
        <v>75.5</v>
      </c>
      <c r="G32" s="21">
        <f>IF(OR('S1'!H32="",'S2'!H32=""),"",('S1'!H32+'S2'!H32)/2)</f>
        <v>84</v>
      </c>
      <c r="H32" s="21">
        <f>IF(OR('S1'!I32="",'S2'!I32=""),"",('S1'!I32+'S2'!I32)/2)</f>
        <v>87.5</v>
      </c>
      <c r="I32" s="21">
        <f>IF(OR('S1'!J32="",'S2'!J32=""),"",('S1'!J32+'S2'!J32)/2)</f>
        <v>67</v>
      </c>
      <c r="J32" s="21">
        <f>IF(OR('S1'!K32="",'S2'!K32=""),"",('S1'!K32+'S2'!K32)/2)</f>
        <v>72</v>
      </c>
      <c r="K32" s="21">
        <f>IF(OR('S1'!L32="",'S2'!L32=""),"",('S1'!L32+'S2'!L32)/2)</f>
        <v>76</v>
      </c>
      <c r="L32" s="21">
        <f>IF(OR('S1'!M32="",'S2'!M32=""),"",('S1'!M32+'S2'!M32)/2)</f>
        <v>80</v>
      </c>
      <c r="M32" s="21">
        <f>IF(OR('S1'!N32="",'S2'!N32=""),"",('S1'!N32+'S2'!N32)/2)</f>
        <v>61.5</v>
      </c>
      <c r="N32" s="21">
        <f>IF(OR('S1'!P32="",'S2'!P32=""),"",('S1'!P32+'S2'!P32)/2)</f>
        <v>603.5</v>
      </c>
      <c r="O32" s="21">
        <f t="shared" si="0"/>
        <v>75.4375</v>
      </c>
      <c r="P32" s="21">
        <f t="shared" si="18"/>
        <v>23</v>
      </c>
      <c r="Q32" s="38" t="str">
        <f t="shared" si="19"/>
        <v>ተዛውራለች</v>
      </c>
      <c r="R32" s="23">
        <f t="shared" si="1"/>
        <v>0</v>
      </c>
      <c r="S32" s="36" t="str">
        <f t="shared" si="2"/>
        <v/>
      </c>
      <c r="T32" s="23">
        <f t="shared" si="3"/>
        <v>75.5</v>
      </c>
      <c r="U32" s="23" t="str">
        <f t="shared" si="4"/>
        <v/>
      </c>
      <c r="V32" s="23">
        <f t="shared" si="5"/>
        <v>84</v>
      </c>
      <c r="W32" s="23" t="str">
        <f t="shared" si="6"/>
        <v/>
      </c>
      <c r="X32" s="23">
        <f t="shared" si="7"/>
        <v>87.5</v>
      </c>
      <c r="Y32" s="23" t="str">
        <f t="shared" si="8"/>
        <v/>
      </c>
      <c r="Z32" s="23">
        <f t="shared" si="9"/>
        <v>67</v>
      </c>
      <c r="AA32" s="23" t="str">
        <f t="shared" si="10"/>
        <v/>
      </c>
      <c r="AB32" s="23">
        <f t="shared" si="11"/>
        <v>72</v>
      </c>
      <c r="AC32" s="23" t="str">
        <f t="shared" si="12"/>
        <v/>
      </c>
      <c r="AD32" s="23">
        <f t="shared" si="13"/>
        <v>76</v>
      </c>
      <c r="AE32" s="39" t="str">
        <f t="shared" si="14"/>
        <v/>
      </c>
      <c r="AF32" s="39">
        <f t="shared" si="15"/>
        <v>80</v>
      </c>
      <c r="AG32" s="40" t="str">
        <f t="shared" si="16"/>
        <v/>
      </c>
      <c r="AH32" s="39">
        <f t="shared" si="17"/>
        <v>61.5</v>
      </c>
    </row>
    <row r="33" spans="1:34">
      <c r="A33" s="18"/>
      <c r="B33" s="21">
        <f>'S1'!B33</f>
        <v>29</v>
      </c>
      <c r="C33" s="32" t="str">
        <f>'S1'!D33</f>
        <v>አሚኑ ሙሀመድ ካሳው</v>
      </c>
      <c r="D33" s="21" t="str">
        <f>'S1'!E33</f>
        <v>M</v>
      </c>
      <c r="E33" s="21">
        <f>'S1'!F33</f>
        <v>7</v>
      </c>
      <c r="F33" s="21">
        <f>IF(OR('S1'!G33="",'S2'!G33=""),"",('S1'!G33+'S2'!G33)/2)</f>
        <v>81</v>
      </c>
      <c r="G33" s="21">
        <f>IF(OR('S1'!H33="",'S2'!H33=""),"",('S1'!H33+'S2'!H33)/2)</f>
        <v>73</v>
      </c>
      <c r="H33" s="21">
        <f>IF(OR('S1'!I33="",'S2'!I33=""),"",('S1'!I33+'S2'!I33)/2)</f>
        <v>78.5</v>
      </c>
      <c r="I33" s="21">
        <f>IF(OR('S1'!J33="",'S2'!J33=""),"",('S1'!J33+'S2'!J33)/2)</f>
        <v>68.5</v>
      </c>
      <c r="J33" s="21">
        <f>IF(OR('S1'!K33="",'S2'!K33=""),"",('S1'!K33+'S2'!K33)/2)</f>
        <v>82.5</v>
      </c>
      <c r="K33" s="21">
        <f>IF(OR('S1'!L33="",'S2'!L33=""),"",('S1'!L33+'S2'!L33)/2)</f>
        <v>86.5</v>
      </c>
      <c r="L33" s="21">
        <f>IF(OR('S1'!M33="",'S2'!M33=""),"",('S1'!M33+'S2'!M33)/2)</f>
        <v>78.5</v>
      </c>
      <c r="M33" s="21">
        <f>IF(OR('S1'!N33="",'S2'!N33=""),"",('S1'!N33+'S2'!N33)/2)</f>
        <v>96.5</v>
      </c>
      <c r="N33" s="21">
        <f>IF(OR('S1'!P33="",'S2'!P33=""),"",('S1'!P33+'S2'!P33)/2)</f>
        <v>645</v>
      </c>
      <c r="O33" s="21">
        <f t="shared" si="0"/>
        <v>80.625</v>
      </c>
      <c r="P33" s="21">
        <f t="shared" si="18"/>
        <v>17</v>
      </c>
      <c r="Q33" s="38" t="str">
        <f t="shared" si="19"/>
        <v>ተዛውሯል</v>
      </c>
      <c r="R33" s="23">
        <f t="shared" si="1"/>
        <v>0</v>
      </c>
      <c r="S33" s="36">
        <f t="shared" si="2"/>
        <v>81</v>
      </c>
      <c r="T33" s="23" t="str">
        <f t="shared" si="3"/>
        <v/>
      </c>
      <c r="U33" s="23">
        <f t="shared" si="4"/>
        <v>73</v>
      </c>
      <c r="V33" s="23" t="str">
        <f t="shared" si="5"/>
        <v/>
      </c>
      <c r="W33" s="23">
        <f t="shared" si="6"/>
        <v>78.5</v>
      </c>
      <c r="X33" s="23" t="str">
        <f t="shared" si="7"/>
        <v/>
      </c>
      <c r="Y33" s="23">
        <f t="shared" si="8"/>
        <v>68.5</v>
      </c>
      <c r="Z33" s="23" t="str">
        <f t="shared" si="9"/>
        <v/>
      </c>
      <c r="AA33" s="23">
        <f t="shared" si="10"/>
        <v>82.5</v>
      </c>
      <c r="AB33" s="23" t="str">
        <f t="shared" si="11"/>
        <v/>
      </c>
      <c r="AC33" s="23">
        <f t="shared" si="12"/>
        <v>86.5</v>
      </c>
      <c r="AD33" s="23" t="str">
        <f t="shared" si="13"/>
        <v/>
      </c>
      <c r="AE33" s="39">
        <f t="shared" si="14"/>
        <v>78.5</v>
      </c>
      <c r="AF33" s="39" t="str">
        <f t="shared" si="15"/>
        <v/>
      </c>
      <c r="AG33" s="40">
        <f t="shared" si="16"/>
        <v>96.5</v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አማር ጉበና ጌታሁን</v>
      </c>
      <c r="D34" s="21" t="str">
        <f>'S1'!E34</f>
        <v>M</v>
      </c>
      <c r="E34" s="21">
        <f>'S1'!F34</f>
        <v>7</v>
      </c>
      <c r="F34" s="21">
        <f>IF(OR('S1'!G34="",'S2'!G34=""),"",('S1'!G34+'S2'!G34)/2)</f>
        <v>67</v>
      </c>
      <c r="G34" s="21">
        <f>IF(OR('S1'!H34="",'S2'!H34=""),"",('S1'!H34+'S2'!H34)/2)</f>
        <v>68</v>
      </c>
      <c r="H34" s="21">
        <f>IF(OR('S1'!I34="",'S2'!I34=""),"",('S1'!I34+'S2'!I34)/2)</f>
        <v>67</v>
      </c>
      <c r="I34" s="21">
        <f>IF(OR('S1'!J34="",'S2'!J34=""),"",('S1'!J34+'S2'!J34)/2)</f>
        <v>64</v>
      </c>
      <c r="J34" s="21">
        <f>IF(OR('S1'!K34="",'S2'!K34=""),"",('S1'!K34+'S2'!K34)/2)</f>
        <v>69.5</v>
      </c>
      <c r="K34" s="21">
        <f>IF(OR('S1'!L34="",'S2'!L34=""),"",('S1'!L34+'S2'!L34)/2)</f>
        <v>73.5</v>
      </c>
      <c r="L34" s="21">
        <f>IF(OR('S1'!M34="",'S2'!M34=""),"",('S1'!M34+'S2'!M34)/2)</f>
        <v>72.5</v>
      </c>
      <c r="M34" s="21">
        <f>IF(OR('S1'!N34="",'S2'!N34=""),"",('S1'!N34+'S2'!N34)/2)</f>
        <v>79</v>
      </c>
      <c r="N34" s="21">
        <f>IF(OR('S1'!P34="",'S2'!P34=""),"",('S1'!P34+'S2'!P34)/2)</f>
        <v>560.5</v>
      </c>
      <c r="O34" s="21">
        <f t="shared" si="0"/>
        <v>70.0625</v>
      </c>
      <c r="P34" s="21">
        <f t="shared" si="18"/>
        <v>34</v>
      </c>
      <c r="Q34" s="38" t="str">
        <f t="shared" si="19"/>
        <v>ተዛውሯል</v>
      </c>
      <c r="R34" s="23">
        <f t="shared" si="1"/>
        <v>0</v>
      </c>
      <c r="S34" s="36">
        <f t="shared" si="2"/>
        <v>67</v>
      </c>
      <c r="T34" s="23" t="str">
        <f t="shared" si="3"/>
        <v/>
      </c>
      <c r="U34" s="23">
        <f t="shared" si="4"/>
        <v>68</v>
      </c>
      <c r="V34" s="23" t="str">
        <f t="shared" si="5"/>
        <v/>
      </c>
      <c r="W34" s="23">
        <f t="shared" si="6"/>
        <v>67</v>
      </c>
      <c r="X34" s="23" t="str">
        <f t="shared" si="7"/>
        <v/>
      </c>
      <c r="Y34" s="23">
        <f t="shared" si="8"/>
        <v>64</v>
      </c>
      <c r="Z34" s="23" t="str">
        <f t="shared" si="9"/>
        <v/>
      </c>
      <c r="AA34" s="23">
        <f t="shared" si="10"/>
        <v>69.5</v>
      </c>
      <c r="AB34" s="23" t="str">
        <f t="shared" si="11"/>
        <v/>
      </c>
      <c r="AC34" s="23">
        <f t="shared" si="12"/>
        <v>73.5</v>
      </c>
      <c r="AD34" s="23" t="str">
        <f t="shared" si="13"/>
        <v/>
      </c>
      <c r="AE34" s="39">
        <f t="shared" si="14"/>
        <v>72.5</v>
      </c>
      <c r="AF34" s="39" t="str">
        <f t="shared" si="15"/>
        <v/>
      </c>
      <c r="AG34" s="40">
        <f t="shared" si="16"/>
        <v>79</v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አብደላህዙልቢጀደይን ሰኢድ እንድሪስ</v>
      </c>
      <c r="D35" s="21" t="str">
        <f>'S1'!E35</f>
        <v>M</v>
      </c>
      <c r="E35" s="21">
        <f>'S1'!F35</f>
        <v>7</v>
      </c>
      <c r="F35" s="21">
        <f>IF(OR('S1'!G35="",'S2'!G35=""),"",('S1'!G35+'S2'!G35)/2)</f>
        <v>87</v>
      </c>
      <c r="G35" s="21">
        <f>IF(OR('S1'!H35="",'S2'!H35=""),"",('S1'!H35+'S2'!H35)/2)</f>
        <v>69.5</v>
      </c>
      <c r="H35" s="21">
        <f>IF(OR('S1'!I35="",'S2'!I35=""),"",('S1'!I35+'S2'!I35)/2)</f>
        <v>79.5</v>
      </c>
      <c r="I35" s="21">
        <f>IF(OR('S1'!J35="",'S2'!J35=""),"",('S1'!J35+'S2'!J35)/2)</f>
        <v>78</v>
      </c>
      <c r="J35" s="21">
        <f>IF(OR('S1'!K35="",'S2'!K35=""),"",('S1'!K35+'S2'!K35)/2)</f>
        <v>79</v>
      </c>
      <c r="K35" s="21">
        <f>IF(OR('S1'!L35="",'S2'!L35=""),"",('S1'!L35+'S2'!L35)/2)</f>
        <v>81.5</v>
      </c>
      <c r="L35" s="21">
        <f>IF(OR('S1'!M35="",'S2'!M35=""),"",('S1'!M35+'S2'!M35)/2)</f>
        <v>75.5</v>
      </c>
      <c r="M35" s="21">
        <f>IF(OR('S1'!N35="",'S2'!N35=""),"",('S1'!N35+'S2'!N35)/2)</f>
        <v>87.5</v>
      </c>
      <c r="N35" s="21">
        <f>IF(OR('S1'!P35="",'S2'!P35=""),"",('S1'!P35+'S2'!P35)/2)</f>
        <v>637.5</v>
      </c>
      <c r="O35" s="21">
        <f t="shared" si="0"/>
        <v>79.6875</v>
      </c>
      <c r="P35" s="21">
        <f t="shared" si="18"/>
        <v>18</v>
      </c>
      <c r="Q35" s="38" t="str">
        <f t="shared" si="19"/>
        <v>ተዛውሯል</v>
      </c>
      <c r="R35" s="23">
        <f t="shared" si="1"/>
        <v>0</v>
      </c>
      <c r="S35" s="36">
        <f t="shared" si="2"/>
        <v>87</v>
      </c>
      <c r="T35" s="23" t="str">
        <f t="shared" si="3"/>
        <v/>
      </c>
      <c r="U35" s="23">
        <f t="shared" si="4"/>
        <v>69.5</v>
      </c>
      <c r="V35" s="23" t="str">
        <f t="shared" si="5"/>
        <v/>
      </c>
      <c r="W35" s="23">
        <f t="shared" si="6"/>
        <v>79.5</v>
      </c>
      <c r="X35" s="23" t="str">
        <f t="shared" si="7"/>
        <v/>
      </c>
      <c r="Y35" s="23">
        <f t="shared" si="8"/>
        <v>78</v>
      </c>
      <c r="Z35" s="23" t="str">
        <f t="shared" si="9"/>
        <v/>
      </c>
      <c r="AA35" s="23">
        <f t="shared" si="10"/>
        <v>79</v>
      </c>
      <c r="AB35" s="23" t="str">
        <f t="shared" si="11"/>
        <v/>
      </c>
      <c r="AC35" s="23">
        <f t="shared" si="12"/>
        <v>81.5</v>
      </c>
      <c r="AD35" s="23" t="str">
        <f t="shared" si="13"/>
        <v/>
      </c>
      <c r="AE35" s="39">
        <f t="shared" si="14"/>
        <v>75.5</v>
      </c>
      <c r="AF35" s="39" t="str">
        <f t="shared" si="15"/>
        <v/>
      </c>
      <c r="AG35" s="40">
        <f t="shared" si="16"/>
        <v>87.5</v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አብዱረህማን ሙሀመድ አወል</v>
      </c>
      <c r="D36" s="21" t="str">
        <f>'S1'!E36</f>
        <v>M</v>
      </c>
      <c r="E36" s="21">
        <f>'S1'!F36</f>
        <v>7</v>
      </c>
      <c r="F36" s="21">
        <f>IF(OR('S1'!G36="",'S2'!G36=""),"",('S1'!G36+'S2'!G36)/2)</f>
        <v>84</v>
      </c>
      <c r="G36" s="21">
        <f>IF(OR('S1'!H36="",'S2'!H36=""),"",('S1'!H36+'S2'!H36)/2)</f>
        <v>70</v>
      </c>
      <c r="H36" s="21">
        <f>IF(OR('S1'!I36="",'S2'!I36=""),"",('S1'!I36+'S2'!I36)/2)</f>
        <v>88.5</v>
      </c>
      <c r="I36" s="21">
        <f>IF(OR('S1'!J36="",'S2'!J36=""),"",('S1'!J36+'S2'!J36)/2)</f>
        <v>78</v>
      </c>
      <c r="J36" s="21">
        <f>IF(OR('S1'!K36="",'S2'!K36=""),"",('S1'!K36+'S2'!K36)/2)</f>
        <v>88</v>
      </c>
      <c r="K36" s="21">
        <f>IF(OR('S1'!L36="",'S2'!L36=""),"",('S1'!L36+'S2'!L36)/2)</f>
        <v>77</v>
      </c>
      <c r="L36" s="21">
        <f>IF(OR('S1'!M36="",'S2'!M36=""),"",('S1'!M36+'S2'!M36)/2)</f>
        <v>84</v>
      </c>
      <c r="M36" s="21">
        <f>IF(OR('S1'!N36="",'S2'!N36=""),"",('S1'!N36+'S2'!N36)/2)</f>
        <v>77.5</v>
      </c>
      <c r="N36" s="21">
        <f>IF(OR('S1'!P36="",'S2'!P36=""),"",('S1'!P36+'S2'!P36)/2)</f>
        <v>647</v>
      </c>
      <c r="O36" s="21">
        <f t="shared" si="0"/>
        <v>80.875</v>
      </c>
      <c r="P36" s="21">
        <f t="shared" si="18"/>
        <v>15</v>
      </c>
      <c r="Q36" s="38" t="str">
        <f t="shared" si="19"/>
        <v>ተዛውሯል</v>
      </c>
      <c r="R36" s="23">
        <f t="shared" si="1"/>
        <v>0</v>
      </c>
      <c r="S36" s="36">
        <f t="shared" si="2"/>
        <v>84</v>
      </c>
      <c r="T36" s="23" t="str">
        <f t="shared" si="3"/>
        <v/>
      </c>
      <c r="U36" s="23">
        <f t="shared" si="4"/>
        <v>70</v>
      </c>
      <c r="V36" s="23" t="str">
        <f t="shared" si="5"/>
        <v/>
      </c>
      <c r="W36" s="23">
        <f t="shared" si="6"/>
        <v>88.5</v>
      </c>
      <c r="X36" s="23" t="str">
        <f t="shared" si="7"/>
        <v/>
      </c>
      <c r="Y36" s="23">
        <f t="shared" si="8"/>
        <v>78</v>
      </c>
      <c r="Z36" s="23" t="str">
        <f t="shared" si="9"/>
        <v/>
      </c>
      <c r="AA36" s="23">
        <f t="shared" si="10"/>
        <v>88</v>
      </c>
      <c r="AB36" s="23" t="str">
        <f t="shared" si="11"/>
        <v/>
      </c>
      <c r="AC36" s="23">
        <f t="shared" si="12"/>
        <v>77</v>
      </c>
      <c r="AD36" s="23" t="str">
        <f t="shared" si="13"/>
        <v/>
      </c>
      <c r="AE36" s="39">
        <f t="shared" si="14"/>
        <v>84</v>
      </c>
      <c r="AF36" s="39" t="str">
        <f t="shared" si="15"/>
        <v/>
      </c>
      <c r="AG36" s="40">
        <f t="shared" si="16"/>
        <v>77.5</v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አፍራ ሀሰን ይመር</v>
      </c>
      <c r="D37" s="21" t="str">
        <f>'S1'!E37</f>
        <v>F</v>
      </c>
      <c r="E37" s="21">
        <f>'S1'!F37</f>
        <v>7</v>
      </c>
      <c r="F37" s="21">
        <f>IF(OR('S1'!G37="",'S2'!G37=""),"",('S1'!G37+'S2'!G37)/2)</f>
        <v>81</v>
      </c>
      <c r="G37" s="21">
        <f>IF(OR('S1'!H37="",'S2'!H37=""),"",('S1'!H37+'S2'!H37)/2)</f>
        <v>84</v>
      </c>
      <c r="H37" s="21">
        <f>IF(OR('S1'!I37="",'S2'!I37=""),"",('S1'!I37+'S2'!I37)/2)</f>
        <v>87</v>
      </c>
      <c r="I37" s="21">
        <f>IF(OR('S1'!J37="",'S2'!J37=""),"",('S1'!J37+'S2'!J37)/2)</f>
        <v>77.5</v>
      </c>
      <c r="J37" s="21">
        <f>IF(OR('S1'!K37="",'S2'!K37=""),"",('S1'!K37+'S2'!K37)/2)</f>
        <v>86</v>
      </c>
      <c r="K37" s="21">
        <f>IF(OR('S1'!L37="",'S2'!L37=""),"",('S1'!L37+'S2'!L37)/2)</f>
        <v>86</v>
      </c>
      <c r="L37" s="21">
        <f>IF(OR('S1'!M37="",'S2'!M37=""),"",('S1'!M37+'S2'!M37)/2)</f>
        <v>86</v>
      </c>
      <c r="M37" s="21">
        <f>IF(OR('S1'!N37="",'S2'!N37=""),"",('S1'!N37+'S2'!N37)/2)</f>
        <v>77.5</v>
      </c>
      <c r="N37" s="21">
        <f>IF(OR('S1'!P37="",'S2'!P37=""),"",('S1'!P37+'S2'!P37)/2)</f>
        <v>665</v>
      </c>
      <c r="O37" s="21">
        <f t="shared" si="0"/>
        <v>83.125</v>
      </c>
      <c r="P37" s="21">
        <f t="shared" si="18"/>
        <v>13</v>
      </c>
      <c r="Q37" s="38" t="str">
        <f t="shared" si="19"/>
        <v>ተዛውራለች</v>
      </c>
      <c r="R37" s="23">
        <f t="shared" ref="R37:R64" si="20">COUNTIF(F37:M37,"&lt;50")</f>
        <v>0</v>
      </c>
      <c r="S37" s="36" t="str">
        <f t="shared" ref="S37:S64" si="21">IF(AND(D37="M",F37&lt;&gt;""),F37,"")</f>
        <v/>
      </c>
      <c r="T37" s="23">
        <f t="shared" ref="T37:T64" si="22">IF(AND(D37="F",F37&lt;&gt;""),F37,"")</f>
        <v>81</v>
      </c>
      <c r="U37" s="23" t="str">
        <f t="shared" ref="U37:U64" si="23">IF(AND(D37="M",G37&lt;&gt;""),G37,"")</f>
        <v/>
      </c>
      <c r="V37" s="23">
        <f t="shared" ref="V37:V64" si="24">IF(AND(D37="F",G37&lt;&gt;""),G37,"")</f>
        <v>84</v>
      </c>
      <c r="W37" s="23" t="str">
        <f t="shared" ref="W37:W64" si="25">IF(AND(D37="M",H37&lt;&gt;""),H37,"")</f>
        <v/>
      </c>
      <c r="X37" s="23">
        <f t="shared" ref="X37:X64" si="26">IF(AND(D37="F",H37&lt;&gt;""),H37,"")</f>
        <v>87</v>
      </c>
      <c r="Y37" s="23" t="str">
        <f t="shared" ref="Y37:Y64" si="27">IF(AND(D37="M",I37&lt;&gt;""),I37,"")</f>
        <v/>
      </c>
      <c r="Z37" s="23">
        <f t="shared" ref="Z37:Z64" si="28">IF(AND(D37="F",I37&lt;&gt;""),I37,"")</f>
        <v>77.5</v>
      </c>
      <c r="AA37" s="23" t="str">
        <f t="shared" ref="AA37:AA64" si="29">IF(AND(D37="M",J37&lt;&gt;""),J37,"")</f>
        <v/>
      </c>
      <c r="AB37" s="23">
        <f t="shared" ref="AB37:AB64" si="30">IF(AND(D37="F",J37&lt;&gt;""),J37,"")</f>
        <v>86</v>
      </c>
      <c r="AC37" s="23" t="str">
        <f t="shared" ref="AC37:AC64" si="31">IF(AND(D37="M",K37&lt;&gt;""),K37,"")</f>
        <v/>
      </c>
      <c r="AD37" s="23">
        <f t="shared" ref="AD37:AD64" si="32">IF(AND(D37="F",K37&lt;&gt;""),K37,"")</f>
        <v>86</v>
      </c>
      <c r="AE37" s="39" t="str">
        <f t="shared" ref="AE37:AE64" si="33">IF(AND(D37="M",L37&lt;&gt;""),L37,"")</f>
        <v/>
      </c>
      <c r="AF37" s="39">
        <f t="shared" ref="AF37:AF64" si="34">IF(AND(D37="F",L37&lt;&gt;""),L37,"")</f>
        <v>86</v>
      </c>
      <c r="AG37" s="40" t="str">
        <f t="shared" ref="AG37:AG64" si="35">IF(AND(D37="M",M37&lt;&gt;""),M37,"")</f>
        <v/>
      </c>
      <c r="AH37" s="39">
        <f t="shared" ref="AH37:AH64" si="36">IF(AND(D37="F",M37&lt;&gt;""),M37,"")</f>
        <v>77.5</v>
      </c>
    </row>
    <row r="38" spans="1:34">
      <c r="A38" s="18"/>
      <c r="B38" s="21">
        <f>'S1'!B38</f>
        <v>34</v>
      </c>
      <c r="C38" s="32" t="str">
        <f>'S1'!D38</f>
        <v>አፍራህ አህመድ ሙክታር</v>
      </c>
      <c r="D38" s="21" t="str">
        <f>'S1'!E38</f>
        <v>F</v>
      </c>
      <c r="E38" s="21">
        <f>'S1'!F38</f>
        <v>7</v>
      </c>
      <c r="F38" s="21">
        <f>IF(OR('S1'!G38="",'S2'!G38=""),"",('S1'!G38+'S2'!G38)/2)</f>
        <v>57</v>
      </c>
      <c r="G38" s="21">
        <f>IF(OR('S1'!H38="",'S2'!H38=""),"",('S1'!H38+'S2'!H38)/2)</f>
        <v>73.5</v>
      </c>
      <c r="H38" s="21">
        <f>IF(OR('S1'!I38="",'S2'!I38=""),"",('S1'!I38+'S2'!I38)/2)</f>
        <v>54</v>
      </c>
      <c r="I38" s="21">
        <f>IF(OR('S1'!J38="",'S2'!J38=""),"",('S1'!J38+'S2'!J38)/2)</f>
        <v>68</v>
      </c>
      <c r="J38" s="21">
        <f>IF(OR('S1'!K38="",'S2'!K38=""),"",('S1'!K38+'S2'!K38)/2)</f>
        <v>78</v>
      </c>
      <c r="K38" s="21">
        <f>IF(OR('S1'!L38="",'S2'!L38=""),"",('S1'!L38+'S2'!L38)/2)</f>
        <v>74.5</v>
      </c>
      <c r="L38" s="21">
        <f>IF(OR('S1'!M38="",'S2'!M38=""),"",('S1'!M38+'S2'!M38)/2)</f>
        <v>66</v>
      </c>
      <c r="M38" s="21">
        <f>IF(OR('S1'!N38="",'S2'!N38=""),"",('S1'!N38+'S2'!N38)/2)</f>
        <v>83.5</v>
      </c>
      <c r="N38" s="21">
        <f>IF(OR('S1'!P38="",'S2'!P38=""),"",('S1'!P38+'S2'!P38)/2)</f>
        <v>554.5</v>
      </c>
      <c r="O38" s="21">
        <f t="shared" si="0"/>
        <v>69.3125</v>
      </c>
      <c r="P38" s="21">
        <f t="shared" si="18"/>
        <v>36</v>
      </c>
      <c r="Q38" s="38" t="str">
        <f t="shared" si="19"/>
        <v>ተዛውራለች</v>
      </c>
      <c r="R38" s="23">
        <f t="shared" si="20"/>
        <v>0</v>
      </c>
      <c r="S38" s="36" t="str">
        <f t="shared" si="21"/>
        <v/>
      </c>
      <c r="T38" s="23">
        <f t="shared" si="22"/>
        <v>57</v>
      </c>
      <c r="U38" s="23" t="str">
        <f t="shared" si="23"/>
        <v/>
      </c>
      <c r="V38" s="23">
        <f t="shared" si="24"/>
        <v>73.5</v>
      </c>
      <c r="W38" s="23" t="str">
        <f t="shared" si="25"/>
        <v/>
      </c>
      <c r="X38" s="23">
        <f t="shared" si="26"/>
        <v>54</v>
      </c>
      <c r="Y38" s="23" t="str">
        <f t="shared" si="27"/>
        <v/>
      </c>
      <c r="Z38" s="23">
        <f t="shared" si="28"/>
        <v>68</v>
      </c>
      <c r="AA38" s="23" t="str">
        <f t="shared" si="29"/>
        <v/>
      </c>
      <c r="AB38" s="23">
        <f t="shared" si="30"/>
        <v>78</v>
      </c>
      <c r="AC38" s="23" t="str">
        <f t="shared" si="31"/>
        <v/>
      </c>
      <c r="AD38" s="23">
        <f t="shared" si="32"/>
        <v>74.5</v>
      </c>
      <c r="AE38" s="39" t="str">
        <f t="shared" si="33"/>
        <v/>
      </c>
      <c r="AF38" s="39">
        <f t="shared" si="34"/>
        <v>66</v>
      </c>
      <c r="AG38" s="40" t="str">
        <f t="shared" si="35"/>
        <v/>
      </c>
      <c r="AH38" s="39">
        <f t="shared" si="36"/>
        <v>83.5</v>
      </c>
    </row>
    <row r="39" spans="1:34">
      <c r="A39" s="18"/>
      <c r="B39" s="21">
        <f>'S1'!B39</f>
        <v>35</v>
      </c>
      <c r="C39" s="32" t="str">
        <f>'S1'!D39</f>
        <v>ኡመር እንድሪስ ያሲን</v>
      </c>
      <c r="D39" s="21" t="str">
        <f>'S1'!E39</f>
        <v>M</v>
      </c>
      <c r="E39" s="21">
        <f>'S1'!F39</f>
        <v>9</v>
      </c>
      <c r="F39" s="21">
        <f>IF(OR('S1'!G39="",'S2'!G39=""),"",('S1'!G39+'S2'!G39)/2)</f>
        <v>51.5</v>
      </c>
      <c r="G39" s="21">
        <f>IF(OR('S1'!H39="",'S2'!H39=""),"",('S1'!H39+'S2'!H39)/2)</f>
        <v>53</v>
      </c>
      <c r="H39" s="21">
        <f>IF(OR('S1'!I39="",'S2'!I39=""),"",('S1'!I39+'S2'!I39)/2)</f>
        <v>49</v>
      </c>
      <c r="I39" s="21">
        <f>IF(OR('S1'!J39="",'S2'!J39=""),"",('S1'!J39+'S2'!J39)/2)</f>
        <v>44</v>
      </c>
      <c r="J39" s="21">
        <f>IF(OR('S1'!K39="",'S2'!K39=""),"",('S1'!K39+'S2'!K39)/2)</f>
        <v>55</v>
      </c>
      <c r="K39" s="21">
        <f>IF(OR('S1'!L39="",'S2'!L39=""),"",('S1'!L39+'S2'!L39)/2)</f>
        <v>63.5</v>
      </c>
      <c r="L39" s="21">
        <f>IF(OR('S1'!M39="",'S2'!M39=""),"",('S1'!M39+'S2'!M39)/2)</f>
        <v>67</v>
      </c>
      <c r="M39" s="21">
        <f>IF(OR('S1'!N39="",'S2'!N39=""),"",('S1'!N39+'S2'!N39)/2)</f>
        <v>72.5</v>
      </c>
      <c r="N39" s="21">
        <f>IF(OR('S1'!P39="",'S2'!P39=""),"",('S1'!P39+'S2'!P39)/2)</f>
        <v>455.5</v>
      </c>
      <c r="O39" s="21">
        <f t="shared" si="0"/>
        <v>56.9375</v>
      </c>
      <c r="P39" s="21">
        <f t="shared" si="18"/>
        <v>46</v>
      </c>
      <c r="Q39" s="38" t="str">
        <f t="shared" si="19"/>
        <v>ተዛውሯል</v>
      </c>
      <c r="R39" s="23">
        <f t="shared" si="20"/>
        <v>2</v>
      </c>
      <c r="S39" s="36">
        <f t="shared" si="21"/>
        <v>51.5</v>
      </c>
      <c r="T39" s="23" t="str">
        <f t="shared" si="22"/>
        <v/>
      </c>
      <c r="U39" s="23">
        <f t="shared" si="23"/>
        <v>53</v>
      </c>
      <c r="V39" s="23" t="str">
        <f t="shared" si="24"/>
        <v/>
      </c>
      <c r="W39" s="23">
        <f t="shared" si="25"/>
        <v>49</v>
      </c>
      <c r="X39" s="23" t="str">
        <f t="shared" si="26"/>
        <v/>
      </c>
      <c r="Y39" s="23">
        <f t="shared" si="27"/>
        <v>44</v>
      </c>
      <c r="Z39" s="23" t="str">
        <f t="shared" si="28"/>
        <v/>
      </c>
      <c r="AA39" s="23">
        <f t="shared" si="29"/>
        <v>55</v>
      </c>
      <c r="AB39" s="23" t="str">
        <f t="shared" si="30"/>
        <v/>
      </c>
      <c r="AC39" s="23">
        <f t="shared" si="31"/>
        <v>63.5</v>
      </c>
      <c r="AD39" s="23" t="str">
        <f t="shared" si="32"/>
        <v/>
      </c>
      <c r="AE39" s="39">
        <f t="shared" si="33"/>
        <v>67</v>
      </c>
      <c r="AF39" s="39" t="str">
        <f t="shared" si="34"/>
        <v/>
      </c>
      <c r="AG39" s="40">
        <f t="shared" si="35"/>
        <v>72.5</v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ኡመር ይማም ሰኢድ</v>
      </c>
      <c r="D40" s="21" t="str">
        <f>'S1'!E40</f>
        <v>M</v>
      </c>
      <c r="E40" s="21">
        <f>'S1'!F40</f>
        <v>7</v>
      </c>
      <c r="F40" s="21">
        <f>IF(OR('S1'!G40="",'S2'!G40=""),"",('S1'!G40+'S2'!G40)/2)</f>
        <v>56.5</v>
      </c>
      <c r="G40" s="21">
        <f>IF(OR('S1'!H40="",'S2'!H40=""),"",('S1'!H40+'S2'!H40)/2)</f>
        <v>56</v>
      </c>
      <c r="H40" s="21">
        <f>IF(OR('S1'!I40="",'S2'!I40=""),"",('S1'!I40+'S2'!I40)/2)</f>
        <v>69.5</v>
      </c>
      <c r="I40" s="21">
        <f>IF(OR('S1'!J40="",'S2'!J40=""),"",('S1'!J40+'S2'!J40)/2)</f>
        <v>53</v>
      </c>
      <c r="J40" s="21">
        <f>IF(OR('S1'!K40="",'S2'!K40=""),"",('S1'!K40+'S2'!K40)/2)</f>
        <v>56.5</v>
      </c>
      <c r="K40" s="21">
        <f>IF(OR('S1'!L40="",'S2'!L40=""),"",('S1'!L40+'S2'!L40)/2)</f>
        <v>68</v>
      </c>
      <c r="L40" s="21">
        <f>IF(OR('S1'!M40="",'S2'!M40=""),"",('S1'!M40+'S2'!M40)/2)</f>
        <v>62.5</v>
      </c>
      <c r="M40" s="21">
        <f>IF(OR('S1'!N40="",'S2'!N40=""),"",('S1'!N40+'S2'!N40)/2)</f>
        <v>80.5</v>
      </c>
      <c r="N40" s="21">
        <f>IF(OR('S1'!P40="",'S2'!P40=""),"",('S1'!P40+'S2'!P40)/2)</f>
        <v>502.5</v>
      </c>
      <c r="O40" s="21">
        <f t="shared" si="0"/>
        <v>62.8125</v>
      </c>
      <c r="P40" s="21">
        <f t="shared" si="18"/>
        <v>42</v>
      </c>
      <c r="Q40" s="38" t="str">
        <f t="shared" si="19"/>
        <v>ተዛውሯል</v>
      </c>
      <c r="R40" s="23">
        <f t="shared" si="20"/>
        <v>0</v>
      </c>
      <c r="S40" s="36">
        <f t="shared" si="21"/>
        <v>56.5</v>
      </c>
      <c r="T40" s="23" t="str">
        <f t="shared" si="22"/>
        <v/>
      </c>
      <c r="U40" s="23">
        <f t="shared" si="23"/>
        <v>56</v>
      </c>
      <c r="V40" s="23" t="str">
        <f t="shared" si="24"/>
        <v/>
      </c>
      <c r="W40" s="23">
        <f t="shared" si="25"/>
        <v>69.5</v>
      </c>
      <c r="X40" s="23" t="str">
        <f t="shared" si="26"/>
        <v/>
      </c>
      <c r="Y40" s="23">
        <f t="shared" si="27"/>
        <v>53</v>
      </c>
      <c r="Z40" s="23" t="str">
        <f t="shared" si="28"/>
        <v/>
      </c>
      <c r="AA40" s="23">
        <f t="shared" si="29"/>
        <v>56.5</v>
      </c>
      <c r="AB40" s="23" t="str">
        <f t="shared" si="30"/>
        <v/>
      </c>
      <c r="AC40" s="23">
        <f t="shared" si="31"/>
        <v>68</v>
      </c>
      <c r="AD40" s="23" t="str">
        <f t="shared" si="32"/>
        <v/>
      </c>
      <c r="AE40" s="39">
        <f t="shared" si="33"/>
        <v>62.5</v>
      </c>
      <c r="AF40" s="39" t="str">
        <f t="shared" si="34"/>
        <v/>
      </c>
      <c r="AG40" s="40">
        <f t="shared" si="35"/>
        <v>80.5</v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ኢልሀም ይማም አሰፋ</v>
      </c>
      <c r="D41" s="21" t="str">
        <f>'S1'!E41</f>
        <v>F</v>
      </c>
      <c r="E41" s="21">
        <f>'S1'!F41</f>
        <v>7</v>
      </c>
      <c r="F41" s="21">
        <f>IF(OR('S1'!G41="",'S2'!G41=""),"",('S1'!G41+'S2'!G41)/2)</f>
        <v>63</v>
      </c>
      <c r="G41" s="21">
        <f>IF(OR('S1'!H41="",'S2'!H41=""),"",('S1'!H41+'S2'!H41)/2)</f>
        <v>58</v>
      </c>
      <c r="H41" s="21">
        <f>IF(OR('S1'!I41="",'S2'!I41=""),"",('S1'!I41+'S2'!I41)/2)</f>
        <v>59.5</v>
      </c>
      <c r="I41" s="21">
        <f>IF(OR('S1'!J41="",'S2'!J41=""),"",('S1'!J41+'S2'!J41)/2)</f>
        <v>58.5</v>
      </c>
      <c r="J41" s="21">
        <f>IF(OR('S1'!K41="",'S2'!K41=""),"",('S1'!K41+'S2'!K41)/2)</f>
        <v>62</v>
      </c>
      <c r="K41" s="21">
        <f>IF(OR('S1'!L41="",'S2'!L41=""),"",('S1'!L41+'S2'!L41)/2)</f>
        <v>71</v>
      </c>
      <c r="L41" s="21">
        <f>IF(OR('S1'!M41="",'S2'!M41=""),"",('S1'!M41+'S2'!M41)/2)</f>
        <v>75.5</v>
      </c>
      <c r="M41" s="21">
        <f>IF(OR('S1'!N41="",'S2'!N41=""),"",('S1'!N41+'S2'!N41)/2)</f>
        <v>72.5</v>
      </c>
      <c r="N41" s="21">
        <f>IF(OR('S1'!P41="",'S2'!P41=""),"",('S1'!P41+'S2'!P41)/2)</f>
        <v>520</v>
      </c>
      <c r="O41" s="21">
        <f t="shared" si="0"/>
        <v>65</v>
      </c>
      <c r="P41" s="21">
        <f t="shared" si="18"/>
        <v>40</v>
      </c>
      <c r="Q41" s="38" t="str">
        <f t="shared" si="19"/>
        <v>ተዛውራለች</v>
      </c>
      <c r="R41" s="23">
        <f t="shared" si="20"/>
        <v>0</v>
      </c>
      <c r="S41" s="36" t="str">
        <f t="shared" si="21"/>
        <v/>
      </c>
      <c r="T41" s="23">
        <f t="shared" si="22"/>
        <v>63</v>
      </c>
      <c r="U41" s="23" t="str">
        <f t="shared" si="23"/>
        <v/>
      </c>
      <c r="V41" s="23">
        <f t="shared" si="24"/>
        <v>58</v>
      </c>
      <c r="W41" s="23" t="str">
        <f t="shared" si="25"/>
        <v/>
      </c>
      <c r="X41" s="23">
        <f t="shared" si="26"/>
        <v>59.5</v>
      </c>
      <c r="Y41" s="23" t="str">
        <f t="shared" si="27"/>
        <v/>
      </c>
      <c r="Z41" s="23">
        <f t="shared" si="28"/>
        <v>58.5</v>
      </c>
      <c r="AA41" s="23" t="str">
        <f t="shared" si="29"/>
        <v/>
      </c>
      <c r="AB41" s="23">
        <f t="shared" si="30"/>
        <v>62</v>
      </c>
      <c r="AC41" s="23" t="str">
        <f t="shared" si="31"/>
        <v/>
      </c>
      <c r="AD41" s="23">
        <f t="shared" si="32"/>
        <v>71</v>
      </c>
      <c r="AE41" s="39" t="str">
        <f t="shared" si="33"/>
        <v/>
      </c>
      <c r="AF41" s="39">
        <f t="shared" si="34"/>
        <v>75.5</v>
      </c>
      <c r="AG41" s="40" t="str">
        <f t="shared" si="35"/>
        <v/>
      </c>
      <c r="AH41" s="39">
        <f t="shared" si="36"/>
        <v>72.5</v>
      </c>
    </row>
    <row r="42" spans="1:34">
      <c r="A42" s="18"/>
      <c r="B42" s="21">
        <f>'S1'!B42</f>
        <v>38</v>
      </c>
      <c r="C42" s="32" t="str">
        <f>'S1'!D42</f>
        <v>ኢማን ሰኢድ ሙሀመድ</v>
      </c>
      <c r="D42" s="21" t="str">
        <f>'S1'!E42</f>
        <v>F</v>
      </c>
      <c r="E42" s="21">
        <f>'S1'!F42</f>
        <v>7</v>
      </c>
      <c r="F42" s="21">
        <f>IF(OR('S1'!G42="",'S2'!G42=""),"",('S1'!G42+'S2'!G42)/2)</f>
        <v>86</v>
      </c>
      <c r="G42" s="21">
        <f>IF(OR('S1'!H42="",'S2'!H42=""),"",('S1'!H42+'S2'!H42)/2)</f>
        <v>82</v>
      </c>
      <c r="H42" s="21">
        <f>IF(OR('S1'!I42="",'S2'!I42=""),"",('S1'!I42+'S2'!I42)/2)</f>
        <v>98.5</v>
      </c>
      <c r="I42" s="21">
        <f>IF(OR('S1'!J42="",'S2'!J42=""),"",('S1'!J42+'S2'!J42)/2)</f>
        <v>90</v>
      </c>
      <c r="J42" s="21">
        <f>IF(OR('S1'!K42="",'S2'!K42=""),"",('S1'!K42+'S2'!K42)/2)</f>
        <v>90.5</v>
      </c>
      <c r="K42" s="21">
        <f>IF(OR('S1'!L42="",'S2'!L42=""),"",('S1'!L42+'S2'!L42)/2)</f>
        <v>74.5</v>
      </c>
      <c r="L42" s="21">
        <f>IF(OR('S1'!M42="",'S2'!M42=""),"",('S1'!M42+'S2'!M42)/2)</f>
        <v>86</v>
      </c>
      <c r="M42" s="21">
        <f>IF(OR('S1'!N42="",'S2'!N42=""),"",('S1'!N42+'S2'!N42)/2)</f>
        <v>94.5</v>
      </c>
      <c r="N42" s="21">
        <f>IF(OR('S1'!P42="",'S2'!P42=""),"",('S1'!P42+'S2'!P42)/2)</f>
        <v>702</v>
      </c>
      <c r="O42" s="21">
        <f t="shared" si="0"/>
        <v>87.75</v>
      </c>
      <c r="P42" s="21">
        <f t="shared" si="18"/>
        <v>6</v>
      </c>
      <c r="Q42" s="38" t="str">
        <f t="shared" si="19"/>
        <v>ተዛውራለች</v>
      </c>
      <c r="R42" s="23">
        <f t="shared" si="20"/>
        <v>0</v>
      </c>
      <c r="S42" s="36" t="str">
        <f t="shared" si="21"/>
        <v/>
      </c>
      <c r="T42" s="23">
        <f t="shared" si="22"/>
        <v>86</v>
      </c>
      <c r="U42" s="23" t="str">
        <f t="shared" si="23"/>
        <v/>
      </c>
      <c r="V42" s="23">
        <f t="shared" si="24"/>
        <v>82</v>
      </c>
      <c r="W42" s="23" t="str">
        <f t="shared" si="25"/>
        <v/>
      </c>
      <c r="X42" s="23">
        <f t="shared" si="26"/>
        <v>98.5</v>
      </c>
      <c r="Y42" s="23" t="str">
        <f t="shared" si="27"/>
        <v/>
      </c>
      <c r="Z42" s="23">
        <f t="shared" si="28"/>
        <v>90</v>
      </c>
      <c r="AA42" s="23" t="str">
        <f t="shared" si="29"/>
        <v/>
      </c>
      <c r="AB42" s="23">
        <f t="shared" si="30"/>
        <v>90.5</v>
      </c>
      <c r="AC42" s="23" t="str">
        <f t="shared" si="31"/>
        <v/>
      </c>
      <c r="AD42" s="23">
        <f t="shared" si="32"/>
        <v>74.5</v>
      </c>
      <c r="AE42" s="39" t="str">
        <f t="shared" si="33"/>
        <v/>
      </c>
      <c r="AF42" s="39">
        <f t="shared" si="34"/>
        <v>86</v>
      </c>
      <c r="AG42" s="40" t="str">
        <f t="shared" si="35"/>
        <v/>
      </c>
      <c r="AH42" s="39">
        <f t="shared" si="36"/>
        <v>94.5</v>
      </c>
    </row>
    <row r="43" spans="1:34">
      <c r="A43" s="18"/>
      <c r="B43" s="21">
        <f>'S1'!B43</f>
        <v>39</v>
      </c>
      <c r="C43" s="32" t="str">
        <f>'S1'!D43</f>
        <v>ኢሳ ጉበና ጌታሁን</v>
      </c>
      <c r="D43" s="21" t="str">
        <f>'S1'!E43</f>
        <v>M</v>
      </c>
      <c r="E43" s="21">
        <f>'S1'!F43</f>
        <v>7</v>
      </c>
      <c r="F43" s="21">
        <f>IF(OR('S1'!G43="",'S2'!G43=""),"",('S1'!G43+'S2'!G43)/2)</f>
        <v>92.5</v>
      </c>
      <c r="G43" s="21">
        <f>IF(OR('S1'!H43="",'S2'!H43=""),"",('S1'!H43+'S2'!H43)/2)</f>
        <v>93</v>
      </c>
      <c r="H43" s="21">
        <f>IF(OR('S1'!I43="",'S2'!I43=""),"",('S1'!I43+'S2'!I43)/2)</f>
        <v>93</v>
      </c>
      <c r="I43" s="21">
        <f>IF(OR('S1'!J43="",'S2'!J43=""),"",('S1'!J43+'S2'!J43)/2)</f>
        <v>79</v>
      </c>
      <c r="J43" s="21">
        <f>IF(OR('S1'!K43="",'S2'!K43=""),"",('S1'!K43+'S2'!K43)/2)</f>
        <v>79.5</v>
      </c>
      <c r="K43" s="21">
        <f>IF(OR('S1'!L43="",'S2'!L43=""),"",('S1'!L43+'S2'!L43)/2)</f>
        <v>76.5</v>
      </c>
      <c r="L43" s="21">
        <f>IF(OR('S1'!M43="",'S2'!M43=""),"",('S1'!M43+'S2'!M43)/2)</f>
        <v>82.5</v>
      </c>
      <c r="M43" s="21">
        <f>IF(OR('S1'!N43="",'S2'!N43=""),"",('S1'!N43+'S2'!N43)/2)</f>
        <v>83</v>
      </c>
      <c r="N43" s="21">
        <f>IF(OR('S1'!P43="",'S2'!P43=""),"",('S1'!P43+'S2'!P43)/2)</f>
        <v>679</v>
      </c>
      <c r="O43" s="21">
        <f t="shared" si="0"/>
        <v>84.875</v>
      </c>
      <c r="P43" s="21">
        <f t="shared" si="18"/>
        <v>11</v>
      </c>
      <c r="Q43" s="38" t="str">
        <f t="shared" si="19"/>
        <v>ተዛውሯል</v>
      </c>
      <c r="R43" s="23">
        <f t="shared" si="20"/>
        <v>0</v>
      </c>
      <c r="S43" s="36">
        <f t="shared" si="21"/>
        <v>92.5</v>
      </c>
      <c r="T43" s="23" t="str">
        <f t="shared" si="22"/>
        <v/>
      </c>
      <c r="U43" s="23">
        <f t="shared" si="23"/>
        <v>93</v>
      </c>
      <c r="V43" s="23" t="str">
        <f t="shared" si="24"/>
        <v/>
      </c>
      <c r="W43" s="23">
        <f t="shared" si="25"/>
        <v>93</v>
      </c>
      <c r="X43" s="23" t="str">
        <f t="shared" si="26"/>
        <v/>
      </c>
      <c r="Y43" s="23">
        <f t="shared" si="27"/>
        <v>79</v>
      </c>
      <c r="Z43" s="23" t="str">
        <f t="shared" si="28"/>
        <v/>
      </c>
      <c r="AA43" s="23">
        <f t="shared" si="29"/>
        <v>79.5</v>
      </c>
      <c r="AB43" s="23" t="str">
        <f t="shared" si="30"/>
        <v/>
      </c>
      <c r="AC43" s="23">
        <f t="shared" si="31"/>
        <v>76.5</v>
      </c>
      <c r="AD43" s="23" t="str">
        <f t="shared" si="32"/>
        <v/>
      </c>
      <c r="AE43" s="39">
        <f t="shared" si="33"/>
        <v>82.5</v>
      </c>
      <c r="AF43" s="39" t="str">
        <f t="shared" si="34"/>
        <v/>
      </c>
      <c r="AG43" s="40">
        <f t="shared" si="35"/>
        <v>83</v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ኢዘዲን ሰኢድ ፈንታው</v>
      </c>
      <c r="D44" s="21" t="str">
        <f>'S1'!E44</f>
        <v>M</v>
      </c>
      <c r="E44" s="21">
        <f>'S1'!F44</f>
        <v>7</v>
      </c>
      <c r="F44" s="21">
        <f>IF(OR('S1'!G44="",'S2'!G44=""),"",('S1'!G44+'S2'!G44)/2)</f>
        <v>77.5</v>
      </c>
      <c r="G44" s="21">
        <f>IF(OR('S1'!H44="",'S2'!H44=""),"",('S1'!H44+'S2'!H44)/2)</f>
        <v>58</v>
      </c>
      <c r="H44" s="21">
        <f>IF(OR('S1'!I44="",'S2'!I44=""),"",('S1'!I44+'S2'!I44)/2)</f>
        <v>53.5</v>
      </c>
      <c r="I44" s="21">
        <f>IF(OR('S1'!J44="",'S2'!J44=""),"",('S1'!J44+'S2'!J44)/2)</f>
        <v>63</v>
      </c>
      <c r="J44" s="21">
        <f>IF(OR('S1'!K44="",'S2'!K44=""),"",('S1'!K44+'S2'!K44)/2)</f>
        <v>76.5</v>
      </c>
      <c r="K44" s="21">
        <f>IF(OR('S1'!L44="",'S2'!L44=""),"",('S1'!L44+'S2'!L44)/2)</f>
        <v>83.5</v>
      </c>
      <c r="L44" s="21">
        <f>IF(OR('S1'!M44="",'S2'!M44=""),"",('S1'!M44+'S2'!M44)/2)</f>
        <v>68</v>
      </c>
      <c r="M44" s="21">
        <f>IF(OR('S1'!N44="",'S2'!N44=""),"",('S1'!N44+'S2'!N44)/2)</f>
        <v>98</v>
      </c>
      <c r="N44" s="21">
        <f>IF(OR('S1'!P44="",'S2'!P44=""),"",('S1'!P44+'S2'!P44)/2)</f>
        <v>578</v>
      </c>
      <c r="O44" s="21">
        <f t="shared" si="0"/>
        <v>72.25</v>
      </c>
      <c r="P44" s="21">
        <f t="shared" si="18"/>
        <v>29</v>
      </c>
      <c r="Q44" s="38" t="str">
        <f t="shared" si="19"/>
        <v>ተዛውሯል</v>
      </c>
      <c r="R44" s="23">
        <f t="shared" si="20"/>
        <v>0</v>
      </c>
      <c r="S44" s="36">
        <f t="shared" si="21"/>
        <v>77.5</v>
      </c>
      <c r="T44" s="23" t="str">
        <f t="shared" si="22"/>
        <v/>
      </c>
      <c r="U44" s="23">
        <f t="shared" si="23"/>
        <v>58</v>
      </c>
      <c r="V44" s="23" t="str">
        <f t="shared" si="24"/>
        <v/>
      </c>
      <c r="W44" s="23">
        <f t="shared" si="25"/>
        <v>53.5</v>
      </c>
      <c r="X44" s="23" t="str">
        <f t="shared" si="26"/>
        <v/>
      </c>
      <c r="Y44" s="23">
        <f t="shared" si="27"/>
        <v>63</v>
      </c>
      <c r="Z44" s="23" t="str">
        <f t="shared" si="28"/>
        <v/>
      </c>
      <c r="AA44" s="23">
        <f t="shared" si="29"/>
        <v>76.5</v>
      </c>
      <c r="AB44" s="23" t="str">
        <f t="shared" si="30"/>
        <v/>
      </c>
      <c r="AC44" s="23">
        <f t="shared" si="31"/>
        <v>83.5</v>
      </c>
      <c r="AD44" s="23" t="str">
        <f t="shared" si="32"/>
        <v/>
      </c>
      <c r="AE44" s="39">
        <f t="shared" si="33"/>
        <v>68</v>
      </c>
      <c r="AF44" s="39" t="str">
        <f t="shared" si="34"/>
        <v/>
      </c>
      <c r="AG44" s="40">
        <f t="shared" si="35"/>
        <v>98</v>
      </c>
      <c r="AH44" s="39" t="str">
        <f t="shared" si="36"/>
        <v/>
      </c>
    </row>
    <row r="45" spans="1:34">
      <c r="A45" s="18"/>
      <c r="B45" s="21">
        <f>'S1'!B45</f>
        <v>41</v>
      </c>
      <c r="C45" s="32" t="str">
        <f>'S1'!D45</f>
        <v>ዛኪር ሰኢድ አብዱ</v>
      </c>
      <c r="D45" s="21" t="str">
        <f>'S1'!E45</f>
        <v>M</v>
      </c>
      <c r="E45" s="21">
        <f>'S1'!F45</f>
        <v>7</v>
      </c>
      <c r="F45" s="21">
        <f>IF(OR('S1'!G45="",'S2'!G45=""),"",('S1'!G45+'S2'!G45)/2)</f>
        <v>77.5</v>
      </c>
      <c r="G45" s="21">
        <f>IF(OR('S1'!H45="",'S2'!H45=""),"",('S1'!H45+'S2'!H45)/2)</f>
        <v>65</v>
      </c>
      <c r="H45" s="21">
        <f>IF(OR('S1'!I45="",'S2'!I45=""),"",('S1'!I45+'S2'!I45)/2)</f>
        <v>82.5</v>
      </c>
      <c r="I45" s="21">
        <f>IF(OR('S1'!J45="",'S2'!J45=""),"",('S1'!J45+'S2'!J45)/2)</f>
        <v>72.5</v>
      </c>
      <c r="J45" s="21">
        <f>IF(OR('S1'!K45="",'S2'!K45=""),"",('S1'!K45+'S2'!K45)/2)</f>
        <v>83</v>
      </c>
      <c r="K45" s="21">
        <f>IF(OR('S1'!L45="",'S2'!L45=""),"",('S1'!L45+'S2'!L45)/2)</f>
        <v>71.5</v>
      </c>
      <c r="L45" s="21">
        <f>IF(OR('S1'!M45="",'S2'!M45=""),"",('S1'!M45+'S2'!M45)/2)</f>
        <v>81</v>
      </c>
      <c r="M45" s="21">
        <f>IF(OR('S1'!N45="",'S2'!N45=""),"",('S1'!N45+'S2'!N45)/2)</f>
        <v>78.5</v>
      </c>
      <c r="N45" s="21">
        <f>IF(OR('S1'!P45="",'S2'!P45=""),"",('S1'!P45+'S2'!P45)/2)</f>
        <v>611.5</v>
      </c>
      <c r="O45" s="21">
        <f t="shared" si="0"/>
        <v>76.4375</v>
      </c>
      <c r="P45" s="21">
        <f t="shared" si="18"/>
        <v>22</v>
      </c>
      <c r="Q45" s="38" t="str">
        <f t="shared" si="19"/>
        <v>ተዛውሯል</v>
      </c>
      <c r="R45" s="23">
        <f t="shared" si="20"/>
        <v>0</v>
      </c>
      <c r="S45" s="36">
        <f t="shared" si="21"/>
        <v>77.5</v>
      </c>
      <c r="T45" s="23" t="str">
        <f t="shared" si="22"/>
        <v/>
      </c>
      <c r="U45" s="23">
        <f t="shared" si="23"/>
        <v>65</v>
      </c>
      <c r="V45" s="23" t="str">
        <f t="shared" si="24"/>
        <v/>
      </c>
      <c r="W45" s="23">
        <f t="shared" si="25"/>
        <v>82.5</v>
      </c>
      <c r="X45" s="23" t="str">
        <f t="shared" si="26"/>
        <v/>
      </c>
      <c r="Y45" s="23">
        <f t="shared" si="27"/>
        <v>72.5</v>
      </c>
      <c r="Z45" s="23" t="str">
        <f t="shared" si="28"/>
        <v/>
      </c>
      <c r="AA45" s="23">
        <f t="shared" si="29"/>
        <v>83</v>
      </c>
      <c r="AB45" s="23" t="str">
        <f t="shared" si="30"/>
        <v/>
      </c>
      <c r="AC45" s="23">
        <f t="shared" si="31"/>
        <v>71.5</v>
      </c>
      <c r="AD45" s="23" t="str">
        <f t="shared" si="32"/>
        <v/>
      </c>
      <c r="AE45" s="39">
        <f t="shared" si="33"/>
        <v>81</v>
      </c>
      <c r="AF45" s="39" t="str">
        <f t="shared" si="34"/>
        <v/>
      </c>
      <c r="AG45" s="40">
        <f t="shared" si="35"/>
        <v>78.5</v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የዚድ ኢብራሂም ረጃ</v>
      </c>
      <c r="D46" s="21" t="str">
        <f>'S1'!E46</f>
        <v>M</v>
      </c>
      <c r="E46" s="21">
        <f>'S1'!F46</f>
        <v>7</v>
      </c>
      <c r="F46" s="21">
        <f>IF(OR('S1'!G46="",'S2'!G46=""),"",('S1'!G46+'S2'!G46)/2)</f>
        <v>73.5</v>
      </c>
      <c r="G46" s="21">
        <f>IF(OR('S1'!H46="",'S2'!H46=""),"",('S1'!H46+'S2'!H46)/2)</f>
        <v>62</v>
      </c>
      <c r="H46" s="21">
        <f>IF(OR('S1'!I46="",'S2'!I46=""),"",('S1'!I46+'S2'!I46)/2)</f>
        <v>66.5</v>
      </c>
      <c r="I46" s="21">
        <f>IF(OR('S1'!J46="",'S2'!J46=""),"",('S1'!J46+'S2'!J46)/2)</f>
        <v>55.5</v>
      </c>
      <c r="J46" s="21">
        <f>IF(OR('S1'!K46="",'S2'!K46=""),"",('S1'!K46+'S2'!K46)/2)</f>
        <v>84</v>
      </c>
      <c r="K46" s="21">
        <f>IF(OR('S1'!L46="",'S2'!L46=""),"",('S1'!L46+'S2'!L46)/2)</f>
        <v>69</v>
      </c>
      <c r="L46" s="21">
        <f>IF(OR('S1'!M46="",'S2'!M46=""),"",('S1'!M46+'S2'!M46)/2)</f>
        <v>66.5</v>
      </c>
      <c r="M46" s="21">
        <f>IF(OR('S1'!N46="",'S2'!N46=""),"",('S1'!N46+'S2'!N46)/2)</f>
        <v>76.5</v>
      </c>
      <c r="N46" s="21">
        <f>IF(OR('S1'!P46="",'S2'!P46=""),"",('S1'!P46+'S2'!P46)/2)</f>
        <v>553.5</v>
      </c>
      <c r="O46" s="21">
        <f t="shared" si="0"/>
        <v>69.1875</v>
      </c>
      <c r="P46" s="21">
        <f t="shared" si="18"/>
        <v>37</v>
      </c>
      <c r="Q46" s="38" t="str">
        <f t="shared" si="19"/>
        <v>ተዛውሯል</v>
      </c>
      <c r="R46" s="23">
        <f t="shared" si="20"/>
        <v>0</v>
      </c>
      <c r="S46" s="36">
        <f t="shared" si="21"/>
        <v>73.5</v>
      </c>
      <c r="T46" s="23" t="str">
        <f t="shared" si="22"/>
        <v/>
      </c>
      <c r="U46" s="23">
        <f t="shared" si="23"/>
        <v>62</v>
      </c>
      <c r="V46" s="23" t="str">
        <f t="shared" si="24"/>
        <v/>
      </c>
      <c r="W46" s="23">
        <f t="shared" si="25"/>
        <v>66.5</v>
      </c>
      <c r="X46" s="23" t="str">
        <f t="shared" si="26"/>
        <v/>
      </c>
      <c r="Y46" s="23">
        <f t="shared" si="27"/>
        <v>55.5</v>
      </c>
      <c r="Z46" s="23" t="str">
        <f t="shared" si="28"/>
        <v/>
      </c>
      <c r="AA46" s="23">
        <f t="shared" si="29"/>
        <v>84</v>
      </c>
      <c r="AB46" s="23" t="str">
        <f t="shared" si="30"/>
        <v/>
      </c>
      <c r="AC46" s="23">
        <f t="shared" si="31"/>
        <v>69</v>
      </c>
      <c r="AD46" s="23" t="str">
        <f t="shared" si="32"/>
        <v/>
      </c>
      <c r="AE46" s="39">
        <f t="shared" si="33"/>
        <v>66.5</v>
      </c>
      <c r="AF46" s="39" t="str">
        <f t="shared" si="34"/>
        <v/>
      </c>
      <c r="AG46" s="40">
        <f t="shared" si="35"/>
        <v>76.5</v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ዩስራ ሙሀመድ ሰኢድ</v>
      </c>
      <c r="D47" s="21" t="str">
        <f>'S1'!E47</f>
        <v>F</v>
      </c>
      <c r="E47" s="21">
        <f>'S1'!F47</f>
        <v>7</v>
      </c>
      <c r="F47" s="21">
        <f>IF(OR('S1'!G47="",'S2'!G47=""),"",('S1'!G47+'S2'!G47)/2)</f>
        <v>85</v>
      </c>
      <c r="G47" s="21">
        <f>IF(OR('S1'!H47="",'S2'!H47=""),"",('S1'!H47+'S2'!H47)/2)</f>
        <v>89</v>
      </c>
      <c r="H47" s="21">
        <f>IF(OR('S1'!I47="",'S2'!I47=""),"",('S1'!I47+'S2'!I47)/2)</f>
        <v>98</v>
      </c>
      <c r="I47" s="21">
        <f>IF(OR('S1'!J47="",'S2'!J47=""),"",('S1'!J47+'S2'!J47)/2)</f>
        <v>84</v>
      </c>
      <c r="J47" s="21">
        <f>IF(OR('S1'!K47="",'S2'!K47=""),"",('S1'!K47+'S2'!K47)/2)</f>
        <v>93</v>
      </c>
      <c r="K47" s="21">
        <f>IF(OR('S1'!L47="",'S2'!L47=""),"",('S1'!L47+'S2'!L47)/2)</f>
        <v>82.5</v>
      </c>
      <c r="L47" s="21">
        <f>IF(OR('S1'!M47="",'S2'!M47=""),"",('S1'!M47+'S2'!M47)/2)</f>
        <v>91</v>
      </c>
      <c r="M47" s="21">
        <f>IF(OR('S1'!N47="",'S2'!N47=""),"",('S1'!N47+'S2'!N47)/2)</f>
        <v>61.5</v>
      </c>
      <c r="N47" s="21">
        <f>IF(OR('S1'!P47="",'S2'!P47=""),"",('S1'!P47+'S2'!P47)/2)</f>
        <v>684</v>
      </c>
      <c r="O47" s="21">
        <f t="shared" si="0"/>
        <v>85.5</v>
      </c>
      <c r="P47" s="21">
        <f t="shared" si="18"/>
        <v>9</v>
      </c>
      <c r="Q47" s="38" t="str">
        <f t="shared" si="19"/>
        <v>ተዛውራለች</v>
      </c>
      <c r="R47" s="23">
        <f t="shared" si="20"/>
        <v>0</v>
      </c>
      <c r="S47" s="36" t="str">
        <f t="shared" si="21"/>
        <v/>
      </c>
      <c r="T47" s="23">
        <f t="shared" si="22"/>
        <v>85</v>
      </c>
      <c r="U47" s="23" t="str">
        <f t="shared" si="23"/>
        <v/>
      </c>
      <c r="V47" s="23">
        <f t="shared" si="24"/>
        <v>89</v>
      </c>
      <c r="W47" s="23" t="str">
        <f t="shared" si="25"/>
        <v/>
      </c>
      <c r="X47" s="23">
        <f t="shared" si="26"/>
        <v>98</v>
      </c>
      <c r="Y47" s="23" t="str">
        <f t="shared" si="27"/>
        <v/>
      </c>
      <c r="Z47" s="23">
        <f t="shared" si="28"/>
        <v>84</v>
      </c>
      <c r="AA47" s="23" t="str">
        <f t="shared" si="29"/>
        <v/>
      </c>
      <c r="AB47" s="23">
        <f t="shared" si="30"/>
        <v>93</v>
      </c>
      <c r="AC47" s="23" t="str">
        <f t="shared" si="31"/>
        <v/>
      </c>
      <c r="AD47" s="23">
        <f t="shared" si="32"/>
        <v>82.5</v>
      </c>
      <c r="AE47" s="39" t="str">
        <f t="shared" si="33"/>
        <v/>
      </c>
      <c r="AF47" s="39">
        <f t="shared" si="34"/>
        <v>91</v>
      </c>
      <c r="AG47" s="40" t="str">
        <f t="shared" si="35"/>
        <v/>
      </c>
      <c r="AH47" s="39">
        <f t="shared" si="36"/>
        <v>61.5</v>
      </c>
    </row>
    <row r="48" spans="1:34">
      <c r="A48" s="18"/>
      <c r="B48" s="21">
        <f>'S1'!B48</f>
        <v>44</v>
      </c>
      <c r="C48" s="32" t="str">
        <f>'S1'!D48</f>
        <v>ዩስራ አህመድ ሙሀመድ</v>
      </c>
      <c r="D48" s="21" t="str">
        <f>'S1'!E48</f>
        <v>F</v>
      </c>
      <c r="E48" s="21">
        <f>'S1'!F48</f>
        <v>7</v>
      </c>
      <c r="F48" s="21">
        <f>IF(OR('S1'!G48="",'S2'!G48=""),"",('S1'!G48+'S2'!G48)/2)</f>
        <v>47.5</v>
      </c>
      <c r="G48" s="21">
        <f>IF(OR('S1'!H48="",'S2'!H48=""),"",('S1'!H48+'S2'!H48)/2)</f>
        <v>53.5</v>
      </c>
      <c r="H48" s="21">
        <f>IF(OR('S1'!I48="",'S2'!I48=""),"",('S1'!I48+'S2'!I48)/2)</f>
        <v>50</v>
      </c>
      <c r="I48" s="21">
        <f>IF(OR('S1'!J48="",'S2'!J48=""),"",('S1'!J48+'S2'!J48)/2)</f>
        <v>52.5</v>
      </c>
      <c r="J48" s="21">
        <f>IF(OR('S1'!K48="",'S2'!K48=""),"",('S1'!K48+'S2'!K48)/2)</f>
        <v>65</v>
      </c>
      <c r="K48" s="21">
        <f>IF(OR('S1'!L48="",'S2'!L48=""),"",('S1'!L48+'S2'!L48)/2)</f>
        <v>71</v>
      </c>
      <c r="L48" s="21">
        <f>IF(OR('S1'!M48="",'S2'!M48=""),"",('S1'!M48+'S2'!M48)/2)</f>
        <v>65.5</v>
      </c>
      <c r="M48" s="21">
        <f>IF(OR('S1'!N48="",'S2'!N48=""),"",('S1'!N48+'S2'!N48)/2)</f>
        <v>71.5</v>
      </c>
      <c r="N48" s="21">
        <f>IF(OR('S1'!P48="",'S2'!P48=""),"",('S1'!P48+'S2'!P48)/2)</f>
        <v>476.5</v>
      </c>
      <c r="O48" s="21">
        <f t="shared" si="0"/>
        <v>59.5625</v>
      </c>
      <c r="P48" s="21">
        <f t="shared" si="18"/>
        <v>45</v>
      </c>
      <c r="Q48" s="38" t="str">
        <f t="shared" si="19"/>
        <v>ተዛውራለች</v>
      </c>
      <c r="R48" s="23">
        <f t="shared" si="20"/>
        <v>1</v>
      </c>
      <c r="S48" s="36" t="str">
        <f t="shared" si="21"/>
        <v/>
      </c>
      <c r="T48" s="23">
        <f t="shared" si="22"/>
        <v>47.5</v>
      </c>
      <c r="U48" s="23" t="str">
        <f t="shared" si="23"/>
        <v/>
      </c>
      <c r="V48" s="23">
        <f t="shared" si="24"/>
        <v>53.5</v>
      </c>
      <c r="W48" s="23" t="str">
        <f t="shared" si="25"/>
        <v/>
      </c>
      <c r="X48" s="23">
        <f t="shared" si="26"/>
        <v>50</v>
      </c>
      <c r="Y48" s="23" t="str">
        <f t="shared" si="27"/>
        <v/>
      </c>
      <c r="Z48" s="23">
        <f t="shared" si="28"/>
        <v>52.5</v>
      </c>
      <c r="AA48" s="23" t="str">
        <f t="shared" si="29"/>
        <v/>
      </c>
      <c r="AB48" s="23">
        <f t="shared" si="30"/>
        <v>65</v>
      </c>
      <c r="AC48" s="23" t="str">
        <f t="shared" si="31"/>
        <v/>
      </c>
      <c r="AD48" s="23">
        <f t="shared" si="32"/>
        <v>71</v>
      </c>
      <c r="AE48" s="39" t="str">
        <f t="shared" si="33"/>
        <v/>
      </c>
      <c r="AF48" s="39">
        <f t="shared" si="34"/>
        <v>65.5</v>
      </c>
      <c r="AG48" s="40" t="str">
        <f t="shared" si="35"/>
        <v/>
      </c>
      <c r="AH48" s="39">
        <f t="shared" si="36"/>
        <v>71.5</v>
      </c>
    </row>
    <row r="49" spans="1:34">
      <c r="A49" s="18"/>
      <c r="B49" s="21">
        <f>'S1'!B49</f>
        <v>45</v>
      </c>
      <c r="C49" s="32" t="str">
        <f>'S1'!D49</f>
        <v>ያስሚን ሙሀመድ አወል</v>
      </c>
      <c r="D49" s="21" t="str">
        <f>'S1'!E49</f>
        <v>F</v>
      </c>
      <c r="E49" s="21">
        <f>'S1'!F49</f>
        <v>7</v>
      </c>
      <c r="F49" s="21">
        <f>IF(OR('S1'!G49="",'S2'!G49=""),"",('S1'!G49+'S2'!G49)/2)</f>
        <v>59.5</v>
      </c>
      <c r="G49" s="21">
        <f>IF(OR('S1'!H49="",'S2'!H49=""),"",('S1'!H49+'S2'!H49)/2)</f>
        <v>62</v>
      </c>
      <c r="H49" s="21">
        <f>IF(OR('S1'!I49="",'S2'!I49=""),"",('S1'!I49+'S2'!I49)/2)</f>
        <v>67.5</v>
      </c>
      <c r="I49" s="21">
        <f>IF(OR('S1'!J49="",'S2'!J49=""),"",('S1'!J49+'S2'!J49)/2)</f>
        <v>55.5</v>
      </c>
      <c r="J49" s="21">
        <f>IF(OR('S1'!K49="",'S2'!K49=""),"",('S1'!K49+'S2'!K49)/2)</f>
        <v>66.5</v>
      </c>
      <c r="K49" s="21">
        <f>IF(OR('S1'!L49="",'S2'!L49=""),"",('S1'!L49+'S2'!L49)/2)</f>
        <v>68.5</v>
      </c>
      <c r="L49" s="21">
        <f>IF(OR('S1'!M49="",'S2'!M49=""),"",('S1'!M49+'S2'!M49)/2)</f>
        <v>61.5</v>
      </c>
      <c r="M49" s="21">
        <f>IF(OR('S1'!N49="",'S2'!N49=""),"",('S1'!N49+'S2'!N49)/2)</f>
        <v>61.5</v>
      </c>
      <c r="N49" s="21">
        <f>IF(OR('S1'!P49="",'S2'!P49=""),"",('S1'!P49+'S2'!P49)/2)</f>
        <v>502.5</v>
      </c>
      <c r="O49" s="21">
        <f t="shared" si="0"/>
        <v>62.8125</v>
      </c>
      <c r="P49" s="21">
        <f t="shared" si="18"/>
        <v>42</v>
      </c>
      <c r="Q49" s="38" t="str">
        <f t="shared" si="19"/>
        <v>ተዛውራለች</v>
      </c>
      <c r="R49" s="23">
        <f t="shared" si="20"/>
        <v>0</v>
      </c>
      <c r="S49" s="36" t="str">
        <f t="shared" si="21"/>
        <v/>
      </c>
      <c r="T49" s="23">
        <f t="shared" si="22"/>
        <v>59.5</v>
      </c>
      <c r="U49" s="23" t="str">
        <f t="shared" si="23"/>
        <v/>
      </c>
      <c r="V49" s="23">
        <f t="shared" si="24"/>
        <v>62</v>
      </c>
      <c r="W49" s="23" t="str">
        <f t="shared" si="25"/>
        <v/>
      </c>
      <c r="X49" s="23">
        <f t="shared" si="26"/>
        <v>67.5</v>
      </c>
      <c r="Y49" s="23" t="str">
        <f t="shared" si="27"/>
        <v/>
      </c>
      <c r="Z49" s="23">
        <f t="shared" si="28"/>
        <v>55.5</v>
      </c>
      <c r="AA49" s="23" t="str">
        <f t="shared" si="29"/>
        <v/>
      </c>
      <c r="AB49" s="23">
        <f t="shared" si="30"/>
        <v>66.5</v>
      </c>
      <c r="AC49" s="23" t="str">
        <f t="shared" si="31"/>
        <v/>
      </c>
      <c r="AD49" s="23">
        <f t="shared" si="32"/>
        <v>68.5</v>
      </c>
      <c r="AE49" s="39" t="str">
        <f t="shared" si="33"/>
        <v/>
      </c>
      <c r="AF49" s="39">
        <f t="shared" si="34"/>
        <v>61.5</v>
      </c>
      <c r="AG49" s="40" t="str">
        <f t="shared" si="35"/>
        <v/>
      </c>
      <c r="AH49" s="39">
        <f t="shared" si="36"/>
        <v>61.5</v>
      </c>
    </row>
    <row r="50" spans="1:34">
      <c r="A50" s="18"/>
      <c r="B50" s="21">
        <f>'S1'!B50</f>
        <v>46</v>
      </c>
      <c r="C50" s="32" t="str">
        <f>'S1'!D50</f>
        <v>ጀማል ሙሀመድ ሁሴን</v>
      </c>
      <c r="D50" s="21" t="str">
        <f>'S1'!E50</f>
        <v>M</v>
      </c>
      <c r="E50" s="21">
        <f>'S1'!F50</f>
        <v>7</v>
      </c>
      <c r="F50" s="21">
        <f>IF(OR('S1'!G50="",'S2'!G50=""),"",('S1'!G50+'S2'!G50)/2)</f>
        <v>79.5</v>
      </c>
      <c r="G50" s="21">
        <f>IF(OR('S1'!H50="",'S2'!H50=""),"",('S1'!H50+'S2'!H50)/2)</f>
        <v>73</v>
      </c>
      <c r="H50" s="21">
        <f>IF(OR('S1'!I50="",'S2'!I50=""),"",('S1'!I50+'S2'!I50)/2)</f>
        <v>81.5</v>
      </c>
      <c r="I50" s="21">
        <f>IF(OR('S1'!J50="",'S2'!J50=""),"",('S1'!J50+'S2'!J50)/2)</f>
        <v>64</v>
      </c>
      <c r="J50" s="21">
        <f>IF(OR('S1'!K50="",'S2'!K50=""),"",('S1'!K50+'S2'!K50)/2)</f>
        <v>83</v>
      </c>
      <c r="K50" s="21">
        <f>IF(OR('S1'!L50="",'S2'!L50=""),"",('S1'!L50+'S2'!L50)/2)</f>
        <v>77.5</v>
      </c>
      <c r="L50" s="21">
        <f>IF(OR('S1'!M50="",'S2'!M50=""),"",('S1'!M50+'S2'!M50)/2)</f>
        <v>79.5</v>
      </c>
      <c r="M50" s="21">
        <f>IF(OR('S1'!N50="",'S2'!N50=""),"",('S1'!N50+'S2'!N50)/2)</f>
        <v>85.5</v>
      </c>
      <c r="N50" s="21">
        <f>IF(OR('S1'!P50="",'S2'!P50=""),"",('S1'!P50+'S2'!P50)/2)</f>
        <v>623.5</v>
      </c>
      <c r="O50" s="21">
        <f t="shared" si="0"/>
        <v>77.9375</v>
      </c>
      <c r="P50" s="21">
        <f t="shared" si="18"/>
        <v>19</v>
      </c>
      <c r="Q50" s="38" t="str">
        <f t="shared" si="19"/>
        <v>ተዛውሯል</v>
      </c>
      <c r="R50" s="23">
        <f t="shared" si="20"/>
        <v>0</v>
      </c>
      <c r="S50" s="36">
        <f t="shared" si="21"/>
        <v>79.5</v>
      </c>
      <c r="T50" s="23" t="str">
        <f t="shared" si="22"/>
        <v/>
      </c>
      <c r="U50" s="23">
        <f t="shared" si="23"/>
        <v>73</v>
      </c>
      <c r="V50" s="23" t="str">
        <f t="shared" si="24"/>
        <v/>
      </c>
      <c r="W50" s="23">
        <f t="shared" si="25"/>
        <v>81.5</v>
      </c>
      <c r="X50" s="23" t="str">
        <f t="shared" si="26"/>
        <v/>
      </c>
      <c r="Y50" s="23">
        <f t="shared" si="27"/>
        <v>64</v>
      </c>
      <c r="Z50" s="23" t="str">
        <f t="shared" si="28"/>
        <v/>
      </c>
      <c r="AA50" s="23">
        <f t="shared" si="29"/>
        <v>83</v>
      </c>
      <c r="AB50" s="23" t="str">
        <f t="shared" si="30"/>
        <v/>
      </c>
      <c r="AC50" s="23">
        <f t="shared" si="31"/>
        <v>77.5</v>
      </c>
      <c r="AD50" s="23" t="str">
        <f t="shared" si="32"/>
        <v/>
      </c>
      <c r="AE50" s="39">
        <f t="shared" si="33"/>
        <v>79.5</v>
      </c>
      <c r="AF50" s="39" t="str">
        <f t="shared" si="34"/>
        <v/>
      </c>
      <c r="AG50" s="40">
        <f t="shared" si="35"/>
        <v>85.5</v>
      </c>
      <c r="AH50" s="39" t="str">
        <f t="shared" si="36"/>
        <v/>
      </c>
    </row>
    <row r="51" spans="1:34">
      <c r="A51" s="18"/>
      <c r="B51" s="21">
        <f>'S1'!B51</f>
        <v>47</v>
      </c>
      <c r="C51" s="32" t="str">
        <f>'S1'!D51</f>
        <v>ፈውዛን አህመድ ይመር</v>
      </c>
      <c r="D51" s="21" t="str">
        <f>'S1'!E51</f>
        <v>M</v>
      </c>
      <c r="E51" s="21">
        <f>'S1'!F51</f>
        <v>7</v>
      </c>
      <c r="F51" s="21">
        <f>IF(OR('S1'!G51="",'S2'!G51=""),"",('S1'!G51+'S2'!G51)/2)</f>
        <v>94.5</v>
      </c>
      <c r="G51" s="21">
        <f>IF(OR('S1'!H51="",'S2'!H51=""),"",('S1'!H51+'S2'!H51)/2)</f>
        <v>93</v>
      </c>
      <c r="H51" s="21">
        <f>IF(OR('S1'!I51="",'S2'!I51=""),"",('S1'!I51+'S2'!I51)/2)</f>
        <v>78</v>
      </c>
      <c r="I51" s="21">
        <f>IF(OR('S1'!J51="",'S2'!J51=""),"",('S1'!J51+'S2'!J51)/2)</f>
        <v>79.5</v>
      </c>
      <c r="J51" s="21">
        <f>IF(OR('S1'!K51="",'S2'!K51=""),"",('S1'!K51+'S2'!K51)/2)</f>
        <v>90.5</v>
      </c>
      <c r="K51" s="21">
        <f>IF(OR('S1'!L51="",'S2'!L51=""),"",('S1'!L51+'S2'!L51)/2)</f>
        <v>86</v>
      </c>
      <c r="L51" s="21">
        <f>IF(OR('S1'!M51="",'S2'!M51=""),"",('S1'!M51+'S2'!M51)/2)</f>
        <v>81.5</v>
      </c>
      <c r="M51" s="21">
        <f>IF(OR('S1'!N51="",'S2'!N51=""),"",('S1'!N51+'S2'!N51)/2)</f>
        <v>84</v>
      </c>
      <c r="N51" s="21">
        <f>IF(OR('S1'!P51="",'S2'!P51=""),"",('S1'!P51+'S2'!P51)/2)</f>
        <v>687</v>
      </c>
      <c r="O51" s="21">
        <f t="shared" si="0"/>
        <v>85.875</v>
      </c>
      <c r="P51" s="21">
        <f t="shared" si="18"/>
        <v>8</v>
      </c>
      <c r="Q51" s="38" t="str">
        <f t="shared" si="19"/>
        <v>ተዛውሯል</v>
      </c>
      <c r="R51" s="23">
        <f t="shared" si="20"/>
        <v>0</v>
      </c>
      <c r="S51" s="36">
        <f t="shared" si="21"/>
        <v>94.5</v>
      </c>
      <c r="T51" s="23" t="str">
        <f t="shared" si="22"/>
        <v/>
      </c>
      <c r="U51" s="23">
        <f t="shared" si="23"/>
        <v>93</v>
      </c>
      <c r="V51" s="23" t="str">
        <f t="shared" si="24"/>
        <v/>
      </c>
      <c r="W51" s="23">
        <f t="shared" si="25"/>
        <v>78</v>
      </c>
      <c r="X51" s="23" t="str">
        <f t="shared" si="26"/>
        <v/>
      </c>
      <c r="Y51" s="23">
        <f t="shared" si="27"/>
        <v>79.5</v>
      </c>
      <c r="Z51" s="23" t="str">
        <f t="shared" si="28"/>
        <v/>
      </c>
      <c r="AA51" s="23">
        <f t="shared" si="29"/>
        <v>90.5</v>
      </c>
      <c r="AB51" s="23" t="str">
        <f t="shared" si="30"/>
        <v/>
      </c>
      <c r="AC51" s="23">
        <f t="shared" si="31"/>
        <v>86</v>
      </c>
      <c r="AD51" s="23" t="str">
        <f t="shared" si="32"/>
        <v/>
      </c>
      <c r="AE51" s="39">
        <f t="shared" si="33"/>
        <v>81.5</v>
      </c>
      <c r="AF51" s="39" t="str">
        <f t="shared" si="34"/>
        <v/>
      </c>
      <c r="AG51" s="40">
        <f t="shared" si="35"/>
        <v>84</v>
      </c>
      <c r="AH51" s="39" t="str">
        <f t="shared" si="36"/>
        <v/>
      </c>
    </row>
    <row r="52" spans="1:34">
      <c r="A52" s="18"/>
      <c r="B52" s="21">
        <f>'S1'!B52</f>
        <v>48</v>
      </c>
      <c r="C52" s="32" t="str">
        <f>'S1'!D52</f>
        <v>ፊርደውስ ሙሀመድ ጌታሁን</v>
      </c>
      <c r="D52" s="21" t="str">
        <f>'S1'!E52</f>
        <v>F</v>
      </c>
      <c r="E52" s="21">
        <f>'S1'!F52</f>
        <v>7</v>
      </c>
      <c r="F52" s="21">
        <f>IF(OR('S1'!G52="",'S2'!G52=""),"",('S1'!G52+'S2'!G52)/2)</f>
        <v>69.5</v>
      </c>
      <c r="G52" s="21">
        <f>IF(OR('S1'!H52="",'S2'!H52=""),"",('S1'!H52+'S2'!H52)/2)</f>
        <v>68</v>
      </c>
      <c r="H52" s="21">
        <f>IF(OR('S1'!I52="",'S2'!I52=""),"",('S1'!I52+'S2'!I52)/2)</f>
        <v>69.5</v>
      </c>
      <c r="I52" s="21">
        <f>IF(OR('S1'!J52="",'S2'!J52=""),"",('S1'!J52+'S2'!J52)/2)</f>
        <v>69.5</v>
      </c>
      <c r="J52" s="21">
        <f>IF(OR('S1'!K52="",'S2'!K52=""),"",('S1'!K52+'S2'!K52)/2)</f>
        <v>82.5</v>
      </c>
      <c r="K52" s="21">
        <f>IF(OR('S1'!L52="",'S2'!L52=""),"",('S1'!L52+'S2'!L52)/2)</f>
        <v>72.5</v>
      </c>
      <c r="L52" s="21">
        <f>IF(OR('S1'!M52="",'S2'!M52=""),"",('S1'!M52+'S2'!M52)/2)</f>
        <v>84.5</v>
      </c>
      <c r="M52" s="21">
        <f>IF(OR('S1'!N52="",'S2'!N52=""),"",('S1'!N52+'S2'!N52)/2)</f>
        <v>83.5</v>
      </c>
      <c r="N52" s="21">
        <f>IF(OR('S1'!P52="",'S2'!P52=""),"",('S1'!P52+'S2'!P52)/2)</f>
        <v>599.5</v>
      </c>
      <c r="O52" s="21">
        <f t="shared" si="0"/>
        <v>74.9375</v>
      </c>
      <c r="P52" s="21">
        <f t="shared" si="18"/>
        <v>24</v>
      </c>
      <c r="Q52" s="38" t="str">
        <f t="shared" si="19"/>
        <v>ተዛውራለች</v>
      </c>
      <c r="R52" s="23">
        <f t="shared" si="20"/>
        <v>0</v>
      </c>
      <c r="S52" s="36" t="str">
        <f t="shared" si="21"/>
        <v/>
      </c>
      <c r="T52" s="23">
        <f t="shared" si="22"/>
        <v>69.5</v>
      </c>
      <c r="U52" s="23" t="str">
        <f t="shared" si="23"/>
        <v/>
      </c>
      <c r="V52" s="23">
        <f t="shared" si="24"/>
        <v>68</v>
      </c>
      <c r="W52" s="23" t="str">
        <f t="shared" si="25"/>
        <v/>
      </c>
      <c r="X52" s="23">
        <f t="shared" si="26"/>
        <v>69.5</v>
      </c>
      <c r="Y52" s="23" t="str">
        <f t="shared" si="27"/>
        <v/>
      </c>
      <c r="Z52" s="23">
        <f t="shared" si="28"/>
        <v>69.5</v>
      </c>
      <c r="AA52" s="23" t="str">
        <f t="shared" si="29"/>
        <v/>
      </c>
      <c r="AB52" s="23">
        <f t="shared" si="30"/>
        <v>82.5</v>
      </c>
      <c r="AC52" s="23" t="str">
        <f t="shared" si="31"/>
        <v/>
      </c>
      <c r="AD52" s="23">
        <f t="shared" si="32"/>
        <v>72.5</v>
      </c>
      <c r="AE52" s="39" t="str">
        <f t="shared" si="33"/>
        <v/>
      </c>
      <c r="AF52" s="39">
        <f t="shared" si="34"/>
        <v>84.5</v>
      </c>
      <c r="AG52" s="40" t="str">
        <f t="shared" si="35"/>
        <v/>
      </c>
      <c r="AH52" s="39">
        <f t="shared" si="36"/>
        <v>83.5</v>
      </c>
    </row>
    <row r="53" spans="1:34">
      <c r="A53" s="18"/>
      <c r="B53" s="21">
        <f>'S1'!B53</f>
        <v>49</v>
      </c>
      <c r="C53" s="32" t="str">
        <f>'S1'!D53</f>
        <v>ፊርደውስ ኡመር አህመድ</v>
      </c>
      <c r="D53" s="21" t="str">
        <f>'S1'!E53</f>
        <v>F</v>
      </c>
      <c r="E53" s="21">
        <f>'S1'!F53</f>
        <v>7</v>
      </c>
      <c r="F53" s="21">
        <f>IF(OR('S1'!G53="",'S2'!G53=""),"",('S1'!G53+'S2'!G53)/2)</f>
        <v>79</v>
      </c>
      <c r="G53" s="21">
        <f>IF(OR('S1'!H53="",'S2'!H53=""),"",('S1'!H53+'S2'!H53)/2)</f>
        <v>81.5</v>
      </c>
      <c r="H53" s="21">
        <f>IF(OR('S1'!I53="",'S2'!I53=""),"",('S1'!I53+'S2'!I53)/2)</f>
        <v>64</v>
      </c>
      <c r="I53" s="21">
        <f>IF(OR('S1'!J53="",'S2'!J53=""),"",('S1'!J53+'S2'!J53)/2)</f>
        <v>65.5</v>
      </c>
      <c r="J53" s="21">
        <f>IF(OR('S1'!K53="",'S2'!K53=""),"",('S1'!K53+'S2'!K53)/2)</f>
        <v>77.5</v>
      </c>
      <c r="K53" s="21">
        <f>IF(OR('S1'!L53="",'S2'!L53=""),"",('S1'!L53+'S2'!L53)/2)</f>
        <v>77</v>
      </c>
      <c r="L53" s="21">
        <f>IF(OR('S1'!M53="",'S2'!M53=""),"",('S1'!M53+'S2'!M53)/2)</f>
        <v>71.5</v>
      </c>
      <c r="M53" s="21">
        <f>IF(OR('S1'!N53="",'S2'!N53=""),"",('S1'!N53+'S2'!N53)/2)</f>
        <v>61.5</v>
      </c>
      <c r="N53" s="21">
        <f>IF(OR('S1'!P53="",'S2'!P53=""),"",('S1'!P53+'S2'!P53)/2)</f>
        <v>577.5</v>
      </c>
      <c r="O53" s="21">
        <f t="shared" si="0"/>
        <v>72.1875</v>
      </c>
      <c r="P53" s="21">
        <f t="shared" si="18"/>
        <v>30</v>
      </c>
      <c r="Q53" s="38" t="str">
        <f t="shared" si="19"/>
        <v>ተዛውራለች</v>
      </c>
      <c r="R53" s="23">
        <f t="shared" si="20"/>
        <v>0</v>
      </c>
      <c r="S53" s="36" t="str">
        <f t="shared" si="21"/>
        <v/>
      </c>
      <c r="T53" s="23">
        <f t="shared" si="22"/>
        <v>79</v>
      </c>
      <c r="U53" s="23" t="str">
        <f t="shared" si="23"/>
        <v/>
      </c>
      <c r="V53" s="23">
        <f t="shared" si="24"/>
        <v>81.5</v>
      </c>
      <c r="W53" s="23" t="str">
        <f t="shared" si="25"/>
        <v/>
      </c>
      <c r="X53" s="23">
        <f t="shared" si="26"/>
        <v>64</v>
      </c>
      <c r="Y53" s="23" t="str">
        <f t="shared" si="27"/>
        <v/>
      </c>
      <c r="Z53" s="23">
        <f t="shared" si="28"/>
        <v>65.5</v>
      </c>
      <c r="AA53" s="23" t="str">
        <f t="shared" si="29"/>
        <v/>
      </c>
      <c r="AB53" s="23">
        <f t="shared" si="30"/>
        <v>77.5</v>
      </c>
      <c r="AC53" s="23" t="str">
        <f t="shared" si="31"/>
        <v/>
      </c>
      <c r="AD53" s="23">
        <f t="shared" si="32"/>
        <v>77</v>
      </c>
      <c r="AE53" s="39" t="str">
        <f t="shared" si="33"/>
        <v/>
      </c>
      <c r="AF53" s="39">
        <f t="shared" si="34"/>
        <v>71.5</v>
      </c>
      <c r="AG53" s="40" t="str">
        <f t="shared" si="35"/>
        <v/>
      </c>
      <c r="AH53" s="39">
        <f t="shared" si="36"/>
        <v>61.5</v>
      </c>
    </row>
    <row r="54" spans="1:34">
      <c r="A54" s="18"/>
      <c r="B54" s="21">
        <f>'S1'!B54</f>
        <v>50</v>
      </c>
      <c r="C54" s="32" t="str">
        <f>'S1'!D54</f>
        <v>ፊርደውስ ጋሻው ብርሀኑ</v>
      </c>
      <c r="D54" s="21" t="str">
        <f>'S1'!E54</f>
        <v>F</v>
      </c>
      <c r="E54" s="21">
        <f>'S1'!F54</f>
        <v>7</v>
      </c>
      <c r="F54" s="21">
        <f>IF(OR('S1'!G54="",'S2'!G54=""),"",('S1'!G54+'S2'!G54)/2)</f>
        <v>63.5</v>
      </c>
      <c r="G54" s="21">
        <f>IF(OR('S1'!H54="",'S2'!H54=""),"",('S1'!H54+'S2'!H54)/2)</f>
        <v>62</v>
      </c>
      <c r="H54" s="21">
        <f>IF(OR('S1'!I54="",'S2'!I54=""),"",('S1'!I54+'S2'!I54)/2)</f>
        <v>68</v>
      </c>
      <c r="I54" s="21">
        <f>IF(OR('S1'!J54="",'S2'!J54=""),"",('S1'!J54+'S2'!J54)/2)</f>
        <v>65.5</v>
      </c>
      <c r="J54" s="21">
        <f>IF(OR('S1'!K54="",'S2'!K54=""),"",('S1'!K54+'S2'!K54)/2)</f>
        <v>79</v>
      </c>
      <c r="K54" s="21">
        <f>IF(OR('S1'!L54="",'S2'!L54=""),"",('S1'!L54+'S2'!L54)/2)</f>
        <v>78.5</v>
      </c>
      <c r="L54" s="21">
        <f>IF(OR('S1'!M54="",'S2'!M54=""),"",('S1'!M54+'S2'!M54)/2)</f>
        <v>71.5</v>
      </c>
      <c r="M54" s="21">
        <f>IF(OR('S1'!N54="",'S2'!N54=""),"",('S1'!N54+'S2'!N54)/2)</f>
        <v>72</v>
      </c>
      <c r="N54" s="21">
        <f>IF(OR('S1'!P54="",'S2'!P54=""),"",('S1'!P54+'S2'!P54)/2)</f>
        <v>560</v>
      </c>
      <c r="O54" s="21">
        <f t="shared" si="0"/>
        <v>70</v>
      </c>
      <c r="P54" s="21">
        <f t="shared" si="18"/>
        <v>35</v>
      </c>
      <c r="Q54" s="38" t="str">
        <f t="shared" si="19"/>
        <v>ተዛውራለች</v>
      </c>
      <c r="R54" s="23">
        <f t="shared" si="20"/>
        <v>0</v>
      </c>
      <c r="S54" s="36" t="str">
        <f t="shared" si="21"/>
        <v/>
      </c>
      <c r="T54" s="23">
        <f t="shared" si="22"/>
        <v>63.5</v>
      </c>
      <c r="U54" s="23" t="str">
        <f t="shared" si="23"/>
        <v/>
      </c>
      <c r="V54" s="23">
        <f t="shared" si="24"/>
        <v>62</v>
      </c>
      <c r="W54" s="23" t="str">
        <f t="shared" si="25"/>
        <v/>
      </c>
      <c r="X54" s="23">
        <f t="shared" si="26"/>
        <v>68</v>
      </c>
      <c r="Y54" s="23" t="str">
        <f t="shared" si="27"/>
        <v/>
      </c>
      <c r="Z54" s="23">
        <f t="shared" si="28"/>
        <v>65.5</v>
      </c>
      <c r="AA54" s="23" t="str">
        <f t="shared" si="29"/>
        <v/>
      </c>
      <c r="AB54" s="23">
        <f t="shared" si="30"/>
        <v>79</v>
      </c>
      <c r="AC54" s="23" t="str">
        <f t="shared" si="31"/>
        <v/>
      </c>
      <c r="AD54" s="23">
        <f t="shared" si="32"/>
        <v>78.5</v>
      </c>
      <c r="AE54" s="39" t="str">
        <f t="shared" si="33"/>
        <v/>
      </c>
      <c r="AF54" s="39">
        <f t="shared" si="34"/>
        <v>71.5</v>
      </c>
      <c r="AG54" s="40" t="str">
        <f t="shared" si="35"/>
        <v/>
      </c>
      <c r="AH54" s="39">
        <f t="shared" si="36"/>
        <v>72</v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1881</v>
      </c>
      <c r="T65" s="23">
        <f t="shared" ref="T65:AH65" si="37">SUM(T5:T64)</f>
        <v>1638.5</v>
      </c>
      <c r="U65" s="23">
        <f t="shared" si="37"/>
        <v>1775</v>
      </c>
      <c r="V65" s="23">
        <f t="shared" si="37"/>
        <v>1691.5</v>
      </c>
      <c r="W65" s="23">
        <f t="shared" si="37"/>
        <v>1826</v>
      </c>
      <c r="X65" s="23">
        <f t="shared" si="37"/>
        <v>1691.5</v>
      </c>
      <c r="Y65" s="23">
        <f t="shared" si="37"/>
        <v>1649.5</v>
      </c>
      <c r="Z65" s="23">
        <f t="shared" si="37"/>
        <v>1578</v>
      </c>
      <c r="AA65" s="23">
        <f t="shared" si="37"/>
        <v>1931</v>
      </c>
      <c r="AB65" s="23">
        <f t="shared" si="37"/>
        <v>1770.5</v>
      </c>
      <c r="AC65" s="23">
        <f t="shared" si="37"/>
        <v>1904.5</v>
      </c>
      <c r="AD65" s="23">
        <f t="shared" si="37"/>
        <v>1745.5</v>
      </c>
      <c r="AE65" s="23">
        <f t="shared" si="37"/>
        <v>1924.5</v>
      </c>
      <c r="AF65" s="23">
        <f t="shared" si="37"/>
        <v>1740.5</v>
      </c>
      <c r="AG65" s="23">
        <f t="shared" si="37"/>
        <v>2061.5</v>
      </c>
      <c r="AH65" s="23">
        <f t="shared" si="37"/>
        <v>1654.5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25</v>
      </c>
      <c r="T66" s="23">
        <f t="shared" ref="T66:AH66" si="38">COUNT(T5:T64,"&lt;&gt;""")</f>
        <v>22</v>
      </c>
      <c r="U66" s="23">
        <f t="shared" si="38"/>
        <v>25</v>
      </c>
      <c r="V66" s="23">
        <f t="shared" si="38"/>
        <v>22</v>
      </c>
      <c r="W66" s="23">
        <f t="shared" si="38"/>
        <v>25</v>
      </c>
      <c r="X66" s="23">
        <f t="shared" si="38"/>
        <v>22</v>
      </c>
      <c r="Y66" s="23">
        <f t="shared" si="38"/>
        <v>25</v>
      </c>
      <c r="Z66" s="23">
        <f t="shared" si="38"/>
        <v>22</v>
      </c>
      <c r="AA66" s="23">
        <f t="shared" si="38"/>
        <v>25</v>
      </c>
      <c r="AB66" s="23">
        <f t="shared" si="38"/>
        <v>22</v>
      </c>
      <c r="AC66" s="23">
        <f t="shared" si="38"/>
        <v>25</v>
      </c>
      <c r="AD66" s="23">
        <f t="shared" si="38"/>
        <v>22</v>
      </c>
      <c r="AE66" s="23">
        <f t="shared" si="38"/>
        <v>25</v>
      </c>
      <c r="AF66" s="23">
        <f t="shared" si="38"/>
        <v>22</v>
      </c>
      <c r="AG66" s="23">
        <f t="shared" si="38"/>
        <v>25</v>
      </c>
      <c r="AH66" s="23">
        <f t="shared" si="38"/>
        <v>22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view="pageBreakPreview" zoomScaleSheetLayoutView="100" workbookViewId="0">
      <selection activeCell="N180" sqref="N180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8" t="str">
        <f>'S1'!B3:B4</f>
        <v>NO.</v>
      </c>
      <c r="C3" s="198" t="s">
        <v>19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96" t="s">
        <v>17</v>
      </c>
      <c r="H3" s="195" t="s">
        <v>4</v>
      </c>
      <c r="I3" s="195"/>
      <c r="J3" s="195"/>
      <c r="K3" s="195"/>
      <c r="L3" s="195"/>
      <c r="M3" s="195"/>
      <c r="N3" s="195"/>
      <c r="O3" s="195"/>
      <c r="P3" s="184" t="s">
        <v>5</v>
      </c>
      <c r="Q3" s="190" t="s">
        <v>18</v>
      </c>
      <c r="R3" s="184" t="s">
        <v>6</v>
      </c>
      <c r="S3" s="191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8"/>
      <c r="C4" s="199"/>
      <c r="D4" s="188"/>
      <c r="E4" s="188"/>
      <c r="F4" s="188"/>
      <c r="G4" s="197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4"/>
      <c r="Q4" s="190"/>
      <c r="R4" s="184"/>
      <c r="S4" s="192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4">
        <v>1</v>
      </c>
      <c r="C5" s="200">
        <f>'S1'!C5</f>
        <v>0</v>
      </c>
      <c r="D5" s="193" t="str">
        <f>Ave!C5</f>
        <v>ሀሊማ ሰኢድ መኮናን</v>
      </c>
      <c r="E5" s="188" t="str">
        <f>'S1'!E5</f>
        <v>F</v>
      </c>
      <c r="F5" s="194">
        <f>'S1'!F5</f>
        <v>7</v>
      </c>
      <c r="G5" s="90" t="s">
        <v>83</v>
      </c>
      <c r="H5" s="63">
        <f>'S1'!G5</f>
        <v>92</v>
      </c>
      <c r="I5" s="63">
        <f>'S1'!H5</f>
        <v>86</v>
      </c>
      <c r="J5" s="64">
        <f>'S1'!I5</f>
        <v>95</v>
      </c>
      <c r="K5" s="63">
        <f>'S1'!J5</f>
        <v>73</v>
      </c>
      <c r="L5" s="63">
        <f>'S1'!K5</f>
        <v>82</v>
      </c>
      <c r="M5" s="63">
        <f>'S1'!L5</f>
        <v>84</v>
      </c>
      <c r="N5" s="63">
        <f>'S1'!M5</f>
        <v>87</v>
      </c>
      <c r="O5" s="63">
        <f>'S1'!N5</f>
        <v>68</v>
      </c>
      <c r="P5" s="63">
        <f>'S1'!P5</f>
        <v>667</v>
      </c>
      <c r="Q5" s="131">
        <f>'S1'!Q5</f>
        <v>83.375</v>
      </c>
      <c r="R5" s="63">
        <f>'S1'!R5</f>
        <v>14</v>
      </c>
      <c r="S5" s="176" t="str">
        <f>Ave!Q5</f>
        <v>ተዛውራለች</v>
      </c>
    </row>
    <row r="6" spans="1:37" ht="18" customHeight="1">
      <c r="B6" s="184"/>
      <c r="C6" s="201"/>
      <c r="D6" s="193"/>
      <c r="E6" s="188"/>
      <c r="F6" s="194"/>
      <c r="G6" s="90" t="s">
        <v>84</v>
      </c>
      <c r="H6" s="63">
        <f>'S2'!G5</f>
        <v>85</v>
      </c>
      <c r="I6" s="63">
        <f>'S2'!H5</f>
        <v>97</v>
      </c>
      <c r="J6" s="64">
        <f>'S2'!I5</f>
        <v>92</v>
      </c>
      <c r="K6" s="63">
        <f>'S2'!J5</f>
        <v>87</v>
      </c>
      <c r="L6" s="63">
        <f>'S2'!K5</f>
        <v>90</v>
      </c>
      <c r="M6" s="63">
        <f>'S2'!L5</f>
        <v>80</v>
      </c>
      <c r="N6" s="63">
        <f>'S2'!M5</f>
        <v>81</v>
      </c>
      <c r="O6" s="63">
        <f>'S2'!N5</f>
        <v>72</v>
      </c>
      <c r="P6" s="63">
        <f>'S2'!P5</f>
        <v>684</v>
      </c>
      <c r="Q6" s="131">
        <f>'S2'!Q5</f>
        <v>85.5</v>
      </c>
      <c r="R6" s="63">
        <f>'S2'!R5</f>
        <v>10</v>
      </c>
      <c r="S6" s="177"/>
    </row>
    <row r="7" spans="1:37" s="60" customFormat="1" ht="18" customHeight="1">
      <c r="B7" s="184"/>
      <c r="C7" s="202"/>
      <c r="D7" s="193"/>
      <c r="E7" s="188"/>
      <c r="F7" s="194"/>
      <c r="G7" s="91" t="s">
        <v>18</v>
      </c>
      <c r="H7" s="65">
        <f>Ave!F5</f>
        <v>88.5</v>
      </c>
      <c r="I7" s="65">
        <f>Ave!G5</f>
        <v>91.5</v>
      </c>
      <c r="J7" s="66">
        <f>Ave!H5</f>
        <v>93.5</v>
      </c>
      <c r="K7" s="65">
        <f>Ave!I5</f>
        <v>80</v>
      </c>
      <c r="L7" s="65">
        <f>Ave!J5</f>
        <v>86</v>
      </c>
      <c r="M7" s="65">
        <f>Ave!K5</f>
        <v>82</v>
      </c>
      <c r="N7" s="65">
        <f>Ave!L5</f>
        <v>84</v>
      </c>
      <c r="O7" s="65">
        <f>Ave!M5</f>
        <v>70</v>
      </c>
      <c r="P7" s="65">
        <f>Ave!N5</f>
        <v>675.5</v>
      </c>
      <c r="Q7" s="132">
        <f>Ave!O5</f>
        <v>84.4375</v>
      </c>
      <c r="R7" s="65">
        <f>Ave!P5</f>
        <v>12</v>
      </c>
      <c r="S7" s="178"/>
      <c r="T7" s="61"/>
    </row>
    <row r="8" spans="1:37" ht="18" customHeight="1">
      <c r="B8" s="184">
        <v>2</v>
      </c>
      <c r="C8" s="200">
        <f>'S1'!C6</f>
        <v>0</v>
      </c>
      <c r="D8" s="203" t="str">
        <f>Ave!C6</f>
        <v>ሀምዳን አብዱረህማን አህመድ</v>
      </c>
      <c r="E8" s="188" t="str">
        <f>'S1'!E6</f>
        <v>M</v>
      </c>
      <c r="F8" s="194">
        <f>'S1'!F6</f>
        <v>7</v>
      </c>
      <c r="G8" s="90" t="s">
        <v>83</v>
      </c>
      <c r="H8" s="63">
        <f>'S1'!G6</f>
        <v>94</v>
      </c>
      <c r="I8" s="63">
        <f>'S1'!H6</f>
        <v>90</v>
      </c>
      <c r="J8" s="64">
        <f>'S1'!I6</f>
        <v>94</v>
      </c>
      <c r="K8" s="63">
        <f>'S1'!J6</f>
        <v>85</v>
      </c>
      <c r="L8" s="63">
        <f>'S1'!K6</f>
        <v>93</v>
      </c>
      <c r="M8" s="63">
        <f>'S1'!L6</f>
        <v>98</v>
      </c>
      <c r="N8" s="63">
        <f>'S1'!M6</f>
        <v>90</v>
      </c>
      <c r="O8" s="63">
        <f>'S1'!N6</f>
        <v>61</v>
      </c>
      <c r="P8" s="63">
        <f>'S1'!P6</f>
        <v>705</v>
      </c>
      <c r="Q8" s="131">
        <f>'S1'!Q6</f>
        <v>88.125</v>
      </c>
      <c r="R8" s="63">
        <f>'S1'!R6</f>
        <v>5</v>
      </c>
      <c r="S8" s="176" t="str">
        <f>Ave!Q6</f>
        <v>ተዛውሯል</v>
      </c>
    </row>
    <row r="9" spans="1:37" ht="18" customHeight="1">
      <c r="B9" s="184"/>
      <c r="C9" s="201"/>
      <c r="D9" s="204"/>
      <c r="E9" s="188"/>
      <c r="F9" s="194"/>
      <c r="G9" s="90" t="s">
        <v>84</v>
      </c>
      <c r="H9" s="63">
        <f>'S2'!G6</f>
        <v>96</v>
      </c>
      <c r="I9" s="63">
        <f>'S2'!H6</f>
        <v>100</v>
      </c>
      <c r="J9" s="64">
        <f>'S2'!I6</f>
        <v>93</v>
      </c>
      <c r="K9" s="63">
        <f>'S2'!J6</f>
        <v>87</v>
      </c>
      <c r="L9" s="63">
        <f>'S2'!K6</f>
        <v>93</v>
      </c>
      <c r="M9" s="63">
        <f>'S2'!L6</f>
        <v>92</v>
      </c>
      <c r="N9" s="63">
        <f>'S2'!M6</f>
        <v>82</v>
      </c>
      <c r="O9" s="63">
        <f>'S2'!N6</f>
        <v>63</v>
      </c>
      <c r="P9" s="63">
        <f>'S2'!P6</f>
        <v>706</v>
      </c>
      <c r="Q9" s="131">
        <f>'S2'!Q6</f>
        <v>88.25</v>
      </c>
      <c r="R9" s="63">
        <f>'S2'!R6</f>
        <v>6</v>
      </c>
      <c r="S9" s="177"/>
    </row>
    <row r="10" spans="1:37" s="60" customFormat="1" ht="18" customHeight="1">
      <c r="B10" s="184"/>
      <c r="C10" s="202"/>
      <c r="D10" s="205"/>
      <c r="E10" s="188"/>
      <c r="F10" s="194"/>
      <c r="G10" s="91" t="s">
        <v>18</v>
      </c>
      <c r="H10" s="65">
        <f>Ave!F6</f>
        <v>95</v>
      </c>
      <c r="I10" s="65">
        <f>Ave!G6</f>
        <v>95</v>
      </c>
      <c r="J10" s="66">
        <f>Ave!H6</f>
        <v>93.5</v>
      </c>
      <c r="K10" s="65">
        <f>Ave!I6</f>
        <v>86</v>
      </c>
      <c r="L10" s="65">
        <f>Ave!J6</f>
        <v>93</v>
      </c>
      <c r="M10" s="65">
        <f>Ave!K6</f>
        <v>95</v>
      </c>
      <c r="N10" s="65">
        <f>Ave!L6</f>
        <v>86</v>
      </c>
      <c r="O10" s="65">
        <f>Ave!M6</f>
        <v>62</v>
      </c>
      <c r="P10" s="65">
        <f>Ave!N6</f>
        <v>705.5</v>
      </c>
      <c r="Q10" s="132">
        <f>Ave!O6</f>
        <v>88.1875</v>
      </c>
      <c r="R10" s="65">
        <f>Ave!P6</f>
        <v>5</v>
      </c>
      <c r="S10" s="178"/>
      <c r="T10" s="61"/>
    </row>
    <row r="11" spans="1:37" ht="18" customHeight="1">
      <c r="B11" s="184">
        <v>3</v>
      </c>
      <c r="C11" s="200">
        <f>'S1'!C7</f>
        <v>0</v>
      </c>
      <c r="D11" s="203" t="str">
        <f>Ave!C7</f>
        <v>ሀቢባ ሰኢድ ይማም</v>
      </c>
      <c r="E11" s="188" t="str">
        <f>'S1'!E7</f>
        <v>F</v>
      </c>
      <c r="F11" s="194">
        <f>'S1'!F7</f>
        <v>7</v>
      </c>
      <c r="G11" s="90" t="s">
        <v>83</v>
      </c>
      <c r="H11" s="63">
        <f>'S1'!G7</f>
        <v>62</v>
      </c>
      <c r="I11" s="63">
        <f>'S1'!H7</f>
        <v>70</v>
      </c>
      <c r="J11" s="64">
        <f>'S1'!I7</f>
        <v>83</v>
      </c>
      <c r="K11" s="63">
        <f>'S1'!J7</f>
        <v>55</v>
      </c>
      <c r="L11" s="63">
        <f>'S1'!K7</f>
        <v>62</v>
      </c>
      <c r="M11" s="63">
        <f>'S1'!L7</f>
        <v>69</v>
      </c>
      <c r="N11" s="63">
        <f>'S1'!M7</f>
        <v>55</v>
      </c>
      <c r="O11" s="63">
        <f>'S1'!N7</f>
        <v>55</v>
      </c>
      <c r="P11" s="63">
        <f>'S1'!P7</f>
        <v>511</v>
      </c>
      <c r="Q11" s="131">
        <f>'S1'!Q7</f>
        <v>63.875</v>
      </c>
      <c r="R11" s="63">
        <f>'S1'!R7</f>
        <v>44</v>
      </c>
      <c r="S11" s="176" t="str">
        <f>Ave!Q7</f>
        <v>ተዛውራለች</v>
      </c>
    </row>
    <row r="12" spans="1:37" ht="18" customHeight="1">
      <c r="B12" s="184"/>
      <c r="C12" s="201"/>
      <c r="D12" s="204"/>
      <c r="E12" s="188"/>
      <c r="F12" s="194"/>
      <c r="G12" s="90" t="s">
        <v>84</v>
      </c>
      <c r="H12" s="63">
        <f>'S2'!G7</f>
        <v>43</v>
      </c>
      <c r="I12" s="63">
        <f>'S2'!H7</f>
        <v>47</v>
      </c>
      <c r="J12" s="64">
        <f>'S2'!I7</f>
        <v>76</v>
      </c>
      <c r="K12" s="63">
        <f>'S2'!J7</f>
        <v>50</v>
      </c>
      <c r="L12" s="63">
        <f>'S2'!K7</f>
        <v>57</v>
      </c>
      <c r="M12" s="63">
        <f>'S2'!L7</f>
        <v>65</v>
      </c>
      <c r="N12" s="63">
        <f>'S2'!M7</f>
        <v>68</v>
      </c>
      <c r="O12" s="63">
        <f>'S2'!N7</f>
        <v>58</v>
      </c>
      <c r="P12" s="63">
        <f>'S2'!P7</f>
        <v>464</v>
      </c>
      <c r="Q12" s="131">
        <f>'S2'!Q7</f>
        <v>58</v>
      </c>
      <c r="R12" s="63">
        <f>'S2'!R7</f>
        <v>45</v>
      </c>
      <c r="S12" s="177"/>
    </row>
    <row r="13" spans="1:37" s="60" customFormat="1" ht="18" customHeight="1">
      <c r="B13" s="184"/>
      <c r="C13" s="202"/>
      <c r="D13" s="205"/>
      <c r="E13" s="188"/>
      <c r="F13" s="194"/>
      <c r="G13" s="91" t="s">
        <v>18</v>
      </c>
      <c r="H13" s="65">
        <f>Ave!F7</f>
        <v>52.5</v>
      </c>
      <c r="I13" s="65">
        <f>Ave!G7</f>
        <v>58.5</v>
      </c>
      <c r="J13" s="66">
        <f>Ave!H7</f>
        <v>79.5</v>
      </c>
      <c r="K13" s="65">
        <f>Ave!I7</f>
        <v>52.5</v>
      </c>
      <c r="L13" s="65">
        <f>Ave!J7</f>
        <v>59.5</v>
      </c>
      <c r="M13" s="65">
        <f>Ave!K7</f>
        <v>67</v>
      </c>
      <c r="N13" s="65">
        <f>Ave!L7</f>
        <v>61.5</v>
      </c>
      <c r="O13" s="65">
        <f>Ave!M7</f>
        <v>56.5</v>
      </c>
      <c r="P13" s="65">
        <f>Ave!N7</f>
        <v>487.5</v>
      </c>
      <c r="Q13" s="132">
        <f>Ave!O7</f>
        <v>60.9375</v>
      </c>
      <c r="R13" s="65">
        <f>Ave!P7</f>
        <v>44</v>
      </c>
      <c r="S13" s="178"/>
      <c r="T13" s="61"/>
    </row>
    <row r="14" spans="1:37" ht="18" customHeight="1">
      <c r="B14" s="184">
        <v>4</v>
      </c>
      <c r="C14" s="200">
        <f>'S1'!C8</f>
        <v>0</v>
      </c>
      <c r="D14" s="203" t="str">
        <f>Ave!C8</f>
        <v>ሀያት ሙሀመድ ካሳው</v>
      </c>
      <c r="E14" s="188" t="str">
        <f>'S1'!E8</f>
        <v>F</v>
      </c>
      <c r="F14" s="194">
        <f>'S1'!F8</f>
        <v>7</v>
      </c>
      <c r="G14" s="90" t="s">
        <v>83</v>
      </c>
      <c r="H14" s="63">
        <f>'S1'!G8</f>
        <v>87</v>
      </c>
      <c r="I14" s="63">
        <f>'S1'!H8</f>
        <v>91</v>
      </c>
      <c r="J14" s="64">
        <f>'S1'!I8</f>
        <v>83</v>
      </c>
      <c r="K14" s="63">
        <f>'S1'!J8</f>
        <v>79</v>
      </c>
      <c r="L14" s="63">
        <f>'S1'!K8</f>
        <v>89</v>
      </c>
      <c r="M14" s="63">
        <f>'S1'!L8</f>
        <v>78</v>
      </c>
      <c r="N14" s="63">
        <f>'S1'!M8</f>
        <v>65</v>
      </c>
      <c r="O14" s="63">
        <f>'S1'!N8</f>
        <v>71</v>
      </c>
      <c r="P14" s="63">
        <f>'S1'!P8</f>
        <v>643</v>
      </c>
      <c r="Q14" s="131">
        <f>'S1'!Q8</f>
        <v>80.375</v>
      </c>
      <c r="R14" s="63">
        <f>'S1'!R8</f>
        <v>21</v>
      </c>
      <c r="S14" s="176" t="str">
        <f>Ave!Q8</f>
        <v>ተዛውራለች</v>
      </c>
    </row>
    <row r="15" spans="1:37" ht="18" customHeight="1">
      <c r="B15" s="184"/>
      <c r="C15" s="201"/>
      <c r="D15" s="204"/>
      <c r="E15" s="188"/>
      <c r="F15" s="194"/>
      <c r="G15" s="90" t="s">
        <v>84</v>
      </c>
      <c r="H15" s="63">
        <f>'S2'!G8</f>
        <v>62</v>
      </c>
      <c r="I15" s="63">
        <f>'S2'!H8</f>
        <v>65</v>
      </c>
      <c r="J15" s="64">
        <f>'S2'!I8</f>
        <v>59</v>
      </c>
      <c r="K15" s="63">
        <f>'S2'!J8</f>
        <v>64</v>
      </c>
      <c r="L15" s="63">
        <f>'S2'!K8</f>
        <v>61</v>
      </c>
      <c r="M15" s="63">
        <f>'S2'!L8</f>
        <v>76</v>
      </c>
      <c r="N15" s="63">
        <f>'S2'!M8</f>
        <v>87</v>
      </c>
      <c r="O15" s="63">
        <f>'S2'!N8</f>
        <v>73</v>
      </c>
      <c r="P15" s="63">
        <f>'S2'!P8</f>
        <v>547</v>
      </c>
      <c r="Q15" s="131">
        <f>'S2'!Q8</f>
        <v>68.375</v>
      </c>
      <c r="R15" s="63">
        <f>'S2'!R8</f>
        <v>30</v>
      </c>
      <c r="S15" s="177"/>
    </row>
    <row r="16" spans="1:37" s="60" customFormat="1" ht="18" customHeight="1">
      <c r="B16" s="184"/>
      <c r="C16" s="202"/>
      <c r="D16" s="205"/>
      <c r="E16" s="188"/>
      <c r="F16" s="194"/>
      <c r="G16" s="91" t="s">
        <v>18</v>
      </c>
      <c r="H16" s="65">
        <f>Ave!F8</f>
        <v>74.5</v>
      </c>
      <c r="I16" s="65">
        <f>Ave!G8</f>
        <v>78</v>
      </c>
      <c r="J16" s="66">
        <f>Ave!H8</f>
        <v>71</v>
      </c>
      <c r="K16" s="65">
        <f>Ave!I8</f>
        <v>71.5</v>
      </c>
      <c r="L16" s="65">
        <f>Ave!J8</f>
        <v>75</v>
      </c>
      <c r="M16" s="65">
        <f>Ave!K8</f>
        <v>77</v>
      </c>
      <c r="N16" s="65">
        <f>Ave!L8</f>
        <v>76</v>
      </c>
      <c r="O16" s="65">
        <f>Ave!M8</f>
        <v>72</v>
      </c>
      <c r="P16" s="65">
        <f>Ave!N8</f>
        <v>595</v>
      </c>
      <c r="Q16" s="132">
        <f>Ave!O8</f>
        <v>74.375</v>
      </c>
      <c r="R16" s="65">
        <f>Ave!P8</f>
        <v>26</v>
      </c>
      <c r="S16" s="178"/>
      <c r="T16" s="61"/>
    </row>
    <row r="17" spans="2:22" ht="18" customHeight="1">
      <c r="B17" s="184">
        <v>5</v>
      </c>
      <c r="C17" s="200">
        <f>'S1'!C9</f>
        <v>0</v>
      </c>
      <c r="D17" s="203" t="str">
        <f>Ave!C9</f>
        <v>ሉቅማነልሀኪም ሙሀመድ ኑርየ</v>
      </c>
      <c r="E17" s="188" t="str">
        <f>'S1'!E9</f>
        <v>M</v>
      </c>
      <c r="F17" s="194">
        <f>'S1'!F9</f>
        <v>7</v>
      </c>
      <c r="G17" s="90" t="s">
        <v>83</v>
      </c>
      <c r="H17" s="63">
        <f>'S1'!G9</f>
        <v>90</v>
      </c>
      <c r="I17" s="63">
        <f>'S1'!H9</f>
        <v>81</v>
      </c>
      <c r="J17" s="64">
        <f>'S1'!I9</f>
        <v>84</v>
      </c>
      <c r="K17" s="63">
        <f>'S1'!J9</f>
        <v>73</v>
      </c>
      <c r="L17" s="63">
        <f>'S1'!K9</f>
        <v>88</v>
      </c>
      <c r="M17" s="63">
        <f>'S1'!L9</f>
        <v>78</v>
      </c>
      <c r="N17" s="63">
        <f>'S1'!M9</f>
        <v>76</v>
      </c>
      <c r="O17" s="63">
        <f>'S1'!N9</f>
        <v>94</v>
      </c>
      <c r="P17" s="63">
        <f>'S1'!P9</f>
        <v>664</v>
      </c>
      <c r="Q17" s="131">
        <f>'S1'!Q9</f>
        <v>83</v>
      </c>
      <c r="R17" s="63">
        <f>'S1'!R9</f>
        <v>16</v>
      </c>
      <c r="S17" s="176" t="str">
        <f>Ave!Q9</f>
        <v>ተዛውሯል</v>
      </c>
    </row>
    <row r="18" spans="2:22" ht="18" customHeight="1">
      <c r="B18" s="184"/>
      <c r="C18" s="201"/>
      <c r="D18" s="204"/>
      <c r="E18" s="188"/>
      <c r="F18" s="194"/>
      <c r="G18" s="90" t="s">
        <v>84</v>
      </c>
      <c r="H18" s="63">
        <f>'S2'!G9</f>
        <v>69</v>
      </c>
      <c r="I18" s="63">
        <f>'S2'!H9</f>
        <v>61</v>
      </c>
      <c r="J18" s="64">
        <f>'S2'!I9</f>
        <v>54</v>
      </c>
      <c r="K18" s="63">
        <f>'S2'!J9</f>
        <v>64</v>
      </c>
      <c r="L18" s="63">
        <f>'S2'!K9</f>
        <v>85</v>
      </c>
      <c r="M18" s="63">
        <f>'S2'!L9</f>
        <v>76</v>
      </c>
      <c r="N18" s="63">
        <f>'S2'!M9</f>
        <v>76</v>
      </c>
      <c r="O18" s="63">
        <f>'S2'!N9</f>
        <v>97</v>
      </c>
      <c r="P18" s="63">
        <f>'S2'!P9</f>
        <v>582</v>
      </c>
      <c r="Q18" s="131">
        <f>'S2'!Q9</f>
        <v>72.75</v>
      </c>
      <c r="R18" s="63">
        <f>'S2'!R9</f>
        <v>24</v>
      </c>
      <c r="S18" s="177"/>
    </row>
    <row r="19" spans="2:22" s="60" customFormat="1" ht="18" customHeight="1">
      <c r="B19" s="184"/>
      <c r="C19" s="202"/>
      <c r="D19" s="205"/>
      <c r="E19" s="188"/>
      <c r="F19" s="194"/>
      <c r="G19" s="91" t="s">
        <v>18</v>
      </c>
      <c r="H19" s="65">
        <f>Ave!F9</f>
        <v>79.5</v>
      </c>
      <c r="I19" s="65">
        <f>Ave!G9</f>
        <v>71</v>
      </c>
      <c r="J19" s="66">
        <f>Ave!H9</f>
        <v>69</v>
      </c>
      <c r="K19" s="65">
        <f>Ave!I9</f>
        <v>68.5</v>
      </c>
      <c r="L19" s="65">
        <f>Ave!J9</f>
        <v>86.5</v>
      </c>
      <c r="M19" s="65">
        <f>Ave!K9</f>
        <v>77</v>
      </c>
      <c r="N19" s="65">
        <f>Ave!L9</f>
        <v>76</v>
      </c>
      <c r="O19" s="65">
        <f>Ave!M9</f>
        <v>95.5</v>
      </c>
      <c r="P19" s="65">
        <f>Ave!N9</f>
        <v>623</v>
      </c>
      <c r="Q19" s="132">
        <f>Ave!O9</f>
        <v>77.875</v>
      </c>
      <c r="R19" s="65">
        <f>Ave!P9</f>
        <v>20</v>
      </c>
      <c r="S19" s="178"/>
      <c r="T19" s="61"/>
    </row>
    <row r="20" spans="2:22" ht="18" customHeight="1">
      <c r="B20" s="184">
        <v>6</v>
      </c>
      <c r="C20" s="200">
        <f>'S1'!C10</f>
        <v>0</v>
      </c>
      <c r="D20" s="203" t="str">
        <f>Ave!C10</f>
        <v>መስኡድ ጀማል አህመድ</v>
      </c>
      <c r="E20" s="188" t="str">
        <f>'S1'!E10</f>
        <v>M</v>
      </c>
      <c r="F20" s="194">
        <f>'S1'!F10</f>
        <v>7</v>
      </c>
      <c r="G20" s="90" t="s">
        <v>83</v>
      </c>
      <c r="H20" s="63">
        <f>'S1'!G10</f>
        <v>65</v>
      </c>
      <c r="I20" s="63">
        <f>'S1'!H10</f>
        <v>77</v>
      </c>
      <c r="J20" s="64">
        <f>'S1'!I10</f>
        <v>57</v>
      </c>
      <c r="K20" s="63">
        <f>'S1'!J10</f>
        <v>61</v>
      </c>
      <c r="L20" s="63">
        <f>'S1'!K10</f>
        <v>67</v>
      </c>
      <c r="M20" s="63">
        <f>'S1'!L10</f>
        <v>80</v>
      </c>
      <c r="N20" s="63">
        <f>'S1'!M10</f>
        <v>66</v>
      </c>
      <c r="O20" s="63">
        <f>'S1'!N10</f>
        <v>69</v>
      </c>
      <c r="P20" s="63">
        <f>'S1'!P10</f>
        <v>542</v>
      </c>
      <c r="Q20" s="131">
        <f>'S1'!Q10</f>
        <v>67.75</v>
      </c>
      <c r="R20" s="63">
        <f>'S1'!R10</f>
        <v>39</v>
      </c>
      <c r="S20" s="176" t="str">
        <f>Ave!Q10</f>
        <v>-</v>
      </c>
    </row>
    <row r="21" spans="2:22" ht="18" customHeight="1">
      <c r="B21" s="184"/>
      <c r="C21" s="201"/>
      <c r="D21" s="204"/>
      <c r="E21" s="188"/>
      <c r="F21" s="194"/>
      <c r="G21" s="90" t="s">
        <v>84</v>
      </c>
      <c r="H21" s="63">
        <f>'S2'!G10</f>
        <v>0</v>
      </c>
      <c r="I21" s="63">
        <f>'S2'!H10</f>
        <v>0</v>
      </c>
      <c r="J21" s="64">
        <f>'S2'!I10</f>
        <v>0</v>
      </c>
      <c r="K21" s="63">
        <f>'S2'!J10</f>
        <v>0</v>
      </c>
      <c r="L21" s="63">
        <f>'S2'!K10</f>
        <v>0</v>
      </c>
      <c r="M21" s="63">
        <f>'S2'!L10</f>
        <v>0</v>
      </c>
      <c r="N21" s="63">
        <f>'S2'!M10</f>
        <v>0</v>
      </c>
      <c r="O21" s="63">
        <f>'S2'!N10</f>
        <v>0</v>
      </c>
      <c r="P21" s="63" t="str">
        <f>'S2'!P10</f>
        <v/>
      </c>
      <c r="Q21" s="131" t="str">
        <f>'S2'!Q10</f>
        <v/>
      </c>
      <c r="R21" s="63" t="str">
        <f>'S2'!R10</f>
        <v/>
      </c>
      <c r="S21" s="177"/>
    </row>
    <row r="22" spans="2:22" s="60" customFormat="1" ht="18" customHeight="1">
      <c r="B22" s="184"/>
      <c r="C22" s="202"/>
      <c r="D22" s="205"/>
      <c r="E22" s="188"/>
      <c r="F22" s="194"/>
      <c r="G22" s="91" t="s">
        <v>18</v>
      </c>
      <c r="H22" s="65" t="str">
        <f>Ave!F10</f>
        <v/>
      </c>
      <c r="I22" s="65" t="str">
        <f>Ave!G10</f>
        <v/>
      </c>
      <c r="J22" s="66" t="str">
        <f>Ave!H10</f>
        <v/>
      </c>
      <c r="K22" s="65" t="str">
        <f>Ave!I10</f>
        <v/>
      </c>
      <c r="L22" s="65" t="str">
        <f>Ave!J10</f>
        <v/>
      </c>
      <c r="M22" s="65" t="str">
        <f>Ave!K10</f>
        <v/>
      </c>
      <c r="N22" s="65" t="str">
        <f>Ave!L10</f>
        <v/>
      </c>
      <c r="O22" s="65" t="str">
        <f>Ave!M10</f>
        <v/>
      </c>
      <c r="P22" s="65" t="str">
        <f>Ave!N10</f>
        <v/>
      </c>
      <c r="Q22" s="132" t="str">
        <f>Ave!O10</f>
        <v/>
      </c>
      <c r="R22" s="65" t="str">
        <f>Ave!P10</f>
        <v/>
      </c>
      <c r="S22" s="178"/>
      <c r="T22" s="61"/>
    </row>
    <row r="23" spans="2:22" ht="18" customHeight="1">
      <c r="B23" s="184">
        <v>7</v>
      </c>
      <c r="C23" s="200">
        <f>'S1'!C11</f>
        <v>7</v>
      </c>
      <c r="D23" s="203" t="str">
        <f>Ave!C11</f>
        <v>ሙሀመድ አሚን ሙሉጌታ</v>
      </c>
      <c r="E23" s="188" t="str">
        <f>'S1'!E11</f>
        <v>M</v>
      </c>
      <c r="F23" s="194">
        <f>'S1'!F11</f>
        <v>7</v>
      </c>
      <c r="G23" s="90" t="s">
        <v>83</v>
      </c>
      <c r="H23" s="63">
        <f>'S1'!G11</f>
        <v>97</v>
      </c>
      <c r="I23" s="63">
        <f>'S1'!H11</f>
        <v>99</v>
      </c>
      <c r="J23" s="64">
        <f>'S1'!I11</f>
        <v>83</v>
      </c>
      <c r="K23" s="63">
        <f>'S1'!J11</f>
        <v>93</v>
      </c>
      <c r="L23" s="63">
        <f>'S1'!K11</f>
        <v>96</v>
      </c>
      <c r="M23" s="63">
        <f>'S1'!L11</f>
        <v>98</v>
      </c>
      <c r="N23" s="63">
        <f>'S1'!M11</f>
        <v>93</v>
      </c>
      <c r="O23" s="63">
        <f>'S1'!N11</f>
        <v>96</v>
      </c>
      <c r="P23" s="63">
        <f>'S1'!P11</f>
        <v>755</v>
      </c>
      <c r="Q23" s="131">
        <f>'S1'!Q11</f>
        <v>94.375</v>
      </c>
      <c r="R23" s="63">
        <f>'S1'!R11</f>
        <v>2</v>
      </c>
      <c r="S23" s="176" t="str">
        <f>Ave!Q11</f>
        <v>ተዛውሯል</v>
      </c>
    </row>
    <row r="24" spans="2:22" ht="18" customHeight="1">
      <c r="B24" s="184"/>
      <c r="C24" s="201"/>
      <c r="D24" s="204"/>
      <c r="E24" s="188"/>
      <c r="F24" s="194"/>
      <c r="G24" s="90" t="s">
        <v>84</v>
      </c>
      <c r="H24" s="63">
        <f>'S2'!G11</f>
        <v>96</v>
      </c>
      <c r="I24" s="63">
        <f>'S2'!H11</f>
        <v>96</v>
      </c>
      <c r="J24" s="64">
        <f>'S2'!I11</f>
        <v>75</v>
      </c>
      <c r="K24" s="63">
        <f>'S2'!J11</f>
        <v>88</v>
      </c>
      <c r="L24" s="63">
        <f>'S2'!K11</f>
        <v>88</v>
      </c>
      <c r="M24" s="63">
        <f>'S2'!L11</f>
        <v>91</v>
      </c>
      <c r="N24" s="63">
        <f>'S2'!M11</f>
        <v>88</v>
      </c>
      <c r="O24" s="63">
        <f>'S2'!N11</f>
        <v>100</v>
      </c>
      <c r="P24" s="63">
        <f>'S2'!P11</f>
        <v>722</v>
      </c>
      <c r="Q24" s="131">
        <f>'S2'!Q11</f>
        <v>90.25</v>
      </c>
      <c r="R24" s="63">
        <f>'S2'!R11</f>
        <v>3</v>
      </c>
      <c r="S24" s="177"/>
    </row>
    <row r="25" spans="2:22" s="60" customFormat="1" ht="18" customHeight="1">
      <c r="B25" s="184"/>
      <c r="C25" s="202"/>
      <c r="D25" s="205"/>
      <c r="E25" s="188"/>
      <c r="F25" s="194"/>
      <c r="G25" s="91" t="s">
        <v>18</v>
      </c>
      <c r="H25" s="65">
        <f>Ave!F11</f>
        <v>96.5</v>
      </c>
      <c r="I25" s="65">
        <f>Ave!G11</f>
        <v>97.5</v>
      </c>
      <c r="J25" s="66">
        <f>Ave!H11</f>
        <v>79</v>
      </c>
      <c r="K25" s="65">
        <f>Ave!I11</f>
        <v>90.5</v>
      </c>
      <c r="L25" s="65">
        <f>Ave!J11</f>
        <v>92</v>
      </c>
      <c r="M25" s="65">
        <f>Ave!K11</f>
        <v>94.5</v>
      </c>
      <c r="N25" s="65">
        <f>Ave!L11</f>
        <v>90.5</v>
      </c>
      <c r="O25" s="65">
        <f>Ave!M11</f>
        <v>98</v>
      </c>
      <c r="P25" s="65">
        <f>Ave!N11</f>
        <v>738.5</v>
      </c>
      <c r="Q25" s="132">
        <f>Ave!O11</f>
        <v>92.3125</v>
      </c>
      <c r="R25" s="65">
        <f>Ave!P11</f>
        <v>2</v>
      </c>
      <c r="S25" s="178"/>
      <c r="T25" s="61"/>
    </row>
    <row r="26" spans="2:22" ht="18" customHeight="1">
      <c r="B26" s="184">
        <v>8</v>
      </c>
      <c r="C26" s="200">
        <f>'S1'!C12</f>
        <v>8</v>
      </c>
      <c r="D26" s="203" t="str">
        <f>Ave!C12</f>
        <v>ሙሀመድ አሚን ጀማል</v>
      </c>
      <c r="E26" s="188" t="str">
        <f>'S1'!E12</f>
        <v>M</v>
      </c>
      <c r="F26" s="194">
        <f>'S1'!F12</f>
        <v>7</v>
      </c>
      <c r="G26" s="90" t="s">
        <v>83</v>
      </c>
      <c r="H26" s="63">
        <f>'S1'!G12</f>
        <v>73</v>
      </c>
      <c r="I26" s="63">
        <f>'S1'!H12</f>
        <v>69</v>
      </c>
      <c r="J26" s="64">
        <f>'S1'!I12</f>
        <v>83</v>
      </c>
      <c r="K26" s="63">
        <f>'S1'!J12</f>
        <v>62</v>
      </c>
      <c r="L26" s="63">
        <f>'S1'!K12</f>
        <v>69</v>
      </c>
      <c r="M26" s="63">
        <f>'S1'!L12</f>
        <v>69</v>
      </c>
      <c r="N26" s="63">
        <f>'S1'!M12</f>
        <v>85</v>
      </c>
      <c r="O26" s="63">
        <f>'S1'!N12</f>
        <v>83</v>
      </c>
      <c r="P26" s="63">
        <f>'S1'!P12</f>
        <v>593</v>
      </c>
      <c r="Q26" s="131">
        <f>'S1'!Q12</f>
        <v>74.125</v>
      </c>
      <c r="R26" s="63">
        <f>'S1'!R12</f>
        <v>32</v>
      </c>
      <c r="S26" s="208" t="str">
        <f>Ave!Q12</f>
        <v>ተዛውሯል</v>
      </c>
    </row>
    <row r="27" spans="2:22" ht="18" customHeight="1">
      <c r="B27" s="184"/>
      <c r="C27" s="201"/>
      <c r="D27" s="204"/>
      <c r="E27" s="188"/>
      <c r="F27" s="194"/>
      <c r="G27" s="90" t="s">
        <v>84</v>
      </c>
      <c r="H27" s="63">
        <f>'S2'!G12</f>
        <v>54</v>
      </c>
      <c r="I27" s="63">
        <f>'S2'!H12</f>
        <v>74</v>
      </c>
      <c r="J27" s="64">
        <f>'S2'!I12</f>
        <v>54</v>
      </c>
      <c r="K27" s="63">
        <f>'S2'!J12</f>
        <v>57</v>
      </c>
      <c r="L27" s="63">
        <f>'S2'!K12</f>
        <v>64</v>
      </c>
      <c r="M27" s="63">
        <f>'S2'!L12</f>
        <v>65</v>
      </c>
      <c r="N27" s="63">
        <f>'S2'!M12</f>
        <v>84</v>
      </c>
      <c r="O27" s="63">
        <f>'S2'!N12</f>
        <v>82</v>
      </c>
      <c r="P27" s="63">
        <f>'S2'!P12</f>
        <v>534</v>
      </c>
      <c r="Q27" s="131">
        <f>'S2'!Q12</f>
        <v>66.75</v>
      </c>
      <c r="R27" s="63">
        <f>'S2'!R12</f>
        <v>35</v>
      </c>
      <c r="S27" s="209"/>
    </row>
    <row r="28" spans="2:22" s="60" customFormat="1" ht="18" customHeight="1">
      <c r="B28" s="184"/>
      <c r="C28" s="202"/>
      <c r="D28" s="205"/>
      <c r="E28" s="188"/>
      <c r="F28" s="194"/>
      <c r="G28" s="91" t="s">
        <v>18</v>
      </c>
      <c r="H28" s="65">
        <f>Ave!F12</f>
        <v>63.5</v>
      </c>
      <c r="I28" s="65">
        <f>Ave!G12</f>
        <v>71.5</v>
      </c>
      <c r="J28" s="66">
        <f>Ave!H12</f>
        <v>68.5</v>
      </c>
      <c r="K28" s="65">
        <f>Ave!I12</f>
        <v>59.5</v>
      </c>
      <c r="L28" s="65">
        <f>Ave!J12</f>
        <v>66.5</v>
      </c>
      <c r="M28" s="65">
        <f>Ave!K12</f>
        <v>67</v>
      </c>
      <c r="N28" s="65">
        <f>Ave!L12</f>
        <v>84.5</v>
      </c>
      <c r="O28" s="65">
        <f>Ave!M12</f>
        <v>82.5</v>
      </c>
      <c r="P28" s="65">
        <f>Ave!N12</f>
        <v>563.5</v>
      </c>
      <c r="Q28" s="132">
        <f>Ave!O12</f>
        <v>70.4375</v>
      </c>
      <c r="R28" s="65">
        <f>Ave!P12</f>
        <v>32</v>
      </c>
      <c r="S28" s="210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4" t="s">
        <v>64</v>
      </c>
      <c r="I30" s="174"/>
      <c r="J30" s="174"/>
      <c r="K30" s="174"/>
      <c r="L30" s="174"/>
      <c r="M30" s="174"/>
      <c r="N30" s="175" t="s">
        <v>65</v>
      </c>
      <c r="O30" s="175"/>
      <c r="P30" s="175"/>
      <c r="Q30" s="175"/>
      <c r="R30" s="175"/>
      <c r="S30" s="175"/>
      <c r="T30" s="175"/>
      <c r="U30" s="175"/>
      <c r="V30" s="70"/>
    </row>
    <row r="31" spans="2:22" s="67" customFormat="1" ht="18" customHeight="1">
      <c r="B31" s="68"/>
      <c r="C31" s="68"/>
      <c r="D31" s="166" t="s">
        <v>66</v>
      </c>
      <c r="E31" s="166"/>
      <c r="F31" s="166"/>
      <c r="G31" s="88"/>
      <c r="H31" s="189" t="s">
        <v>68</v>
      </c>
      <c r="I31" s="189"/>
      <c r="J31" s="189"/>
      <c r="K31" s="189"/>
      <c r="L31" s="189"/>
      <c r="M31" s="189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6" t="s">
        <v>69</v>
      </c>
      <c r="E32" s="166"/>
      <c r="F32" s="166"/>
      <c r="G32" s="88"/>
      <c r="H32" s="167" t="s">
        <v>70</v>
      </c>
      <c r="I32" s="167"/>
      <c r="J32" s="167"/>
      <c r="K32" s="167"/>
      <c r="L32" s="167"/>
      <c r="M32" s="167"/>
      <c r="N32" s="168" t="s">
        <v>69</v>
      </c>
      <c r="O32" s="168"/>
      <c r="P32" s="168"/>
      <c r="Q32" s="168"/>
      <c r="R32" s="168"/>
      <c r="S32" s="168"/>
      <c r="T32" s="168"/>
      <c r="U32" s="168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1" t="s">
        <v>0</v>
      </c>
      <c r="C36" s="110"/>
      <c r="D36" s="179" t="s">
        <v>1</v>
      </c>
      <c r="E36" s="179" t="s">
        <v>2</v>
      </c>
      <c r="F36" s="179" t="s">
        <v>3</v>
      </c>
      <c r="G36" s="179" t="s">
        <v>17</v>
      </c>
      <c r="H36" s="181" t="s">
        <v>4</v>
      </c>
      <c r="I36" s="182"/>
      <c r="J36" s="182"/>
      <c r="K36" s="182"/>
      <c r="L36" s="182"/>
      <c r="M36" s="182"/>
      <c r="N36" s="182"/>
      <c r="O36" s="183"/>
      <c r="P36" s="171" t="s">
        <v>26</v>
      </c>
      <c r="Q36" s="171" t="s">
        <v>18</v>
      </c>
      <c r="R36" s="171" t="s">
        <v>6</v>
      </c>
      <c r="S36" s="169" t="s">
        <v>16</v>
      </c>
      <c r="T36" s="111"/>
      <c r="U36" s="111"/>
      <c r="V36" s="112"/>
    </row>
    <row r="37" spans="2:22" s="1" customFormat="1" ht="18" customHeight="1">
      <c r="B37" s="172"/>
      <c r="C37" s="100"/>
      <c r="D37" s="180"/>
      <c r="E37" s="180"/>
      <c r="F37" s="180"/>
      <c r="G37" s="180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2"/>
      <c r="Q37" s="172"/>
      <c r="R37" s="172"/>
      <c r="S37" s="170"/>
      <c r="T37" s="102"/>
      <c r="U37" s="102"/>
      <c r="V37" s="103"/>
    </row>
    <row r="38" spans="2:22" ht="18" customHeight="1">
      <c r="B38" s="184">
        <v>9</v>
      </c>
      <c r="C38" s="198">
        <f>'S1'!C13</f>
        <v>9</v>
      </c>
      <c r="D38" s="185" t="str">
        <f>Ave!C13</f>
        <v>ሙሀመድ አቡበክር ሰኢድ</v>
      </c>
      <c r="E38" s="188" t="str">
        <f>'S1'!E13</f>
        <v>M</v>
      </c>
      <c r="F38" s="188">
        <f>'S1'!F13</f>
        <v>7</v>
      </c>
      <c r="G38" s="90" t="s">
        <v>83</v>
      </c>
      <c r="H38" s="63">
        <f>'S1'!G13</f>
        <v>67</v>
      </c>
      <c r="I38" s="63">
        <f>'S1'!H13</f>
        <v>64</v>
      </c>
      <c r="J38" s="64">
        <f>'S1'!I13</f>
        <v>77</v>
      </c>
      <c r="K38" s="63">
        <f>'S1'!J13</f>
        <v>54</v>
      </c>
      <c r="L38" s="63">
        <f>'S1'!K13</f>
        <v>59</v>
      </c>
      <c r="M38" s="63">
        <f>'S1'!L13</f>
        <v>63</v>
      </c>
      <c r="N38" s="63">
        <f>'S1'!M13</f>
        <v>69</v>
      </c>
      <c r="O38" s="63">
        <f>'S1'!N13</f>
        <v>71</v>
      </c>
      <c r="P38" s="63">
        <f>'S1'!P13</f>
        <v>524</v>
      </c>
      <c r="Q38" s="131">
        <f>'S1'!Q13</f>
        <v>65.5</v>
      </c>
      <c r="R38" s="63">
        <f>'S1'!R13</f>
        <v>41</v>
      </c>
      <c r="S38" s="208" t="str">
        <f>Ave!Q13</f>
        <v>ተዛውሯል</v>
      </c>
    </row>
    <row r="39" spans="2:22" ht="18" customHeight="1">
      <c r="B39" s="184"/>
      <c r="C39" s="206"/>
      <c r="D39" s="186"/>
      <c r="E39" s="188"/>
      <c r="F39" s="188"/>
      <c r="G39" s="90" t="s">
        <v>84</v>
      </c>
      <c r="H39" s="63">
        <f>'S2'!G13</f>
        <v>51</v>
      </c>
      <c r="I39" s="63">
        <f>'S2'!H13</f>
        <v>63</v>
      </c>
      <c r="J39" s="64">
        <f>'S2'!I13</f>
        <v>55</v>
      </c>
      <c r="K39" s="63">
        <f>'S2'!J13</f>
        <v>40</v>
      </c>
      <c r="L39" s="63">
        <f>'S2'!K13</f>
        <v>64</v>
      </c>
      <c r="M39" s="63">
        <f>'S2'!L13</f>
        <v>69</v>
      </c>
      <c r="N39" s="63">
        <f>'S2'!M13</f>
        <v>77</v>
      </c>
      <c r="O39" s="63">
        <f>'S2'!N13</f>
        <v>82</v>
      </c>
      <c r="P39" s="63">
        <f>'S2'!P13</f>
        <v>501</v>
      </c>
      <c r="Q39" s="131">
        <f>'S2'!Q13</f>
        <v>62.625</v>
      </c>
      <c r="R39" s="63">
        <f>'S2'!R13</f>
        <v>41</v>
      </c>
      <c r="S39" s="209"/>
    </row>
    <row r="40" spans="2:22" s="60" customFormat="1" ht="18" customHeight="1">
      <c r="B40" s="184"/>
      <c r="C40" s="199"/>
      <c r="D40" s="187"/>
      <c r="E40" s="188"/>
      <c r="F40" s="188"/>
      <c r="G40" s="91" t="s">
        <v>18</v>
      </c>
      <c r="H40" s="65">
        <f>Ave!F13</f>
        <v>59</v>
      </c>
      <c r="I40" s="65">
        <f>Ave!G13</f>
        <v>63.5</v>
      </c>
      <c r="J40" s="66">
        <f>Ave!H13</f>
        <v>66</v>
      </c>
      <c r="K40" s="65">
        <f>Ave!I13</f>
        <v>47</v>
      </c>
      <c r="L40" s="65">
        <f>Ave!J13</f>
        <v>61.5</v>
      </c>
      <c r="M40" s="65">
        <f>Ave!K13</f>
        <v>66</v>
      </c>
      <c r="N40" s="65">
        <f>Ave!L13</f>
        <v>73</v>
      </c>
      <c r="O40" s="65">
        <f>Ave!M13</f>
        <v>76.5</v>
      </c>
      <c r="P40" s="65">
        <f>Ave!N13</f>
        <v>512.5</v>
      </c>
      <c r="Q40" s="132">
        <f>Ave!O13</f>
        <v>64.0625</v>
      </c>
      <c r="R40" s="65">
        <f>Ave!P13</f>
        <v>41</v>
      </c>
      <c r="S40" s="210"/>
      <c r="T40" s="61"/>
    </row>
    <row r="41" spans="2:22" ht="18" customHeight="1">
      <c r="B41" s="184">
        <v>10</v>
      </c>
      <c r="C41" s="198">
        <f>'S1'!C14</f>
        <v>10</v>
      </c>
      <c r="D41" s="185" t="str">
        <f>Ave!C14</f>
        <v>ሙሀመድአሚን እንድሪስ ትኩ</v>
      </c>
      <c r="E41" s="188" t="str">
        <f>'S1'!E14</f>
        <v>M</v>
      </c>
      <c r="F41" s="188">
        <f>'S1'!F14</f>
        <v>7</v>
      </c>
      <c r="G41" s="90" t="s">
        <v>83</v>
      </c>
      <c r="H41" s="63">
        <f>'S1'!G14</f>
        <v>76</v>
      </c>
      <c r="I41" s="63">
        <f>'S1'!H14</f>
        <v>71</v>
      </c>
      <c r="J41" s="64">
        <f>'S1'!I14</f>
        <v>83</v>
      </c>
      <c r="K41" s="63">
        <f>'S1'!J14</f>
        <v>77</v>
      </c>
      <c r="L41" s="63">
        <f>'S1'!K14</f>
        <v>85</v>
      </c>
      <c r="M41" s="63">
        <f>'S1'!L14</f>
        <v>77</v>
      </c>
      <c r="N41" s="63">
        <f>'S1'!M14</f>
        <v>73</v>
      </c>
      <c r="O41" s="63">
        <f>'S1'!N14</f>
        <v>81</v>
      </c>
      <c r="P41" s="63">
        <f>'S1'!P14</f>
        <v>623</v>
      </c>
      <c r="Q41" s="131">
        <f>'S1'!Q14</f>
        <v>77.875</v>
      </c>
      <c r="R41" s="63">
        <f>'S1'!R14</f>
        <v>26</v>
      </c>
      <c r="S41" s="176" t="str">
        <f>Ave!Q14</f>
        <v>ተዛውሯል</v>
      </c>
    </row>
    <row r="42" spans="2:22" ht="18" customHeight="1">
      <c r="B42" s="184"/>
      <c r="C42" s="206"/>
      <c r="D42" s="186"/>
      <c r="E42" s="188"/>
      <c r="F42" s="188"/>
      <c r="G42" s="90" t="s">
        <v>84</v>
      </c>
      <c r="H42" s="63">
        <f>'S2'!G14</f>
        <v>79</v>
      </c>
      <c r="I42" s="63">
        <f>'S2'!H14</f>
        <v>51</v>
      </c>
      <c r="J42" s="64">
        <f>'S2'!I14</f>
        <v>68</v>
      </c>
      <c r="K42" s="63">
        <f>'S2'!J14</f>
        <v>59</v>
      </c>
      <c r="L42" s="63">
        <f>'S2'!K14</f>
        <v>77</v>
      </c>
      <c r="M42" s="63">
        <f>'S2'!L14</f>
        <v>74</v>
      </c>
      <c r="N42" s="63">
        <f>'S2'!M14</f>
        <v>78</v>
      </c>
      <c r="O42" s="63">
        <f>'S2'!N14</f>
        <v>82</v>
      </c>
      <c r="P42" s="63">
        <f>'S2'!P14</f>
        <v>568</v>
      </c>
      <c r="Q42" s="131">
        <f>'S2'!Q14</f>
        <v>71</v>
      </c>
      <c r="R42" s="63">
        <f>'S2'!R14</f>
        <v>25</v>
      </c>
      <c r="S42" s="177"/>
    </row>
    <row r="43" spans="2:22" s="60" customFormat="1" ht="18" customHeight="1">
      <c r="B43" s="184"/>
      <c r="C43" s="199"/>
      <c r="D43" s="187"/>
      <c r="E43" s="188"/>
      <c r="F43" s="188"/>
      <c r="G43" s="91" t="s">
        <v>18</v>
      </c>
      <c r="H43" s="65">
        <f>Ave!F14</f>
        <v>77.5</v>
      </c>
      <c r="I43" s="65">
        <f>Ave!G14</f>
        <v>61</v>
      </c>
      <c r="J43" s="66">
        <f>Ave!H14</f>
        <v>75.5</v>
      </c>
      <c r="K43" s="65">
        <f>Ave!I14</f>
        <v>68</v>
      </c>
      <c r="L43" s="65">
        <f>Ave!J14</f>
        <v>81</v>
      </c>
      <c r="M43" s="65">
        <f>Ave!K14</f>
        <v>75.5</v>
      </c>
      <c r="N43" s="65">
        <f>Ave!L14</f>
        <v>75.5</v>
      </c>
      <c r="O43" s="65">
        <f>Ave!M14</f>
        <v>81.5</v>
      </c>
      <c r="P43" s="65">
        <f>Ave!N14</f>
        <v>595.5</v>
      </c>
      <c r="Q43" s="132">
        <f>Ave!O14</f>
        <v>74.4375</v>
      </c>
      <c r="R43" s="65">
        <f>Ave!P14</f>
        <v>25</v>
      </c>
      <c r="S43" s="178"/>
      <c r="T43" s="61"/>
    </row>
    <row r="44" spans="2:22" ht="18" customHeight="1">
      <c r="B44" s="184">
        <v>11</v>
      </c>
      <c r="C44" s="198">
        <f>'S1'!C15</f>
        <v>11</v>
      </c>
      <c r="D44" s="185" t="str">
        <f>Ave!C15</f>
        <v>ሙባረክ ሰኢድ አሊ</v>
      </c>
      <c r="E44" s="188" t="str">
        <f>'S1'!E15</f>
        <v>M</v>
      </c>
      <c r="F44" s="188">
        <f>'S1'!F15</f>
        <v>7</v>
      </c>
      <c r="G44" s="90" t="s">
        <v>83</v>
      </c>
      <c r="H44" s="63">
        <f>'S1'!G15</f>
        <v>81</v>
      </c>
      <c r="I44" s="63">
        <f>'S1'!H15</f>
        <v>75</v>
      </c>
      <c r="J44" s="64">
        <f>'S1'!I15</f>
        <v>88</v>
      </c>
      <c r="K44" s="63">
        <f>'S1'!J15</f>
        <v>77</v>
      </c>
      <c r="L44" s="63">
        <f>'S1'!K15</f>
        <v>84</v>
      </c>
      <c r="M44" s="63">
        <f>'S1'!L15</f>
        <v>74</v>
      </c>
      <c r="N44" s="63">
        <f>'S1'!M15</f>
        <v>72</v>
      </c>
      <c r="O44" s="63">
        <f>'S1'!N15</f>
        <v>85</v>
      </c>
      <c r="P44" s="63">
        <f>'S1'!P15</f>
        <v>636</v>
      </c>
      <c r="Q44" s="131">
        <f>'S1'!Q15</f>
        <v>79.5</v>
      </c>
      <c r="R44" s="63">
        <f>'S1'!R15</f>
        <v>24</v>
      </c>
      <c r="S44" s="176" t="str">
        <f>Ave!Q15</f>
        <v>ተዛውሯል</v>
      </c>
    </row>
    <row r="45" spans="2:22" ht="18" customHeight="1">
      <c r="B45" s="184"/>
      <c r="C45" s="206"/>
      <c r="D45" s="186"/>
      <c r="E45" s="188"/>
      <c r="F45" s="188"/>
      <c r="G45" s="90" t="s">
        <v>84</v>
      </c>
      <c r="H45" s="63">
        <f>'S2'!G15</f>
        <v>52</v>
      </c>
      <c r="I45" s="63">
        <f>'S2'!H15</f>
        <v>52</v>
      </c>
      <c r="J45" s="64">
        <f>'S2'!I15</f>
        <v>61</v>
      </c>
      <c r="K45" s="63">
        <f>'S2'!J15</f>
        <v>48</v>
      </c>
      <c r="L45" s="63">
        <f>'S2'!K15</f>
        <v>74</v>
      </c>
      <c r="M45" s="63">
        <f>'S2'!L15</f>
        <v>76</v>
      </c>
      <c r="N45" s="63">
        <f>'S2'!M15</f>
        <v>89</v>
      </c>
      <c r="O45" s="63">
        <f>'S2'!N15</f>
        <v>87</v>
      </c>
      <c r="P45" s="63">
        <f>'S2'!P15</f>
        <v>539</v>
      </c>
      <c r="Q45" s="131">
        <f>'S2'!Q15</f>
        <v>67.375</v>
      </c>
      <c r="R45" s="63">
        <f>'S2'!R15</f>
        <v>32</v>
      </c>
      <c r="S45" s="177"/>
    </row>
    <row r="46" spans="2:22" ht="18" customHeight="1">
      <c r="B46" s="184"/>
      <c r="C46" s="199"/>
      <c r="D46" s="187"/>
      <c r="E46" s="188"/>
      <c r="F46" s="188"/>
      <c r="G46" s="90" t="s">
        <v>18</v>
      </c>
      <c r="H46" s="63">
        <f>Ave!F15</f>
        <v>66.5</v>
      </c>
      <c r="I46" s="63">
        <f>Ave!G15</f>
        <v>63.5</v>
      </c>
      <c r="J46" s="64">
        <f>Ave!H15</f>
        <v>74.5</v>
      </c>
      <c r="K46" s="63">
        <f>Ave!I15</f>
        <v>62.5</v>
      </c>
      <c r="L46" s="63">
        <f>Ave!J15</f>
        <v>79</v>
      </c>
      <c r="M46" s="63">
        <f>Ave!K15</f>
        <v>75</v>
      </c>
      <c r="N46" s="63">
        <f>Ave!L15</f>
        <v>80.5</v>
      </c>
      <c r="O46" s="63">
        <f>Ave!M15</f>
        <v>86</v>
      </c>
      <c r="P46" s="63">
        <f>Ave!N15</f>
        <v>587.5</v>
      </c>
      <c r="Q46" s="131">
        <f>Ave!O15</f>
        <v>73.4375</v>
      </c>
      <c r="R46" s="63">
        <f>Ave!P15</f>
        <v>28</v>
      </c>
      <c r="S46" s="178"/>
    </row>
    <row r="47" spans="2:22" ht="18" customHeight="1">
      <c r="B47" s="184">
        <v>12</v>
      </c>
      <c r="C47" s="198">
        <f>'S1'!C16</f>
        <v>12</v>
      </c>
      <c r="D47" s="185" t="str">
        <f>Ave!C16</f>
        <v>ሰለሀድን አርሻድ አሊ</v>
      </c>
      <c r="E47" s="188" t="str">
        <f>'S1'!E16</f>
        <v>M</v>
      </c>
      <c r="F47" s="188">
        <f>'S1'!F16</f>
        <v>7</v>
      </c>
      <c r="G47" s="90" t="s">
        <v>83</v>
      </c>
      <c r="H47" s="63">
        <f>'S1'!G16</f>
        <v>75</v>
      </c>
      <c r="I47" s="63">
        <f>'S1'!H16</f>
        <v>81</v>
      </c>
      <c r="J47" s="64">
        <f>'S1'!I16</f>
        <v>86</v>
      </c>
      <c r="K47" s="63">
        <f>'S1'!J16</f>
        <v>82</v>
      </c>
      <c r="L47" s="63">
        <f>'S1'!K16</f>
        <v>89</v>
      </c>
      <c r="M47" s="63">
        <f>'S1'!L16</f>
        <v>90</v>
      </c>
      <c r="N47" s="63">
        <f>'S1'!M16</f>
        <v>91</v>
      </c>
      <c r="O47" s="63">
        <f>'S1'!N16</f>
        <v>92</v>
      </c>
      <c r="P47" s="63">
        <f>'S1'!P16</f>
        <v>686</v>
      </c>
      <c r="Q47" s="131">
        <f>'S1'!Q16</f>
        <v>85.75</v>
      </c>
      <c r="R47" s="63">
        <f>'S1'!R16</f>
        <v>10</v>
      </c>
      <c r="S47" s="176" t="str">
        <f>Ave!Q16</f>
        <v>ተዛውሯል</v>
      </c>
    </row>
    <row r="48" spans="2:22" ht="18" customHeight="1">
      <c r="B48" s="184"/>
      <c r="C48" s="206"/>
      <c r="D48" s="186"/>
      <c r="E48" s="188"/>
      <c r="F48" s="188"/>
      <c r="G48" s="90" t="s">
        <v>84</v>
      </c>
      <c r="H48" s="63">
        <f>'S2'!G16</f>
        <v>77</v>
      </c>
      <c r="I48" s="63">
        <f>'S2'!H16</f>
        <v>78</v>
      </c>
      <c r="J48" s="64">
        <f>'S2'!I16</f>
        <v>65</v>
      </c>
      <c r="K48" s="63">
        <f>'S2'!J16</f>
        <v>70</v>
      </c>
      <c r="L48" s="63">
        <f>'S2'!K16</f>
        <v>82</v>
      </c>
      <c r="M48" s="63">
        <f>'S2'!L16</f>
        <v>87</v>
      </c>
      <c r="N48" s="63">
        <f>'S2'!M16</f>
        <v>81</v>
      </c>
      <c r="O48" s="63">
        <f>'S2'!N16</f>
        <v>98</v>
      </c>
      <c r="P48" s="63">
        <f>'S2'!P16</f>
        <v>638</v>
      </c>
      <c r="Q48" s="131">
        <f>'S2'!Q16</f>
        <v>79.75</v>
      </c>
      <c r="R48" s="63">
        <f>'S2'!R16</f>
        <v>14</v>
      </c>
      <c r="S48" s="177"/>
    </row>
    <row r="49" spans="2:22" ht="18" customHeight="1">
      <c r="B49" s="184"/>
      <c r="C49" s="199"/>
      <c r="D49" s="187"/>
      <c r="E49" s="188"/>
      <c r="F49" s="188"/>
      <c r="G49" s="90" t="s">
        <v>18</v>
      </c>
      <c r="H49" s="63">
        <f>Ave!F16</f>
        <v>76</v>
      </c>
      <c r="I49" s="63">
        <f>Ave!G16</f>
        <v>79.5</v>
      </c>
      <c r="J49" s="64">
        <f>Ave!H16</f>
        <v>75.5</v>
      </c>
      <c r="K49" s="63">
        <f>Ave!I16</f>
        <v>76</v>
      </c>
      <c r="L49" s="63">
        <f>Ave!J16</f>
        <v>85.5</v>
      </c>
      <c r="M49" s="63">
        <f>Ave!K16</f>
        <v>88.5</v>
      </c>
      <c r="N49" s="63">
        <f>Ave!L16</f>
        <v>86</v>
      </c>
      <c r="O49" s="63">
        <f>Ave!M16</f>
        <v>95</v>
      </c>
      <c r="P49" s="63">
        <f>Ave!N16</f>
        <v>662</v>
      </c>
      <c r="Q49" s="131">
        <f>Ave!O16</f>
        <v>82.75</v>
      </c>
      <c r="R49" s="63">
        <f>Ave!P16</f>
        <v>14</v>
      </c>
      <c r="S49" s="178"/>
    </row>
    <row r="50" spans="2:22" ht="18" customHeight="1">
      <c r="B50" s="184">
        <v>13</v>
      </c>
      <c r="C50" s="198">
        <f>'S1'!C17</f>
        <v>13</v>
      </c>
      <c r="D50" s="185" t="str">
        <f>Ave!C17</f>
        <v>ሰሊማ ሚስባህ አሊ</v>
      </c>
      <c r="E50" s="188" t="str">
        <f>'S1'!E17</f>
        <v>F</v>
      </c>
      <c r="F50" s="188">
        <f>'S1'!F17</f>
        <v>7</v>
      </c>
      <c r="G50" s="90" t="s">
        <v>83</v>
      </c>
      <c r="H50" s="63">
        <f>'S1'!G17</f>
        <v>97</v>
      </c>
      <c r="I50" s="63">
        <f>'S1'!H17</f>
        <v>85</v>
      </c>
      <c r="J50" s="64">
        <f>'S1'!I17</f>
        <v>86</v>
      </c>
      <c r="K50" s="63">
        <f>'S1'!J17</f>
        <v>82</v>
      </c>
      <c r="L50" s="63">
        <f>'S1'!K17</f>
        <v>87</v>
      </c>
      <c r="M50" s="63">
        <f>'S1'!L17</f>
        <v>89</v>
      </c>
      <c r="N50" s="63">
        <f>'S1'!M17</f>
        <v>89</v>
      </c>
      <c r="O50" s="63">
        <f>'S1'!N17</f>
        <v>85</v>
      </c>
      <c r="P50" s="63">
        <f>'S1'!P17</f>
        <v>700</v>
      </c>
      <c r="Q50" s="131">
        <f>'S1'!Q17</f>
        <v>87.5</v>
      </c>
      <c r="R50" s="63">
        <f>'S1'!R17</f>
        <v>6</v>
      </c>
      <c r="S50" s="176" t="str">
        <f>Ave!Q17</f>
        <v>ተዛውራለች</v>
      </c>
    </row>
    <row r="51" spans="2:22" ht="18" customHeight="1">
      <c r="B51" s="184"/>
      <c r="C51" s="206"/>
      <c r="D51" s="186"/>
      <c r="E51" s="188"/>
      <c r="F51" s="188"/>
      <c r="G51" s="90" t="s">
        <v>84</v>
      </c>
      <c r="H51" s="63">
        <f>'S2'!G17</f>
        <v>93</v>
      </c>
      <c r="I51" s="63">
        <f>'S2'!H17</f>
        <v>73</v>
      </c>
      <c r="J51" s="64">
        <f>'S2'!I17</f>
        <v>86</v>
      </c>
      <c r="K51" s="63">
        <f>'S2'!J17</f>
        <v>77</v>
      </c>
      <c r="L51" s="63">
        <f>'S2'!K17</f>
        <v>86</v>
      </c>
      <c r="M51" s="63">
        <f>'S2'!L17</f>
        <v>91</v>
      </c>
      <c r="N51" s="63">
        <f>'S2'!M17</f>
        <v>78</v>
      </c>
      <c r="O51" s="63">
        <f>'S2'!N17</f>
        <v>84</v>
      </c>
      <c r="P51" s="63">
        <f>'S2'!P17</f>
        <v>668</v>
      </c>
      <c r="Q51" s="131">
        <f>'S2'!Q17</f>
        <v>83.5</v>
      </c>
      <c r="R51" s="63">
        <f>'S2'!R17</f>
        <v>12</v>
      </c>
      <c r="S51" s="177"/>
    </row>
    <row r="52" spans="2:22" ht="18" customHeight="1">
      <c r="B52" s="184"/>
      <c r="C52" s="199"/>
      <c r="D52" s="187"/>
      <c r="E52" s="188"/>
      <c r="F52" s="188"/>
      <c r="G52" s="90" t="s">
        <v>18</v>
      </c>
      <c r="H52" s="63">
        <f>Ave!F17</f>
        <v>95</v>
      </c>
      <c r="I52" s="63">
        <f>Ave!G17</f>
        <v>79</v>
      </c>
      <c r="J52" s="64">
        <f>Ave!H17</f>
        <v>86</v>
      </c>
      <c r="K52" s="63">
        <f>Ave!I17</f>
        <v>79.5</v>
      </c>
      <c r="L52" s="63">
        <f>Ave!J17</f>
        <v>86.5</v>
      </c>
      <c r="M52" s="63">
        <f>Ave!K17</f>
        <v>90</v>
      </c>
      <c r="N52" s="63">
        <f>Ave!L17</f>
        <v>83.5</v>
      </c>
      <c r="O52" s="63">
        <f>Ave!M17</f>
        <v>84.5</v>
      </c>
      <c r="P52" s="63">
        <f>Ave!N17</f>
        <v>684</v>
      </c>
      <c r="Q52" s="131">
        <f>Ave!O17</f>
        <v>85.5</v>
      </c>
      <c r="R52" s="63">
        <f>Ave!P17</f>
        <v>9</v>
      </c>
      <c r="S52" s="178"/>
    </row>
    <row r="53" spans="2:22" ht="18" customHeight="1">
      <c r="B53" s="184">
        <v>14</v>
      </c>
      <c r="C53" s="198">
        <f>'S1'!C18</f>
        <v>14</v>
      </c>
      <c r="D53" s="185" t="str">
        <f>Ave!C18</f>
        <v>ሰልማን ኑሩሁሴን አሊ</v>
      </c>
      <c r="E53" s="188" t="str">
        <f>'S1'!E18</f>
        <v>M</v>
      </c>
      <c r="F53" s="188">
        <f>'S1'!F18</f>
        <v>7</v>
      </c>
      <c r="G53" s="90" t="s">
        <v>83</v>
      </c>
      <c r="H53" s="63">
        <f>'S1'!G18</f>
        <v>66</v>
      </c>
      <c r="I53" s="63">
        <f>'S1'!H18</f>
        <v>70</v>
      </c>
      <c r="J53" s="64">
        <f>'S1'!I18</f>
        <v>80</v>
      </c>
      <c r="K53" s="63">
        <f>'S1'!J18</f>
        <v>73</v>
      </c>
      <c r="L53" s="63">
        <f>'S1'!K18</f>
        <v>70</v>
      </c>
      <c r="M53" s="63">
        <f>'S1'!L18</f>
        <v>59</v>
      </c>
      <c r="N53" s="63">
        <f>'S1'!M18</f>
        <v>62</v>
      </c>
      <c r="O53" s="63">
        <f>'S1'!N18</f>
        <v>77</v>
      </c>
      <c r="P53" s="63">
        <f>'S1'!P18</f>
        <v>557</v>
      </c>
      <c r="Q53" s="131">
        <f>'S1'!Q18</f>
        <v>69.625</v>
      </c>
      <c r="R53" s="63">
        <f>'S1'!R18</f>
        <v>37</v>
      </c>
      <c r="S53" s="176" t="str">
        <f>Ave!Q18</f>
        <v>ተዛውሯል</v>
      </c>
    </row>
    <row r="54" spans="2:22" ht="18" customHeight="1">
      <c r="B54" s="184"/>
      <c r="C54" s="206"/>
      <c r="D54" s="186"/>
      <c r="E54" s="188"/>
      <c r="F54" s="188"/>
      <c r="G54" s="90" t="s">
        <v>84</v>
      </c>
      <c r="H54" s="63">
        <f>'S2'!G18</f>
        <v>78</v>
      </c>
      <c r="I54" s="63">
        <f>'S2'!H18</f>
        <v>72</v>
      </c>
      <c r="J54" s="64">
        <f>'S2'!I18</f>
        <v>46</v>
      </c>
      <c r="K54" s="63">
        <f>'S2'!J18</f>
        <v>50</v>
      </c>
      <c r="L54" s="63">
        <f>'S2'!K18</f>
        <v>75</v>
      </c>
      <c r="M54" s="63">
        <f>'S2'!L18</f>
        <v>70</v>
      </c>
      <c r="N54" s="63">
        <f>'S2'!M18</f>
        <v>74</v>
      </c>
      <c r="O54" s="63">
        <f>'S2'!N18</f>
        <v>83</v>
      </c>
      <c r="P54" s="63">
        <f>'S2'!P18</f>
        <v>548</v>
      </c>
      <c r="Q54" s="131">
        <f>'S2'!Q18</f>
        <v>68.5</v>
      </c>
      <c r="R54" s="63">
        <f>'S2'!R18</f>
        <v>29</v>
      </c>
      <c r="S54" s="177"/>
    </row>
    <row r="55" spans="2:22" ht="18" customHeight="1">
      <c r="B55" s="184"/>
      <c r="C55" s="199"/>
      <c r="D55" s="187"/>
      <c r="E55" s="188"/>
      <c r="F55" s="188"/>
      <c r="G55" s="90" t="s">
        <v>18</v>
      </c>
      <c r="H55" s="63">
        <f>Ave!F18</f>
        <v>72</v>
      </c>
      <c r="I55" s="63">
        <f>Ave!G18</f>
        <v>71</v>
      </c>
      <c r="J55" s="64">
        <f>Ave!H18</f>
        <v>63</v>
      </c>
      <c r="K55" s="63">
        <f>Ave!I18</f>
        <v>61.5</v>
      </c>
      <c r="L55" s="63">
        <f>Ave!J18</f>
        <v>72.5</v>
      </c>
      <c r="M55" s="63">
        <f>Ave!K18</f>
        <v>64.5</v>
      </c>
      <c r="N55" s="63">
        <f>Ave!L18</f>
        <v>68</v>
      </c>
      <c r="O55" s="63">
        <f>Ave!M18</f>
        <v>80</v>
      </c>
      <c r="P55" s="63">
        <f>Ave!N18</f>
        <v>552.5</v>
      </c>
      <c r="Q55" s="131">
        <f>Ave!O18</f>
        <v>69.0625</v>
      </c>
      <c r="R55" s="63">
        <f>Ave!P18</f>
        <v>38</v>
      </c>
      <c r="S55" s="178"/>
    </row>
    <row r="56" spans="2:22" ht="18" customHeight="1">
      <c r="B56" s="184">
        <v>15</v>
      </c>
      <c r="C56" s="198">
        <f>'S1'!C19</f>
        <v>15</v>
      </c>
      <c r="D56" s="185" t="str">
        <f>Ave!C19</f>
        <v>ሰልማን ኑርየ አሰፋ</v>
      </c>
      <c r="E56" s="188" t="str">
        <f>'S1'!E19</f>
        <v>M</v>
      </c>
      <c r="F56" s="188">
        <f>'S1'!F19</f>
        <v>7</v>
      </c>
      <c r="G56" s="90" t="s">
        <v>83</v>
      </c>
      <c r="H56" s="63">
        <f>'S1'!G19</f>
        <v>94</v>
      </c>
      <c r="I56" s="63">
        <f>'S1'!H19</f>
        <v>75</v>
      </c>
      <c r="J56" s="64">
        <f>'S1'!I19</f>
        <v>91</v>
      </c>
      <c r="K56" s="63">
        <f>'S1'!J19</f>
        <v>70</v>
      </c>
      <c r="L56" s="63">
        <f>'S1'!K19</f>
        <v>85</v>
      </c>
      <c r="M56" s="63">
        <f>'S1'!L19</f>
        <v>81</v>
      </c>
      <c r="N56" s="63">
        <f>'S1'!M19</f>
        <v>83</v>
      </c>
      <c r="O56" s="63">
        <f>'S1'!N19</f>
        <v>83</v>
      </c>
      <c r="P56" s="63">
        <f>'S1'!P19</f>
        <v>662</v>
      </c>
      <c r="Q56" s="131">
        <f>'S1'!Q19</f>
        <v>82.75</v>
      </c>
      <c r="R56" s="63">
        <f>'S1'!R19</f>
        <v>17</v>
      </c>
      <c r="S56" s="176" t="str">
        <f>Ave!Q19</f>
        <v>ተዛውሯል</v>
      </c>
    </row>
    <row r="57" spans="2:22" ht="18" customHeight="1">
      <c r="B57" s="184"/>
      <c r="C57" s="206"/>
      <c r="D57" s="186"/>
      <c r="E57" s="188"/>
      <c r="F57" s="188"/>
      <c r="G57" s="90" t="s">
        <v>84</v>
      </c>
      <c r="H57" s="63">
        <f>'S2'!G19</f>
        <v>81</v>
      </c>
      <c r="I57" s="63">
        <f>'S2'!H19</f>
        <v>72</v>
      </c>
      <c r="J57" s="64">
        <f>'S2'!I19</f>
        <v>82</v>
      </c>
      <c r="K57" s="63">
        <f>'S2'!J19</f>
        <v>70</v>
      </c>
      <c r="L57" s="63">
        <f>'S2'!K19</f>
        <v>89</v>
      </c>
      <c r="M57" s="63">
        <f>'S2'!L19</f>
        <v>74</v>
      </c>
      <c r="N57" s="63">
        <f>'S2'!M19</f>
        <v>77</v>
      </c>
      <c r="O57" s="63">
        <f>'S2'!N19</f>
        <v>84</v>
      </c>
      <c r="P57" s="63">
        <f>'S2'!P19</f>
        <v>629</v>
      </c>
      <c r="Q57" s="131">
        <f>'S2'!Q19</f>
        <v>78.625</v>
      </c>
      <c r="R57" s="63">
        <f>'S2'!R19</f>
        <v>16</v>
      </c>
      <c r="S57" s="177"/>
    </row>
    <row r="58" spans="2:22" ht="18" customHeight="1">
      <c r="B58" s="184"/>
      <c r="C58" s="199"/>
      <c r="D58" s="187"/>
      <c r="E58" s="188"/>
      <c r="F58" s="188"/>
      <c r="G58" s="90" t="s">
        <v>18</v>
      </c>
      <c r="H58" s="63">
        <f>Ave!F19</f>
        <v>87.5</v>
      </c>
      <c r="I58" s="63">
        <f>Ave!G19</f>
        <v>73.5</v>
      </c>
      <c r="J58" s="64">
        <f>Ave!H19</f>
        <v>86.5</v>
      </c>
      <c r="K58" s="63">
        <f>Ave!I19</f>
        <v>70</v>
      </c>
      <c r="L58" s="63">
        <f>Ave!J19</f>
        <v>87</v>
      </c>
      <c r="M58" s="63">
        <f>Ave!K19</f>
        <v>77.5</v>
      </c>
      <c r="N58" s="63">
        <f>Ave!L19</f>
        <v>80</v>
      </c>
      <c r="O58" s="63">
        <f>Ave!M19</f>
        <v>83.5</v>
      </c>
      <c r="P58" s="63">
        <f>Ave!N19</f>
        <v>645.5</v>
      </c>
      <c r="Q58" s="131">
        <f>Ave!O19</f>
        <v>80.6875</v>
      </c>
      <c r="R58" s="63">
        <f>Ave!P19</f>
        <v>16</v>
      </c>
      <c r="S58" s="178"/>
    </row>
    <row r="59" spans="2:22" ht="18" customHeight="1">
      <c r="B59" s="184">
        <v>16</v>
      </c>
      <c r="C59" s="198">
        <f>'S1'!C20</f>
        <v>16</v>
      </c>
      <c r="D59" s="185" t="str">
        <f>Ave!C20</f>
        <v>ሲትራ ሙራድ ሰኢድ</v>
      </c>
      <c r="E59" s="188" t="str">
        <f>'S1'!E20</f>
        <v>F</v>
      </c>
      <c r="F59" s="188">
        <f>'S1'!F20</f>
        <v>7</v>
      </c>
      <c r="G59" s="90" t="s">
        <v>83</v>
      </c>
      <c r="H59" s="63">
        <f>'S1'!G20</f>
        <v>0</v>
      </c>
      <c r="I59" s="63">
        <f>'S1'!H20</f>
        <v>0</v>
      </c>
      <c r="J59" s="64">
        <f>'S1'!I20</f>
        <v>0</v>
      </c>
      <c r="K59" s="63">
        <f>'S1'!J20</f>
        <v>0</v>
      </c>
      <c r="L59" s="63">
        <f>'S1'!K20</f>
        <v>0</v>
      </c>
      <c r="M59" s="63">
        <f>'S1'!L20</f>
        <v>0</v>
      </c>
      <c r="N59" s="63">
        <f>'S1'!M20</f>
        <v>0</v>
      </c>
      <c r="O59" s="63">
        <f>'S1'!N20</f>
        <v>0</v>
      </c>
      <c r="P59" s="63" t="str">
        <f>'S1'!P20</f>
        <v/>
      </c>
      <c r="Q59" s="131" t="str">
        <f>'S1'!Q20</f>
        <v/>
      </c>
      <c r="R59" s="63" t="str">
        <f>'S1'!R20</f>
        <v/>
      </c>
      <c r="S59" s="176" t="str">
        <f>Ave!Q20</f>
        <v>-</v>
      </c>
    </row>
    <row r="60" spans="2:22" ht="18" customHeight="1">
      <c r="B60" s="184"/>
      <c r="C60" s="206"/>
      <c r="D60" s="186"/>
      <c r="E60" s="188"/>
      <c r="F60" s="188"/>
      <c r="G60" s="90" t="s">
        <v>84</v>
      </c>
      <c r="H60" s="63">
        <f>'S2'!G20</f>
        <v>0</v>
      </c>
      <c r="I60" s="63">
        <f>'S2'!H20</f>
        <v>0</v>
      </c>
      <c r="J60" s="64">
        <f>'S2'!I20</f>
        <v>0</v>
      </c>
      <c r="K60" s="63">
        <f>'S2'!J20</f>
        <v>0</v>
      </c>
      <c r="L60" s="63">
        <f>'S2'!K20</f>
        <v>0</v>
      </c>
      <c r="M60" s="63">
        <f>'S2'!L20</f>
        <v>0</v>
      </c>
      <c r="N60" s="63">
        <f>'S2'!M20</f>
        <v>0</v>
      </c>
      <c r="O60" s="63">
        <f>'S2'!N20</f>
        <v>0</v>
      </c>
      <c r="P60" s="63" t="str">
        <f>'S2'!P20</f>
        <v/>
      </c>
      <c r="Q60" s="131" t="str">
        <f>'S2'!Q20</f>
        <v/>
      </c>
      <c r="R60" s="63" t="str">
        <f>'S2'!R20</f>
        <v/>
      </c>
      <c r="S60" s="177"/>
    </row>
    <row r="61" spans="2:22" ht="18" customHeight="1">
      <c r="B61" s="184"/>
      <c r="C61" s="199"/>
      <c r="D61" s="187"/>
      <c r="E61" s="188"/>
      <c r="F61" s="188"/>
      <c r="G61" s="90" t="s">
        <v>18</v>
      </c>
      <c r="H61" s="63" t="str">
        <f>Ave!F20</f>
        <v/>
      </c>
      <c r="I61" s="63" t="str">
        <f>Ave!G20</f>
        <v/>
      </c>
      <c r="J61" s="64" t="str">
        <f>Ave!H20</f>
        <v/>
      </c>
      <c r="K61" s="63" t="str">
        <f>Ave!I20</f>
        <v/>
      </c>
      <c r="L61" s="63" t="str">
        <f>Ave!J20</f>
        <v/>
      </c>
      <c r="M61" s="63" t="str">
        <f>Ave!K20</f>
        <v/>
      </c>
      <c r="N61" s="63" t="str">
        <f>Ave!L20</f>
        <v/>
      </c>
      <c r="O61" s="63" t="str">
        <f>Ave!M20</f>
        <v/>
      </c>
      <c r="P61" s="63" t="str">
        <f>Ave!N20</f>
        <v/>
      </c>
      <c r="Q61" s="131" t="str">
        <f>Ave!O20</f>
        <v/>
      </c>
      <c r="R61" s="63" t="str">
        <f>Ave!P20</f>
        <v/>
      </c>
      <c r="S61" s="178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3" t="s">
        <v>63</v>
      </c>
      <c r="E63" s="173"/>
      <c r="F63" s="173"/>
      <c r="G63" s="88"/>
      <c r="H63" s="68"/>
      <c r="I63" s="211" t="s">
        <v>64</v>
      </c>
      <c r="J63" s="211"/>
      <c r="K63" s="211"/>
      <c r="L63" s="211"/>
      <c r="M63" s="211"/>
      <c r="N63" s="175" t="s">
        <v>65</v>
      </c>
      <c r="O63" s="175"/>
      <c r="P63" s="175"/>
      <c r="Q63" s="175"/>
      <c r="R63" s="175"/>
      <c r="S63" s="175"/>
      <c r="T63" s="175"/>
      <c r="U63" s="175"/>
      <c r="V63" s="70"/>
    </row>
    <row r="64" spans="2:22" s="67" customFormat="1" ht="18" customHeight="1">
      <c r="B64" s="68"/>
      <c r="C64" s="68"/>
      <c r="D64" s="166" t="s">
        <v>66</v>
      </c>
      <c r="E64" s="166"/>
      <c r="F64" s="166"/>
      <c r="G64" s="88"/>
      <c r="H64" s="68"/>
      <c r="I64" s="189" t="s">
        <v>67</v>
      </c>
      <c r="J64" s="189"/>
      <c r="K64" s="189"/>
      <c r="L64" s="189"/>
      <c r="M64" s="189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6" t="s">
        <v>69</v>
      </c>
      <c r="E65" s="166"/>
      <c r="F65" s="166"/>
      <c r="G65" s="88"/>
      <c r="H65" s="68"/>
      <c r="I65" s="167" t="s">
        <v>70</v>
      </c>
      <c r="J65" s="167"/>
      <c r="K65" s="167"/>
      <c r="L65" s="167"/>
      <c r="M65" s="167"/>
      <c r="N65" s="168" t="s">
        <v>69</v>
      </c>
      <c r="O65" s="168"/>
      <c r="P65" s="168"/>
      <c r="Q65" s="168"/>
      <c r="R65" s="168"/>
      <c r="S65" s="168"/>
      <c r="T65" s="168"/>
      <c r="U65" s="168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1" t="s">
        <v>0</v>
      </c>
      <c r="C69" s="110"/>
      <c r="D69" s="179" t="s">
        <v>1</v>
      </c>
      <c r="E69" s="179" t="s">
        <v>2</v>
      </c>
      <c r="F69" s="179" t="s">
        <v>3</v>
      </c>
      <c r="G69" s="179" t="s">
        <v>17</v>
      </c>
      <c r="H69" s="181" t="s">
        <v>4</v>
      </c>
      <c r="I69" s="182"/>
      <c r="J69" s="182"/>
      <c r="K69" s="182"/>
      <c r="L69" s="182"/>
      <c r="M69" s="182"/>
      <c r="N69" s="182"/>
      <c r="O69" s="183"/>
      <c r="P69" s="171" t="s">
        <v>26</v>
      </c>
      <c r="Q69" s="171" t="s">
        <v>18</v>
      </c>
      <c r="R69" s="171" t="s">
        <v>6</v>
      </c>
      <c r="S69" s="169" t="s">
        <v>16</v>
      </c>
      <c r="T69" s="111"/>
      <c r="U69" s="111"/>
      <c r="V69" s="112"/>
    </row>
    <row r="70" spans="2:22" s="67" customFormat="1" ht="18" customHeight="1">
      <c r="B70" s="172"/>
      <c r="C70" s="65"/>
      <c r="D70" s="180"/>
      <c r="E70" s="180"/>
      <c r="F70" s="180"/>
      <c r="G70" s="180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2"/>
      <c r="Q70" s="172"/>
      <c r="R70" s="172"/>
      <c r="S70" s="170"/>
      <c r="T70" s="68"/>
      <c r="U70" s="68"/>
      <c r="V70" s="70"/>
    </row>
    <row r="71" spans="2:22" ht="18" customHeight="1">
      <c r="B71" s="184">
        <v>17</v>
      </c>
      <c r="C71" s="198">
        <f>'S1'!C21</f>
        <v>17</v>
      </c>
      <c r="D71" s="185" t="str">
        <f>Ave!C21</f>
        <v>ሲትራ ኢብራሂም ሰኢድ</v>
      </c>
      <c r="E71" s="188" t="str">
        <f>'S1'!E21</f>
        <v>F</v>
      </c>
      <c r="F71" s="188">
        <f>'S1'!F21</f>
        <v>7</v>
      </c>
      <c r="G71" s="90" t="s">
        <v>83</v>
      </c>
      <c r="H71" s="63">
        <f>'S1'!G21</f>
        <v>99</v>
      </c>
      <c r="I71" s="63">
        <f>'S1'!H21</f>
        <v>100</v>
      </c>
      <c r="J71" s="64">
        <f>'S1'!I21</f>
        <v>95</v>
      </c>
      <c r="K71" s="63">
        <f>'S1'!J21</f>
        <v>94</v>
      </c>
      <c r="L71" s="63">
        <f>'S1'!K21</f>
        <v>98</v>
      </c>
      <c r="M71" s="63">
        <f>'S1'!L21</f>
        <v>99</v>
      </c>
      <c r="N71" s="63">
        <f>'S1'!M21</f>
        <v>99</v>
      </c>
      <c r="O71" s="63">
        <f>'S1'!N21</f>
        <v>83</v>
      </c>
      <c r="P71" s="63">
        <f>'S1'!P21</f>
        <v>767</v>
      </c>
      <c r="Q71" s="131">
        <f>'S1'!Q21</f>
        <v>95.875</v>
      </c>
      <c r="R71" s="63">
        <f>'S1'!R21</f>
        <v>1</v>
      </c>
      <c r="S71" s="176" t="str">
        <f>Ave!Q21</f>
        <v>ተዛውራለች</v>
      </c>
    </row>
    <row r="72" spans="2:22" ht="18" customHeight="1">
      <c r="B72" s="184"/>
      <c r="C72" s="206"/>
      <c r="D72" s="186"/>
      <c r="E72" s="188"/>
      <c r="F72" s="188"/>
      <c r="G72" s="90" t="s">
        <v>84</v>
      </c>
      <c r="H72" s="63">
        <f>'S2'!G21</f>
        <v>99</v>
      </c>
      <c r="I72" s="63">
        <f>'S2'!H21</f>
        <v>99</v>
      </c>
      <c r="J72" s="64">
        <f>'S2'!I21</f>
        <v>92</v>
      </c>
      <c r="K72" s="63">
        <f>'S2'!J21</f>
        <v>94</v>
      </c>
      <c r="L72" s="63">
        <f>'S2'!K21</f>
        <v>91</v>
      </c>
      <c r="M72" s="63">
        <f>'S2'!L21</f>
        <v>96</v>
      </c>
      <c r="N72" s="63">
        <f>'S2'!M21</f>
        <v>92</v>
      </c>
      <c r="O72" s="63">
        <f>'S2'!N21</f>
        <v>81</v>
      </c>
      <c r="P72" s="63">
        <f>'S2'!P21</f>
        <v>744</v>
      </c>
      <c r="Q72" s="131">
        <f>'S2'!Q21</f>
        <v>93</v>
      </c>
      <c r="R72" s="63">
        <f>'S2'!R21</f>
        <v>1</v>
      </c>
      <c r="S72" s="177"/>
    </row>
    <row r="73" spans="2:22" ht="18" customHeight="1">
      <c r="B73" s="184"/>
      <c r="C73" s="199"/>
      <c r="D73" s="187"/>
      <c r="E73" s="188"/>
      <c r="F73" s="188"/>
      <c r="G73" s="90" t="s">
        <v>18</v>
      </c>
      <c r="H73" s="63">
        <f>Ave!F21</f>
        <v>99</v>
      </c>
      <c r="I73" s="63">
        <f>Ave!G21</f>
        <v>99.5</v>
      </c>
      <c r="J73" s="64">
        <f>Ave!H21</f>
        <v>93.5</v>
      </c>
      <c r="K73" s="63">
        <f>Ave!I21</f>
        <v>94</v>
      </c>
      <c r="L73" s="63">
        <f>Ave!J21</f>
        <v>94.5</v>
      </c>
      <c r="M73" s="63">
        <f>Ave!K21</f>
        <v>97.5</v>
      </c>
      <c r="N73" s="63">
        <f>Ave!L21</f>
        <v>95.5</v>
      </c>
      <c r="O73" s="63">
        <f>Ave!M21</f>
        <v>82</v>
      </c>
      <c r="P73" s="63">
        <f>Ave!N21</f>
        <v>755.5</v>
      </c>
      <c r="Q73" s="131">
        <f>Ave!O21</f>
        <v>94.4375</v>
      </c>
      <c r="R73" s="63">
        <f>Ave!P21</f>
        <v>1</v>
      </c>
      <c r="S73" s="178"/>
    </row>
    <row r="74" spans="2:22" ht="18" customHeight="1">
      <c r="B74" s="184">
        <v>18</v>
      </c>
      <c r="C74" s="198">
        <f>'S1'!C22</f>
        <v>18</v>
      </c>
      <c r="D74" s="185" t="str">
        <f>Ave!C22</f>
        <v>ሶብሪና ኑርየ አደም</v>
      </c>
      <c r="E74" s="188" t="str">
        <f>'S1'!E22</f>
        <v>F</v>
      </c>
      <c r="F74" s="188">
        <f>'S1'!F22</f>
        <v>7</v>
      </c>
      <c r="G74" s="90" t="s">
        <v>83</v>
      </c>
      <c r="H74" s="63">
        <f>'S1'!G22</f>
        <v>72</v>
      </c>
      <c r="I74" s="63">
        <f>'S1'!H22</f>
        <v>83</v>
      </c>
      <c r="J74" s="64">
        <f>'S1'!I22</f>
        <v>60</v>
      </c>
      <c r="K74" s="63">
        <f>'S1'!J22</f>
        <v>68</v>
      </c>
      <c r="L74" s="63">
        <f>'S1'!K22</f>
        <v>86</v>
      </c>
      <c r="M74" s="63">
        <f>'S1'!L22</f>
        <v>89</v>
      </c>
      <c r="N74" s="63">
        <f>'S1'!M22</f>
        <v>70</v>
      </c>
      <c r="O74" s="63">
        <f>'S1'!N22</f>
        <v>75</v>
      </c>
      <c r="P74" s="63">
        <f>'S1'!P22</f>
        <v>603</v>
      </c>
      <c r="Q74" s="131">
        <f>'S1'!Q22</f>
        <v>75.375</v>
      </c>
      <c r="R74" s="63">
        <f>'S1'!R22</f>
        <v>29</v>
      </c>
      <c r="S74" s="176" t="str">
        <f>Ave!Q22</f>
        <v>ተዛውራለች</v>
      </c>
    </row>
    <row r="75" spans="2:22" ht="18" customHeight="1">
      <c r="B75" s="184"/>
      <c r="C75" s="206"/>
      <c r="D75" s="186"/>
      <c r="E75" s="188"/>
      <c r="F75" s="188"/>
      <c r="G75" s="90" t="s">
        <v>84</v>
      </c>
      <c r="H75" s="63">
        <f>'S2'!G22</f>
        <v>60</v>
      </c>
      <c r="I75" s="63">
        <f>'S2'!H22</f>
        <v>83</v>
      </c>
      <c r="J75" s="64">
        <f>'S2'!I22</f>
        <v>66</v>
      </c>
      <c r="K75" s="63">
        <f>'S2'!J22</f>
        <v>59</v>
      </c>
      <c r="L75" s="63">
        <f>'S2'!K22</f>
        <v>82</v>
      </c>
      <c r="M75" s="63">
        <f>'S2'!L22</f>
        <v>74</v>
      </c>
      <c r="N75" s="63">
        <f>'S2'!M22</f>
        <v>81</v>
      </c>
      <c r="O75" s="63">
        <f>'S2'!N22</f>
        <v>78</v>
      </c>
      <c r="P75" s="63">
        <f>'S2'!P22</f>
        <v>583</v>
      </c>
      <c r="Q75" s="131">
        <f>'S2'!Q22</f>
        <v>72.875</v>
      </c>
      <c r="R75" s="63">
        <f>'S2'!R22</f>
        <v>23</v>
      </c>
      <c r="S75" s="177"/>
    </row>
    <row r="76" spans="2:22" ht="18" customHeight="1">
      <c r="B76" s="184"/>
      <c r="C76" s="199"/>
      <c r="D76" s="187"/>
      <c r="E76" s="188"/>
      <c r="F76" s="188"/>
      <c r="G76" s="90" t="s">
        <v>18</v>
      </c>
      <c r="H76" s="63">
        <f>Ave!F22</f>
        <v>66</v>
      </c>
      <c r="I76" s="63">
        <f>Ave!G22</f>
        <v>83</v>
      </c>
      <c r="J76" s="64">
        <f>Ave!H22</f>
        <v>63</v>
      </c>
      <c r="K76" s="63">
        <f>Ave!I22</f>
        <v>63.5</v>
      </c>
      <c r="L76" s="63">
        <f>Ave!J22</f>
        <v>84</v>
      </c>
      <c r="M76" s="63">
        <f>Ave!K22</f>
        <v>81.5</v>
      </c>
      <c r="N76" s="63">
        <f>Ave!L22</f>
        <v>75.5</v>
      </c>
      <c r="O76" s="63">
        <f>Ave!M22</f>
        <v>76.5</v>
      </c>
      <c r="P76" s="63">
        <f>Ave!N22</f>
        <v>593</v>
      </c>
      <c r="Q76" s="131">
        <f>Ave!O22</f>
        <v>74.125</v>
      </c>
      <c r="R76" s="63">
        <f>Ave!P22</f>
        <v>27</v>
      </c>
      <c r="S76" s="178"/>
    </row>
    <row r="77" spans="2:22" ht="18" customHeight="1">
      <c r="B77" s="184">
        <v>19</v>
      </c>
      <c r="C77" s="198">
        <f>'S1'!C23</f>
        <v>19</v>
      </c>
      <c r="D77" s="185" t="str">
        <f>Ave!C23</f>
        <v>ሷሊሀ ሙሀመድ ሰኢድ</v>
      </c>
      <c r="E77" s="188" t="str">
        <f>'S1'!E23</f>
        <v>F</v>
      </c>
      <c r="F77" s="188">
        <f>'S1'!F23</f>
        <v>7</v>
      </c>
      <c r="G77" s="90" t="s">
        <v>83</v>
      </c>
      <c r="H77" s="63">
        <f>'S1'!G23</f>
        <v>52</v>
      </c>
      <c r="I77" s="63">
        <f>'S1'!H23</f>
        <v>62</v>
      </c>
      <c r="J77" s="64">
        <f>'S1'!I23</f>
        <v>41</v>
      </c>
      <c r="K77" s="63">
        <f>'S1'!J23</f>
        <v>62</v>
      </c>
      <c r="L77" s="63">
        <f>'S1'!K23</f>
        <v>64</v>
      </c>
      <c r="M77" s="63">
        <f>'S1'!L23</f>
        <v>70</v>
      </c>
      <c r="N77" s="63">
        <f>'S1'!M23</f>
        <v>81</v>
      </c>
      <c r="O77" s="63">
        <f>'S1'!N23</f>
        <v>94</v>
      </c>
      <c r="P77" s="63">
        <f>'S1'!P23</f>
        <v>526</v>
      </c>
      <c r="Q77" s="131">
        <f>'S1'!Q23</f>
        <v>65.75</v>
      </c>
      <c r="R77" s="63">
        <f>'S1'!R23</f>
        <v>40</v>
      </c>
      <c r="S77" s="176" t="str">
        <f>Ave!Q23</f>
        <v>ተዛውራለች</v>
      </c>
    </row>
    <row r="78" spans="2:22" ht="18" customHeight="1">
      <c r="B78" s="184"/>
      <c r="C78" s="206"/>
      <c r="D78" s="186"/>
      <c r="E78" s="188"/>
      <c r="F78" s="188"/>
      <c r="G78" s="90" t="s">
        <v>84</v>
      </c>
      <c r="H78" s="63">
        <f>'S2'!G23</f>
        <v>38</v>
      </c>
      <c r="I78" s="63">
        <f>'S2'!H23</f>
        <v>47</v>
      </c>
      <c r="J78" s="64">
        <f>'S2'!I23</f>
        <v>44</v>
      </c>
      <c r="K78" s="63">
        <f>'S2'!J23</f>
        <v>53</v>
      </c>
      <c r="L78" s="63">
        <f>'S2'!K23</f>
        <v>78</v>
      </c>
      <c r="M78" s="63">
        <f>'S2'!L23</f>
        <v>76</v>
      </c>
      <c r="N78" s="63">
        <f>'S2'!M23</f>
        <v>81</v>
      </c>
      <c r="O78" s="63">
        <f>'S2'!N23</f>
        <v>99</v>
      </c>
      <c r="P78" s="63">
        <f>'S2'!P23</f>
        <v>516</v>
      </c>
      <c r="Q78" s="131">
        <f>'S2'!Q23</f>
        <v>64.5</v>
      </c>
      <c r="R78" s="63">
        <f>'S2'!R23</f>
        <v>40</v>
      </c>
      <c r="S78" s="177"/>
    </row>
    <row r="79" spans="2:22" ht="18" customHeight="1">
      <c r="B79" s="184"/>
      <c r="C79" s="199"/>
      <c r="D79" s="187"/>
      <c r="E79" s="188"/>
      <c r="F79" s="188"/>
      <c r="G79" s="90" t="s">
        <v>18</v>
      </c>
      <c r="H79" s="63">
        <f>Ave!F23</f>
        <v>45</v>
      </c>
      <c r="I79" s="63">
        <f>Ave!G23</f>
        <v>54.5</v>
      </c>
      <c r="J79" s="64">
        <f>Ave!H23</f>
        <v>42.5</v>
      </c>
      <c r="K79" s="63">
        <f>Ave!I23</f>
        <v>57.5</v>
      </c>
      <c r="L79" s="63">
        <f>Ave!J23</f>
        <v>71</v>
      </c>
      <c r="M79" s="63">
        <f>Ave!K23</f>
        <v>73</v>
      </c>
      <c r="N79" s="63">
        <f>Ave!L23</f>
        <v>81</v>
      </c>
      <c r="O79" s="63">
        <f>Ave!M23</f>
        <v>96.5</v>
      </c>
      <c r="P79" s="63">
        <f>Ave!N23</f>
        <v>521</v>
      </c>
      <c r="Q79" s="131">
        <f>Ave!O23</f>
        <v>65.125</v>
      </c>
      <c r="R79" s="63">
        <f>Ave!P23</f>
        <v>39</v>
      </c>
      <c r="S79" s="178"/>
    </row>
    <row r="80" spans="2:22" ht="18" customHeight="1">
      <c r="B80" s="184">
        <v>20</v>
      </c>
      <c r="C80" s="198">
        <f>'S1'!C24</f>
        <v>20</v>
      </c>
      <c r="D80" s="185" t="str">
        <f>Ave!C24</f>
        <v xml:space="preserve">ረውዷ አህመድ ኑር </v>
      </c>
      <c r="E80" s="188" t="str">
        <f>'S1'!E24</f>
        <v>F</v>
      </c>
      <c r="F80" s="188">
        <f>'S1'!F24</f>
        <v>7</v>
      </c>
      <c r="G80" s="90" t="s">
        <v>83</v>
      </c>
      <c r="H80" s="63">
        <f>'S1'!G24</f>
        <v>80</v>
      </c>
      <c r="I80" s="63">
        <f>'S1'!H24</f>
        <v>78</v>
      </c>
      <c r="J80" s="64">
        <f>'S1'!I24</f>
        <v>91</v>
      </c>
      <c r="K80" s="63">
        <f>'S1'!J24</f>
        <v>75</v>
      </c>
      <c r="L80" s="63">
        <f>'S1'!K24</f>
        <v>78</v>
      </c>
      <c r="M80" s="63">
        <f>'S1'!L24</f>
        <v>85</v>
      </c>
      <c r="N80" s="63">
        <f>'S1'!M24</f>
        <v>72</v>
      </c>
      <c r="O80" s="63">
        <f>'S1'!N24</f>
        <v>78</v>
      </c>
      <c r="P80" s="63">
        <f>'S1'!P24</f>
        <v>637</v>
      </c>
      <c r="Q80" s="131">
        <f>'S1'!Q24</f>
        <v>79.625</v>
      </c>
      <c r="R80" s="63">
        <f>'S1'!R24</f>
        <v>23</v>
      </c>
      <c r="S80" s="176" t="str">
        <f>Ave!Q24</f>
        <v>ተዛውራለች</v>
      </c>
    </row>
    <row r="81" spans="2:42" ht="18" customHeight="1">
      <c r="B81" s="184"/>
      <c r="C81" s="206"/>
      <c r="D81" s="186"/>
      <c r="E81" s="188"/>
      <c r="F81" s="188"/>
      <c r="G81" s="90" t="s">
        <v>84</v>
      </c>
      <c r="H81" s="63">
        <f>'S2'!G24</f>
        <v>67</v>
      </c>
      <c r="I81" s="63">
        <f>'S2'!H24</f>
        <v>54</v>
      </c>
      <c r="J81" s="64">
        <f>'S2'!I24</f>
        <v>71</v>
      </c>
      <c r="K81" s="63">
        <f>'S2'!J24</f>
        <v>66</v>
      </c>
      <c r="L81" s="63">
        <f>'S2'!K24</f>
        <v>81</v>
      </c>
      <c r="M81" s="63">
        <f>'S2'!L24</f>
        <v>92</v>
      </c>
      <c r="N81" s="63">
        <f>'S2'!M24</f>
        <v>80</v>
      </c>
      <c r="O81" s="63">
        <f>'S2'!N24</f>
        <v>78</v>
      </c>
      <c r="P81" s="63">
        <f>'S2'!P24</f>
        <v>589</v>
      </c>
      <c r="Q81" s="131">
        <f>'S2'!Q24</f>
        <v>73.625</v>
      </c>
      <c r="R81" s="63">
        <f>'S2'!R24</f>
        <v>21</v>
      </c>
      <c r="S81" s="177"/>
    </row>
    <row r="82" spans="2:42" ht="18" customHeight="1">
      <c r="B82" s="184"/>
      <c r="C82" s="199"/>
      <c r="D82" s="187"/>
      <c r="E82" s="188"/>
      <c r="F82" s="188"/>
      <c r="G82" s="90" t="s">
        <v>18</v>
      </c>
      <c r="H82" s="63">
        <f>Ave!F24</f>
        <v>73.5</v>
      </c>
      <c r="I82" s="63">
        <f>Ave!G24</f>
        <v>66</v>
      </c>
      <c r="J82" s="64">
        <f>Ave!H24</f>
        <v>81</v>
      </c>
      <c r="K82" s="63">
        <f>Ave!I24</f>
        <v>70.5</v>
      </c>
      <c r="L82" s="63">
        <f>Ave!J24</f>
        <v>79.5</v>
      </c>
      <c r="M82" s="63">
        <f>Ave!K24</f>
        <v>88.5</v>
      </c>
      <c r="N82" s="63">
        <f>Ave!L24</f>
        <v>76</v>
      </c>
      <c r="O82" s="63">
        <f>Ave!M24</f>
        <v>78</v>
      </c>
      <c r="P82" s="63">
        <f>Ave!N24</f>
        <v>613</v>
      </c>
      <c r="Q82" s="131">
        <f>Ave!O24</f>
        <v>76.625</v>
      </c>
      <c r="R82" s="63">
        <f>Ave!P24</f>
        <v>21</v>
      </c>
      <c r="S82" s="178"/>
    </row>
    <row r="83" spans="2:42" ht="18" customHeight="1">
      <c r="B83" s="184">
        <v>21</v>
      </c>
      <c r="C83" s="198">
        <f>'S1'!C25</f>
        <v>21</v>
      </c>
      <c r="D83" s="185" t="str">
        <f>Ave!C25</f>
        <v>ቃሲም ሰኢድ ሁሴን</v>
      </c>
      <c r="E83" s="188" t="str">
        <f>'S1'!E25</f>
        <v>M</v>
      </c>
      <c r="F83" s="188">
        <f>'S1'!F25</f>
        <v>7</v>
      </c>
      <c r="G83" s="90" t="s">
        <v>83</v>
      </c>
      <c r="H83" s="63">
        <f>'S1'!G25</f>
        <v>50</v>
      </c>
      <c r="I83" s="63">
        <f>'S1'!H25</f>
        <v>61</v>
      </c>
      <c r="J83" s="64">
        <f>'S1'!I25</f>
        <v>54</v>
      </c>
      <c r="K83" s="63">
        <f>'S1'!J25</f>
        <v>49</v>
      </c>
      <c r="L83" s="63">
        <f>'S1'!K25</f>
        <v>51</v>
      </c>
      <c r="M83" s="63">
        <f>'S1'!L25</f>
        <v>60</v>
      </c>
      <c r="N83" s="63">
        <f>'S1'!M25</f>
        <v>73</v>
      </c>
      <c r="O83" s="63">
        <f>'S1'!N25</f>
        <v>59</v>
      </c>
      <c r="P83" s="63">
        <f>'S1'!P25</f>
        <v>457</v>
      </c>
      <c r="Q83" s="131">
        <f>'S1'!Q25</f>
        <v>57.125</v>
      </c>
      <c r="R83" s="63">
        <f>'S1'!R25</f>
        <v>48</v>
      </c>
      <c r="S83" s="176" t="str">
        <f>Ave!Q25</f>
        <v>ተዛውሯል</v>
      </c>
      <c r="AL83" s="72"/>
      <c r="AM83" s="72"/>
      <c r="AN83" s="72"/>
      <c r="AO83" s="72"/>
      <c r="AP83" s="72"/>
    </row>
    <row r="84" spans="2:42" ht="18" customHeight="1">
      <c r="B84" s="184"/>
      <c r="C84" s="206"/>
      <c r="D84" s="186"/>
      <c r="E84" s="188"/>
      <c r="F84" s="188"/>
      <c r="G84" s="90" t="s">
        <v>84</v>
      </c>
      <c r="H84" s="63">
        <f>'S2'!G25</f>
        <v>40</v>
      </c>
      <c r="I84" s="63">
        <f>'S2'!H25</f>
        <v>58</v>
      </c>
      <c r="J84" s="64">
        <f>'S2'!I25</f>
        <v>43</v>
      </c>
      <c r="K84" s="63">
        <f>'S2'!J25</f>
        <v>48</v>
      </c>
      <c r="L84" s="63">
        <f>'S2'!K25</f>
        <v>56</v>
      </c>
      <c r="M84" s="63">
        <f>'S2'!L25</f>
        <v>64</v>
      </c>
      <c r="N84" s="63">
        <f>'S2'!M25</f>
        <v>64</v>
      </c>
      <c r="O84" s="63">
        <f>'S2'!N25</f>
        <v>65</v>
      </c>
      <c r="P84" s="63">
        <f>'S2'!P25</f>
        <v>438</v>
      </c>
      <c r="Q84" s="131">
        <f>'S2'!Q25</f>
        <v>54.75</v>
      </c>
      <c r="R84" s="63">
        <f>'S2'!R25</f>
        <v>46</v>
      </c>
      <c r="S84" s="177"/>
      <c r="AL84" s="72"/>
      <c r="AM84" s="72"/>
      <c r="AN84" s="72"/>
      <c r="AO84" s="72"/>
      <c r="AP84" s="72"/>
    </row>
    <row r="85" spans="2:42" ht="18" customHeight="1">
      <c r="B85" s="184"/>
      <c r="C85" s="199"/>
      <c r="D85" s="187"/>
      <c r="E85" s="188"/>
      <c r="F85" s="188"/>
      <c r="G85" s="90" t="s">
        <v>18</v>
      </c>
      <c r="H85" s="63">
        <f>Ave!F25</f>
        <v>45</v>
      </c>
      <c r="I85" s="63">
        <f>Ave!G25</f>
        <v>59.5</v>
      </c>
      <c r="J85" s="64">
        <f>Ave!H25</f>
        <v>48.5</v>
      </c>
      <c r="K85" s="63">
        <f>Ave!I25</f>
        <v>48.5</v>
      </c>
      <c r="L85" s="63">
        <f>Ave!J25</f>
        <v>53.5</v>
      </c>
      <c r="M85" s="63">
        <f>Ave!K25</f>
        <v>62</v>
      </c>
      <c r="N85" s="63">
        <f>Ave!L25</f>
        <v>68.5</v>
      </c>
      <c r="O85" s="63">
        <f>Ave!M25</f>
        <v>62</v>
      </c>
      <c r="P85" s="63">
        <f>Ave!N25</f>
        <v>447.5</v>
      </c>
      <c r="Q85" s="131">
        <f>Ave!O25</f>
        <v>55.9375</v>
      </c>
      <c r="R85" s="63">
        <f>Ave!P25</f>
        <v>47</v>
      </c>
      <c r="S85" s="178"/>
      <c r="AL85" s="72"/>
      <c r="AM85" s="72"/>
      <c r="AN85" s="72"/>
      <c r="AO85" s="72"/>
      <c r="AP85" s="72"/>
    </row>
    <row r="86" spans="2:42" ht="18" customHeight="1">
      <c r="B86" s="184">
        <v>22</v>
      </c>
      <c r="C86" s="198">
        <f>'S1'!C26</f>
        <v>22</v>
      </c>
      <c r="D86" s="185" t="str">
        <f>Ave!C26</f>
        <v>ተማዱር ደሳለኝ ገብርየ</v>
      </c>
      <c r="E86" s="188" t="str">
        <f>'S1'!E26</f>
        <v>F</v>
      </c>
      <c r="F86" s="188">
        <f>'S1'!F26</f>
        <v>7</v>
      </c>
      <c r="G86" s="90" t="s">
        <v>83</v>
      </c>
      <c r="H86" s="63">
        <f>'S1'!G26</f>
        <v>94</v>
      </c>
      <c r="I86" s="63">
        <f>'S1'!H26</f>
        <v>95</v>
      </c>
      <c r="J86" s="64">
        <f>'S1'!I26</f>
        <v>96</v>
      </c>
      <c r="K86" s="63">
        <f>'S1'!J26</f>
        <v>89</v>
      </c>
      <c r="L86" s="63">
        <f>'S1'!K26</f>
        <v>96</v>
      </c>
      <c r="M86" s="63">
        <f>'S1'!L26</f>
        <v>85</v>
      </c>
      <c r="N86" s="63">
        <f>'S1'!M26</f>
        <v>89</v>
      </c>
      <c r="O86" s="63">
        <f>'S1'!N26</f>
        <v>70</v>
      </c>
      <c r="P86" s="63">
        <f>'S1'!P26</f>
        <v>714</v>
      </c>
      <c r="Q86" s="131">
        <f>'S1'!Q26</f>
        <v>89.25</v>
      </c>
      <c r="R86" s="63">
        <f>'S1'!R26</f>
        <v>4</v>
      </c>
      <c r="S86" s="176" t="str">
        <f>Ave!Q26</f>
        <v>ተዛውራለች</v>
      </c>
      <c r="AL86" s="72"/>
      <c r="AM86" s="72"/>
      <c r="AN86" s="72"/>
      <c r="AO86" s="72"/>
      <c r="AP86" s="72"/>
    </row>
    <row r="87" spans="2:42" ht="18" customHeight="1">
      <c r="B87" s="184"/>
      <c r="C87" s="206"/>
      <c r="D87" s="186"/>
      <c r="E87" s="188"/>
      <c r="F87" s="188"/>
      <c r="G87" s="90" t="s">
        <v>84</v>
      </c>
      <c r="H87" s="63">
        <f>'S2'!G26</f>
        <v>98</v>
      </c>
      <c r="I87" s="63">
        <f>'S2'!H26</f>
        <v>100</v>
      </c>
      <c r="J87" s="64">
        <f>'S2'!I26</f>
        <v>97</v>
      </c>
      <c r="K87" s="63">
        <f>'S2'!J26</f>
        <v>88</v>
      </c>
      <c r="L87" s="63">
        <f>'S2'!K26</f>
        <v>95</v>
      </c>
      <c r="M87" s="63">
        <f>'S2'!L26</f>
        <v>80</v>
      </c>
      <c r="N87" s="63">
        <f>'S2'!M26</f>
        <v>82</v>
      </c>
      <c r="O87" s="63">
        <f>'S2'!N26</f>
        <v>76</v>
      </c>
      <c r="P87" s="63">
        <f>'S2'!P26</f>
        <v>716</v>
      </c>
      <c r="Q87" s="131">
        <f>'S2'!Q26</f>
        <v>89.5</v>
      </c>
      <c r="R87" s="63">
        <f>'S2'!R26</f>
        <v>5</v>
      </c>
      <c r="S87" s="177"/>
      <c r="AL87" s="72"/>
      <c r="AM87" s="72"/>
      <c r="AN87" s="72"/>
      <c r="AO87" s="72"/>
      <c r="AP87" s="72"/>
    </row>
    <row r="88" spans="2:42" ht="18" customHeight="1">
      <c r="B88" s="184"/>
      <c r="C88" s="199"/>
      <c r="D88" s="187"/>
      <c r="E88" s="188"/>
      <c r="F88" s="188"/>
      <c r="G88" s="90" t="s">
        <v>18</v>
      </c>
      <c r="H88" s="63">
        <f>Ave!F26</f>
        <v>96</v>
      </c>
      <c r="I88" s="63">
        <f>Ave!G26</f>
        <v>97.5</v>
      </c>
      <c r="J88" s="64">
        <f>Ave!H26</f>
        <v>96.5</v>
      </c>
      <c r="K88" s="63">
        <f>Ave!I26</f>
        <v>88.5</v>
      </c>
      <c r="L88" s="63">
        <f>Ave!J26</f>
        <v>95.5</v>
      </c>
      <c r="M88" s="63">
        <f>Ave!K26</f>
        <v>82.5</v>
      </c>
      <c r="N88" s="63">
        <f>Ave!L26</f>
        <v>85.5</v>
      </c>
      <c r="O88" s="63">
        <f>Ave!M26</f>
        <v>73</v>
      </c>
      <c r="P88" s="63">
        <f>Ave!N26</f>
        <v>715</v>
      </c>
      <c r="Q88" s="131">
        <f>Ave!O26</f>
        <v>89.375</v>
      </c>
      <c r="R88" s="63">
        <f>Ave!P26</f>
        <v>4</v>
      </c>
      <c r="S88" s="178"/>
      <c r="AL88" s="72"/>
      <c r="AM88" s="72"/>
      <c r="AN88" s="72"/>
      <c r="AO88" s="72"/>
      <c r="AP88" s="72"/>
    </row>
    <row r="89" spans="2:42" ht="18" customHeight="1">
      <c r="B89" s="184">
        <v>23</v>
      </c>
      <c r="C89" s="198">
        <f>'S1'!C27</f>
        <v>23</v>
      </c>
      <c r="D89" s="185" t="str">
        <f>Ave!C27</f>
        <v>ተምኪን ሱለይማን ኡመር</v>
      </c>
      <c r="E89" s="188" t="str">
        <f>'S1'!E27</f>
        <v>M</v>
      </c>
      <c r="F89" s="188">
        <f>'S1'!F27</f>
        <v>7</v>
      </c>
      <c r="G89" s="90" t="s">
        <v>83</v>
      </c>
      <c r="H89" s="63">
        <f>'S1'!G27</f>
        <v>77</v>
      </c>
      <c r="I89" s="63">
        <f>'S1'!H27</f>
        <v>77</v>
      </c>
      <c r="J89" s="64">
        <f>'S1'!I27</f>
        <v>86</v>
      </c>
      <c r="K89" s="63">
        <f>'S1'!J27</f>
        <v>64</v>
      </c>
      <c r="L89" s="63">
        <f>'S1'!K27</f>
        <v>72</v>
      </c>
      <c r="M89" s="63">
        <f>'S1'!L27</f>
        <v>76</v>
      </c>
      <c r="N89" s="63">
        <f>'S1'!M27</f>
        <v>81</v>
      </c>
      <c r="O89" s="63">
        <f>'S1'!N27</f>
        <v>86</v>
      </c>
      <c r="P89" s="63">
        <f>'S1'!P27</f>
        <v>619</v>
      </c>
      <c r="Q89" s="131">
        <f>'S1'!Q27</f>
        <v>77.375</v>
      </c>
      <c r="R89" s="63">
        <f>'S1'!R27</f>
        <v>27</v>
      </c>
      <c r="S89" s="176" t="str">
        <f>Ave!Q27</f>
        <v>ተዛውሯል</v>
      </c>
      <c r="AL89" s="72"/>
      <c r="AM89" s="72"/>
      <c r="AN89" s="72"/>
      <c r="AO89" s="72"/>
      <c r="AP89" s="72"/>
    </row>
    <row r="90" spans="2:42" ht="18" customHeight="1">
      <c r="B90" s="184"/>
      <c r="C90" s="206"/>
      <c r="D90" s="186"/>
      <c r="E90" s="188"/>
      <c r="F90" s="188"/>
      <c r="G90" s="90" t="s">
        <v>84</v>
      </c>
      <c r="H90" s="63">
        <f>'S2'!G27</f>
        <v>55</v>
      </c>
      <c r="I90" s="63">
        <f>'S2'!H27</f>
        <v>57</v>
      </c>
      <c r="J90" s="64">
        <f>'S2'!I27</f>
        <v>58</v>
      </c>
      <c r="K90" s="63">
        <f>'S2'!J27</f>
        <v>51</v>
      </c>
      <c r="L90" s="63">
        <f>'S2'!K27</f>
        <v>77</v>
      </c>
      <c r="M90" s="63">
        <f>'S2'!L27</f>
        <v>75</v>
      </c>
      <c r="N90" s="63">
        <f>'S2'!M27</f>
        <v>77</v>
      </c>
      <c r="O90" s="63">
        <f>'S2'!N27</f>
        <v>85</v>
      </c>
      <c r="P90" s="63">
        <f>'S2'!P27</f>
        <v>535</v>
      </c>
      <c r="Q90" s="131">
        <f>'S2'!Q27</f>
        <v>66.875</v>
      </c>
      <c r="R90" s="63">
        <f>'S2'!R27</f>
        <v>34</v>
      </c>
      <c r="S90" s="177"/>
      <c r="AL90" s="72"/>
      <c r="AM90" s="72"/>
      <c r="AN90" s="72"/>
      <c r="AO90" s="72"/>
      <c r="AP90" s="72"/>
    </row>
    <row r="91" spans="2:42" ht="18" customHeight="1">
      <c r="B91" s="184"/>
      <c r="C91" s="199"/>
      <c r="D91" s="187"/>
      <c r="E91" s="188"/>
      <c r="F91" s="188"/>
      <c r="G91" s="90" t="s">
        <v>18</v>
      </c>
      <c r="H91" s="63">
        <f>Ave!F27</f>
        <v>66</v>
      </c>
      <c r="I91" s="63">
        <f>Ave!G27</f>
        <v>67</v>
      </c>
      <c r="J91" s="64">
        <f>Ave!H27</f>
        <v>72</v>
      </c>
      <c r="K91" s="63">
        <f>Ave!I27</f>
        <v>57.5</v>
      </c>
      <c r="L91" s="63">
        <f>Ave!J27</f>
        <v>74.5</v>
      </c>
      <c r="M91" s="63">
        <f>Ave!K27</f>
        <v>75.5</v>
      </c>
      <c r="N91" s="63">
        <f>Ave!L27</f>
        <v>79</v>
      </c>
      <c r="O91" s="63">
        <f>Ave!M27</f>
        <v>85.5</v>
      </c>
      <c r="P91" s="63">
        <f>Ave!N27</f>
        <v>577</v>
      </c>
      <c r="Q91" s="131">
        <f>Ave!O27</f>
        <v>72.125</v>
      </c>
      <c r="R91" s="63">
        <f>Ave!P27</f>
        <v>31</v>
      </c>
      <c r="S91" s="178"/>
      <c r="AL91" s="72"/>
      <c r="AM91" s="72"/>
      <c r="AN91" s="72"/>
      <c r="AO91" s="72"/>
      <c r="AP91" s="72"/>
    </row>
    <row r="92" spans="2:42" ht="18" customHeight="1">
      <c r="B92" s="184">
        <v>24</v>
      </c>
      <c r="C92" s="198">
        <f>'S1'!C28</f>
        <v>24</v>
      </c>
      <c r="D92" s="185" t="str">
        <f>Ave!C28</f>
        <v>ተውፊቅ አንዋር ብርሀን</v>
      </c>
      <c r="E92" s="188" t="str">
        <f>'S1'!E28</f>
        <v>M</v>
      </c>
      <c r="F92" s="188">
        <f>'S1'!F28</f>
        <v>7</v>
      </c>
      <c r="G92" s="90" t="s">
        <v>83</v>
      </c>
      <c r="H92" s="63">
        <f>'S1'!G28</f>
        <v>87</v>
      </c>
      <c r="I92" s="63">
        <f>'S1'!H28</f>
        <v>75</v>
      </c>
      <c r="J92" s="64">
        <f>'S1'!I28</f>
        <v>75</v>
      </c>
      <c r="K92" s="63">
        <f>'S1'!J28</f>
        <v>63</v>
      </c>
      <c r="L92" s="63">
        <f>'S1'!K28</f>
        <v>64</v>
      </c>
      <c r="M92" s="63">
        <f>'S1'!L28</f>
        <v>78</v>
      </c>
      <c r="N92" s="63">
        <f>'S1'!M28</f>
        <v>72</v>
      </c>
      <c r="O92" s="63">
        <f>'S1'!N28</f>
        <v>73</v>
      </c>
      <c r="P92" s="63">
        <f>'S1'!P28</f>
        <v>587</v>
      </c>
      <c r="Q92" s="131">
        <f>'S1'!Q28</f>
        <v>73.375</v>
      </c>
      <c r="R92" s="63">
        <f>'S1'!R28</f>
        <v>34</v>
      </c>
      <c r="S92" s="176" t="str">
        <f>Ave!Q28</f>
        <v>ተዛውሯል</v>
      </c>
      <c r="AL92" s="72"/>
      <c r="AM92" s="72"/>
      <c r="AN92" s="72"/>
      <c r="AO92" s="72"/>
      <c r="AP92" s="72"/>
    </row>
    <row r="93" spans="2:42" ht="18" customHeight="1">
      <c r="B93" s="184"/>
      <c r="C93" s="206"/>
      <c r="D93" s="186"/>
      <c r="E93" s="188"/>
      <c r="F93" s="188"/>
      <c r="G93" s="90" t="s">
        <v>84</v>
      </c>
      <c r="H93" s="63">
        <f>'S2'!G28</f>
        <v>63</v>
      </c>
      <c r="I93" s="63">
        <f>'S2'!H28</f>
        <v>61</v>
      </c>
      <c r="J93" s="64">
        <f>'S2'!I28</f>
        <v>60</v>
      </c>
      <c r="K93" s="63">
        <f>'S2'!J28</f>
        <v>47</v>
      </c>
      <c r="L93" s="63">
        <f>'S2'!K28</f>
        <v>79</v>
      </c>
      <c r="M93" s="63">
        <f>'S2'!L28</f>
        <v>67</v>
      </c>
      <c r="N93" s="63">
        <f>'S2'!M28</f>
        <v>84</v>
      </c>
      <c r="O93" s="63">
        <f>'S2'!N28</f>
        <v>76</v>
      </c>
      <c r="P93" s="63">
        <f>'S2'!P28</f>
        <v>537</v>
      </c>
      <c r="Q93" s="131">
        <f>'S2'!Q28</f>
        <v>67.125</v>
      </c>
      <c r="R93" s="63">
        <f>'S2'!R28</f>
        <v>33</v>
      </c>
      <c r="S93" s="177"/>
      <c r="AL93" s="72"/>
      <c r="AM93" s="72"/>
      <c r="AN93" s="72"/>
      <c r="AO93" s="72"/>
      <c r="AP93" s="72"/>
    </row>
    <row r="94" spans="2:42" ht="18" customHeight="1">
      <c r="B94" s="184"/>
      <c r="C94" s="199"/>
      <c r="D94" s="187"/>
      <c r="E94" s="188"/>
      <c r="F94" s="188"/>
      <c r="G94" s="90" t="s">
        <v>18</v>
      </c>
      <c r="H94" s="63">
        <f>Ave!F28</f>
        <v>75</v>
      </c>
      <c r="I94" s="63">
        <f>Ave!G28</f>
        <v>68</v>
      </c>
      <c r="J94" s="64">
        <f>Ave!H28</f>
        <v>67.5</v>
      </c>
      <c r="K94" s="63">
        <f>Ave!I28</f>
        <v>55</v>
      </c>
      <c r="L94" s="63">
        <f>Ave!J28</f>
        <v>71.5</v>
      </c>
      <c r="M94" s="63">
        <f>Ave!K28</f>
        <v>72.5</v>
      </c>
      <c r="N94" s="63">
        <f>Ave!L28</f>
        <v>78</v>
      </c>
      <c r="O94" s="63">
        <f>Ave!M28</f>
        <v>74.5</v>
      </c>
      <c r="P94" s="63">
        <f>Ave!N28</f>
        <v>562</v>
      </c>
      <c r="Q94" s="131">
        <f>Ave!O28</f>
        <v>70.25</v>
      </c>
      <c r="R94" s="63">
        <f>Ave!P28</f>
        <v>33</v>
      </c>
      <c r="S94" s="178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3" t="s">
        <v>63</v>
      </c>
      <c r="E96" s="173"/>
      <c r="F96" s="173"/>
      <c r="G96" s="88"/>
      <c r="H96" s="68"/>
      <c r="I96" s="174" t="s">
        <v>64</v>
      </c>
      <c r="J96" s="174"/>
      <c r="K96" s="174"/>
      <c r="L96" s="174"/>
      <c r="M96" s="174"/>
      <c r="N96" s="175" t="s">
        <v>65</v>
      </c>
      <c r="O96" s="175"/>
      <c r="P96" s="175"/>
      <c r="Q96" s="175"/>
      <c r="R96" s="175"/>
      <c r="S96" s="175"/>
      <c r="T96" s="175"/>
      <c r="U96" s="175"/>
      <c r="V96" s="70"/>
    </row>
    <row r="97" spans="2:42" s="67" customFormat="1" ht="18" customHeight="1">
      <c r="B97" s="68"/>
      <c r="C97" s="68"/>
      <c r="D97" s="166" t="s">
        <v>66</v>
      </c>
      <c r="E97" s="166"/>
      <c r="F97" s="166"/>
      <c r="G97" s="88"/>
      <c r="H97" s="68"/>
      <c r="I97" s="189" t="s">
        <v>67</v>
      </c>
      <c r="J97" s="189"/>
      <c r="K97" s="189"/>
      <c r="L97" s="189"/>
      <c r="M97" s="189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6" t="s">
        <v>69</v>
      </c>
      <c r="E98" s="166"/>
      <c r="F98" s="166"/>
      <c r="G98" s="88"/>
      <c r="H98" s="68"/>
      <c r="I98" s="167" t="s">
        <v>70</v>
      </c>
      <c r="J98" s="167"/>
      <c r="K98" s="167"/>
      <c r="L98" s="167"/>
      <c r="M98" s="167"/>
      <c r="N98" s="168" t="s">
        <v>69</v>
      </c>
      <c r="O98" s="168"/>
      <c r="P98" s="168"/>
      <c r="Q98" s="168"/>
      <c r="R98" s="168"/>
      <c r="S98" s="168"/>
      <c r="T98" s="168"/>
      <c r="U98" s="168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1" t="s">
        <v>0</v>
      </c>
      <c r="C102" s="110"/>
      <c r="D102" s="179" t="s">
        <v>1</v>
      </c>
      <c r="E102" s="179" t="s">
        <v>2</v>
      </c>
      <c r="F102" s="179" t="s">
        <v>3</v>
      </c>
      <c r="G102" s="179" t="s">
        <v>17</v>
      </c>
      <c r="H102" s="181" t="s">
        <v>4</v>
      </c>
      <c r="I102" s="182"/>
      <c r="J102" s="182"/>
      <c r="K102" s="182"/>
      <c r="L102" s="182"/>
      <c r="M102" s="182"/>
      <c r="N102" s="182"/>
      <c r="O102" s="183"/>
      <c r="P102" s="171" t="s">
        <v>26</v>
      </c>
      <c r="Q102" s="171" t="s">
        <v>18</v>
      </c>
      <c r="R102" s="171" t="s">
        <v>6</v>
      </c>
      <c r="S102" s="169" t="s">
        <v>16</v>
      </c>
      <c r="T102" s="111"/>
      <c r="U102" s="111"/>
      <c r="V102" s="112"/>
    </row>
    <row r="103" spans="2:42" s="67" customFormat="1" ht="18" customHeight="1">
      <c r="B103" s="172"/>
      <c r="C103" s="65"/>
      <c r="D103" s="180"/>
      <c r="E103" s="180"/>
      <c r="F103" s="180"/>
      <c r="G103" s="180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2"/>
      <c r="Q103" s="172"/>
      <c r="R103" s="172"/>
      <c r="S103" s="170"/>
      <c r="T103" s="68"/>
      <c r="U103" s="68"/>
      <c r="V103" s="70"/>
    </row>
    <row r="104" spans="2:42" s="67" customFormat="1" ht="18" customHeight="1">
      <c r="B104" s="171">
        <v>25</v>
      </c>
      <c r="C104" s="65"/>
      <c r="D104" s="212" t="str">
        <f>Ave!C29</f>
        <v>ነጃት አብዱረህማን እንድሪስ</v>
      </c>
      <c r="E104" s="179" t="str">
        <f>'S1'!E29</f>
        <v>F</v>
      </c>
      <c r="F104" s="179">
        <f>'S1'!F29</f>
        <v>7</v>
      </c>
      <c r="G104" s="90" t="s">
        <v>83</v>
      </c>
      <c r="H104" s="65">
        <f>'S1'!G29</f>
        <v>96</v>
      </c>
      <c r="I104" s="65">
        <f>'S1'!H29</f>
        <v>99</v>
      </c>
      <c r="J104" s="66">
        <f>'S1'!I29</f>
        <v>97</v>
      </c>
      <c r="K104" s="65">
        <f>'S1'!J29</f>
        <v>89</v>
      </c>
      <c r="L104" s="65">
        <f>'S1'!K29</f>
        <v>92</v>
      </c>
      <c r="M104" s="65">
        <f>'S1'!L29</f>
        <v>87</v>
      </c>
      <c r="N104" s="65">
        <f>'S1'!M29</f>
        <v>95</v>
      </c>
      <c r="O104" s="65">
        <f>'S1'!N29</f>
        <v>89</v>
      </c>
      <c r="P104" s="65">
        <f>'S1'!P29</f>
        <v>744</v>
      </c>
      <c r="Q104" s="132">
        <f>'S1'!Q29</f>
        <v>93</v>
      </c>
      <c r="R104" s="65">
        <f>'S1'!R29</f>
        <v>3</v>
      </c>
      <c r="S104" s="216" t="str">
        <f>Ave!Q29</f>
        <v>ተዛውራለች</v>
      </c>
      <c r="T104" s="68"/>
      <c r="U104" s="68"/>
      <c r="V104" s="70"/>
    </row>
    <row r="105" spans="2:42" s="67" customFormat="1" ht="18" customHeight="1">
      <c r="B105" s="207"/>
      <c r="C105" s="65"/>
      <c r="D105" s="213"/>
      <c r="E105" s="215"/>
      <c r="F105" s="215"/>
      <c r="G105" s="90" t="s">
        <v>84</v>
      </c>
      <c r="H105" s="65">
        <f>'S2'!G29</f>
        <v>85</v>
      </c>
      <c r="I105" s="65">
        <f>'S2'!H29</f>
        <v>94</v>
      </c>
      <c r="J105" s="66">
        <f>'S2'!I29</f>
        <v>86</v>
      </c>
      <c r="K105" s="65">
        <f>'S2'!J29</f>
        <v>83</v>
      </c>
      <c r="L105" s="65">
        <f>'S2'!K29</f>
        <v>92</v>
      </c>
      <c r="M105" s="65">
        <f>'S2'!L29</f>
        <v>91</v>
      </c>
      <c r="N105" s="65">
        <f>'S2'!M29</f>
        <v>93</v>
      </c>
      <c r="O105" s="65">
        <f>'S2'!N29</f>
        <v>94</v>
      </c>
      <c r="P105" s="65">
        <f>'S2'!P29</f>
        <v>718</v>
      </c>
      <c r="Q105" s="132">
        <f>'S2'!Q29</f>
        <v>89.75</v>
      </c>
      <c r="R105" s="65">
        <f>'S2'!R29</f>
        <v>4</v>
      </c>
      <c r="S105" s="217"/>
      <c r="T105" s="68"/>
      <c r="U105" s="68"/>
      <c r="V105" s="70"/>
    </row>
    <row r="106" spans="2:42" s="67" customFormat="1" ht="18" customHeight="1">
      <c r="B106" s="172"/>
      <c r="C106" s="65"/>
      <c r="D106" s="214"/>
      <c r="E106" s="180"/>
      <c r="F106" s="180"/>
      <c r="G106" s="90" t="s">
        <v>18</v>
      </c>
      <c r="H106" s="65">
        <f>Ave!F29</f>
        <v>90.5</v>
      </c>
      <c r="I106" s="65">
        <f>Ave!G29</f>
        <v>96.5</v>
      </c>
      <c r="J106" s="66">
        <f>Ave!H29</f>
        <v>91.5</v>
      </c>
      <c r="K106" s="65">
        <f>Ave!I29</f>
        <v>86</v>
      </c>
      <c r="L106" s="65">
        <f>Ave!J29</f>
        <v>92</v>
      </c>
      <c r="M106" s="65">
        <f>Ave!K29</f>
        <v>89</v>
      </c>
      <c r="N106" s="65">
        <f>Ave!L29</f>
        <v>94</v>
      </c>
      <c r="O106" s="65">
        <f>Ave!M29</f>
        <v>91.5</v>
      </c>
      <c r="P106" s="65">
        <f>Ave!N29</f>
        <v>731</v>
      </c>
      <c r="Q106" s="132">
        <f>Ave!O29</f>
        <v>91.375</v>
      </c>
      <c r="R106" s="65">
        <f>Ave!P29</f>
        <v>3</v>
      </c>
      <c r="S106" s="218"/>
      <c r="T106" s="68"/>
      <c r="U106" s="68"/>
      <c r="V106" s="70"/>
    </row>
    <row r="107" spans="2:42" s="67" customFormat="1" ht="18" customHeight="1">
      <c r="B107" s="171">
        <v>26</v>
      </c>
      <c r="C107" s="65"/>
      <c r="D107" s="212" t="str">
        <f>Ave!C30</f>
        <v>አህላም ሙሀመድ ብርሀኔ</v>
      </c>
      <c r="E107" s="179" t="str">
        <f>'S1'!E30</f>
        <v>F</v>
      </c>
      <c r="F107" s="179">
        <f>'S1'!F30</f>
        <v>7</v>
      </c>
      <c r="G107" s="90" t="s">
        <v>83</v>
      </c>
      <c r="H107" s="65">
        <f>'S1'!G30</f>
        <v>91</v>
      </c>
      <c r="I107" s="65">
        <f>'S1'!H30</f>
        <v>91</v>
      </c>
      <c r="J107" s="66">
        <f>'S1'!I30</f>
        <v>90</v>
      </c>
      <c r="K107" s="65">
        <f>'S1'!J30</f>
        <v>78</v>
      </c>
      <c r="L107" s="65">
        <f>'S1'!K30</f>
        <v>96</v>
      </c>
      <c r="M107" s="65">
        <f>'S1'!L30</f>
        <v>83</v>
      </c>
      <c r="N107" s="65">
        <f>'S1'!M30</f>
        <v>93</v>
      </c>
      <c r="O107" s="65">
        <f>'S1'!N30</f>
        <v>73</v>
      </c>
      <c r="P107" s="65">
        <f>'S1'!P30</f>
        <v>695</v>
      </c>
      <c r="Q107" s="132">
        <f>'S1'!Q30</f>
        <v>86.875</v>
      </c>
      <c r="R107" s="65">
        <f>'S1'!R30</f>
        <v>8</v>
      </c>
      <c r="S107" s="216" t="str">
        <f>Ave!Q30</f>
        <v>ተዛውራለች</v>
      </c>
      <c r="T107" s="68"/>
      <c r="U107" s="68"/>
      <c r="V107" s="70"/>
    </row>
    <row r="108" spans="2:42" s="67" customFormat="1" ht="18" customHeight="1">
      <c r="B108" s="207"/>
      <c r="C108" s="65"/>
      <c r="D108" s="213"/>
      <c r="E108" s="215"/>
      <c r="F108" s="215"/>
      <c r="G108" s="90" t="s">
        <v>84</v>
      </c>
      <c r="H108" s="65">
        <f>'S2'!G30</f>
        <v>92</v>
      </c>
      <c r="I108" s="65">
        <f>'S2'!H30</f>
        <v>89</v>
      </c>
      <c r="J108" s="66">
        <f>'S2'!I30</f>
        <v>90</v>
      </c>
      <c r="K108" s="65">
        <f>'S2'!J30</f>
        <v>84</v>
      </c>
      <c r="L108" s="65">
        <f>'S2'!K30</f>
        <v>94</v>
      </c>
      <c r="M108" s="65">
        <f>'S2'!L30</f>
        <v>88</v>
      </c>
      <c r="N108" s="65">
        <f>'S2'!M30</f>
        <v>85</v>
      </c>
      <c r="O108" s="65">
        <f>'S2'!N30</f>
        <v>73</v>
      </c>
      <c r="P108" s="65">
        <f>'S2'!P30</f>
        <v>695</v>
      </c>
      <c r="Q108" s="132">
        <f>'S2'!Q30</f>
        <v>86.875</v>
      </c>
      <c r="R108" s="65">
        <f>'S2'!R30</f>
        <v>8</v>
      </c>
      <c r="S108" s="217"/>
      <c r="T108" s="68"/>
      <c r="U108" s="68"/>
      <c r="V108" s="70"/>
    </row>
    <row r="109" spans="2:42" s="67" customFormat="1" ht="18" customHeight="1">
      <c r="B109" s="172"/>
      <c r="C109" s="65"/>
      <c r="D109" s="214"/>
      <c r="E109" s="180"/>
      <c r="F109" s="180"/>
      <c r="G109" s="90" t="s">
        <v>18</v>
      </c>
      <c r="H109" s="65">
        <f>Ave!F30</f>
        <v>91.5</v>
      </c>
      <c r="I109" s="65">
        <f>Ave!G30</f>
        <v>90</v>
      </c>
      <c r="J109" s="66">
        <f>Ave!H30</f>
        <v>90</v>
      </c>
      <c r="K109" s="65">
        <f>Ave!I30</f>
        <v>81</v>
      </c>
      <c r="L109" s="65">
        <f>Ave!J30</f>
        <v>95</v>
      </c>
      <c r="M109" s="65">
        <f>Ave!K30</f>
        <v>85.5</v>
      </c>
      <c r="N109" s="65">
        <f>Ave!L30</f>
        <v>89</v>
      </c>
      <c r="O109" s="65">
        <f>Ave!M30</f>
        <v>73</v>
      </c>
      <c r="P109" s="65">
        <f>Ave!N30</f>
        <v>695</v>
      </c>
      <c r="Q109" s="132">
        <f>Ave!O30</f>
        <v>86.875</v>
      </c>
      <c r="R109" s="65">
        <f>Ave!P30</f>
        <v>7</v>
      </c>
      <c r="S109" s="218"/>
      <c r="T109" s="68"/>
      <c r="U109" s="68"/>
      <c r="V109" s="70"/>
    </row>
    <row r="110" spans="2:42" ht="18" customHeight="1">
      <c r="B110" s="184">
        <v>27</v>
      </c>
      <c r="C110" s="198">
        <f>'S1'!C31</f>
        <v>27</v>
      </c>
      <c r="D110" s="185" t="str">
        <f>Ave!C31</f>
        <v>አህመድ ሙሀመድ ፈንታ</v>
      </c>
      <c r="E110" s="188" t="str">
        <f>'S1'!E31</f>
        <v>F</v>
      </c>
      <c r="F110" s="188">
        <f>'S1'!F31</f>
        <v>7</v>
      </c>
      <c r="G110" s="90" t="s">
        <v>83</v>
      </c>
      <c r="H110" s="63">
        <f>'S1'!G31</f>
        <v>25</v>
      </c>
      <c r="I110" s="63">
        <f>'S1'!H31</f>
        <v>32</v>
      </c>
      <c r="J110" s="64">
        <f>'S1'!I31</f>
        <v>32</v>
      </c>
      <c r="K110" s="63">
        <f>'S1'!J31</f>
        <v>60</v>
      </c>
      <c r="L110" s="63">
        <f>'S1'!K31</f>
        <v>24</v>
      </c>
      <c r="M110" s="63">
        <f>'S1'!L31</f>
        <v>36</v>
      </c>
      <c r="N110" s="63">
        <f>'S1'!M31</f>
        <v>25</v>
      </c>
      <c r="O110" s="63">
        <f>'S1'!N31</f>
        <v>60</v>
      </c>
      <c r="P110" s="63">
        <f>'S1'!P31</f>
        <v>294</v>
      </c>
      <c r="Q110" s="131">
        <f>'S1'!Q31</f>
        <v>36.75</v>
      </c>
      <c r="R110" s="63">
        <f>'S1'!R31</f>
        <v>49</v>
      </c>
      <c r="S110" s="176" t="str">
        <f>Ave!Q31</f>
        <v>-</v>
      </c>
      <c r="AL110" s="72"/>
      <c r="AM110" s="72"/>
      <c r="AN110" s="72"/>
      <c r="AO110" s="72"/>
      <c r="AP110" s="72"/>
    </row>
    <row r="111" spans="2:42" ht="18" customHeight="1">
      <c r="B111" s="184"/>
      <c r="C111" s="206"/>
      <c r="D111" s="186"/>
      <c r="E111" s="188"/>
      <c r="F111" s="188"/>
      <c r="G111" s="90" t="s">
        <v>84</v>
      </c>
      <c r="H111" s="63">
        <f>'S2'!G31</f>
        <v>0</v>
      </c>
      <c r="I111" s="63">
        <f>'S2'!H31</f>
        <v>0</v>
      </c>
      <c r="J111" s="64">
        <f>'S2'!I31</f>
        <v>0</v>
      </c>
      <c r="K111" s="63">
        <f>'S2'!J31</f>
        <v>0</v>
      </c>
      <c r="L111" s="63">
        <f>'S2'!K31</f>
        <v>0</v>
      </c>
      <c r="M111" s="63">
        <f>'S2'!L31</f>
        <v>0</v>
      </c>
      <c r="N111" s="63">
        <f>'S2'!M31</f>
        <v>0</v>
      </c>
      <c r="O111" s="63">
        <f>'S2'!N31</f>
        <v>0</v>
      </c>
      <c r="P111" s="63" t="str">
        <f>'S2'!P31</f>
        <v/>
      </c>
      <c r="Q111" s="131" t="str">
        <f>'S2'!Q31</f>
        <v/>
      </c>
      <c r="R111" s="63" t="str">
        <f>'S2'!R31</f>
        <v/>
      </c>
      <c r="S111" s="177"/>
      <c r="AL111" s="72"/>
      <c r="AM111" s="72"/>
      <c r="AN111" s="72"/>
      <c r="AO111" s="72"/>
      <c r="AP111" s="72"/>
    </row>
    <row r="112" spans="2:42" ht="18" customHeight="1">
      <c r="B112" s="184"/>
      <c r="C112" s="199"/>
      <c r="D112" s="187"/>
      <c r="E112" s="188"/>
      <c r="F112" s="188"/>
      <c r="G112" s="90" t="s">
        <v>18</v>
      </c>
      <c r="H112" s="63" t="str">
        <f>Ave!F31</f>
        <v/>
      </c>
      <c r="I112" s="63" t="str">
        <f>Ave!G31</f>
        <v/>
      </c>
      <c r="J112" s="64" t="str">
        <f>Ave!H31</f>
        <v/>
      </c>
      <c r="K112" s="63" t="str">
        <f>Ave!I31</f>
        <v/>
      </c>
      <c r="L112" s="63" t="str">
        <f>Ave!J31</f>
        <v/>
      </c>
      <c r="M112" s="63" t="str">
        <f>Ave!K31</f>
        <v/>
      </c>
      <c r="N112" s="63" t="str">
        <f>Ave!L31</f>
        <v/>
      </c>
      <c r="O112" s="63" t="str">
        <f>Ave!M31</f>
        <v/>
      </c>
      <c r="P112" s="63" t="str">
        <f>Ave!N31</f>
        <v/>
      </c>
      <c r="Q112" s="131" t="str">
        <f>Ave!O31</f>
        <v/>
      </c>
      <c r="R112" s="63" t="str">
        <f>Ave!P31</f>
        <v/>
      </c>
      <c r="S112" s="178"/>
      <c r="AL112" s="72"/>
      <c r="AM112" s="72"/>
      <c r="AN112" s="72"/>
      <c r="AO112" s="72"/>
      <c r="AP112" s="72"/>
    </row>
    <row r="113" spans="2:42" ht="18" customHeight="1">
      <c r="B113" s="184">
        <v>28</v>
      </c>
      <c r="C113" s="198">
        <f>'S1'!C32</f>
        <v>28</v>
      </c>
      <c r="D113" s="185" t="str">
        <f>Ave!C32</f>
        <v>አመተረህማን ሙሀመድ ሰኢድ</v>
      </c>
      <c r="E113" s="188" t="str">
        <f>'S1'!E32</f>
        <v>F</v>
      </c>
      <c r="F113" s="188">
        <f>'S1'!F32</f>
        <v>7</v>
      </c>
      <c r="G113" s="90" t="s">
        <v>83</v>
      </c>
      <c r="H113" s="63">
        <f>'S1'!G32</f>
        <v>77</v>
      </c>
      <c r="I113" s="63">
        <f>'S1'!H32</f>
        <v>84</v>
      </c>
      <c r="J113" s="64">
        <f>'S1'!I32</f>
        <v>90</v>
      </c>
      <c r="K113" s="63">
        <f>'S1'!J32</f>
        <v>63</v>
      </c>
      <c r="L113" s="63">
        <f>'S1'!K32</f>
        <v>70</v>
      </c>
      <c r="M113" s="63">
        <f>'S1'!L32</f>
        <v>75</v>
      </c>
      <c r="N113" s="63">
        <f>'S1'!M32</f>
        <v>74</v>
      </c>
      <c r="O113" s="63">
        <f>'S1'!N32</f>
        <v>60</v>
      </c>
      <c r="P113" s="63">
        <f>'S1'!P32</f>
        <v>593</v>
      </c>
      <c r="Q113" s="131">
        <f>'S1'!Q32</f>
        <v>74.125</v>
      </c>
      <c r="R113" s="63">
        <f>'S1'!R32</f>
        <v>32</v>
      </c>
      <c r="S113" s="176" t="str">
        <f>Ave!Q32</f>
        <v>ተዛውራለች</v>
      </c>
      <c r="AL113" s="72"/>
      <c r="AM113" s="72"/>
      <c r="AN113" s="72"/>
      <c r="AO113" s="72"/>
      <c r="AP113" s="72"/>
    </row>
    <row r="114" spans="2:42" ht="18" customHeight="1">
      <c r="B114" s="184"/>
      <c r="C114" s="206"/>
      <c r="D114" s="186"/>
      <c r="E114" s="188"/>
      <c r="F114" s="188"/>
      <c r="G114" s="90" t="s">
        <v>84</v>
      </c>
      <c r="H114" s="63">
        <f>'S2'!G32</f>
        <v>74</v>
      </c>
      <c r="I114" s="63">
        <f>'S2'!H32</f>
        <v>84</v>
      </c>
      <c r="J114" s="64">
        <f>'S2'!I32</f>
        <v>85</v>
      </c>
      <c r="K114" s="63">
        <f>'S2'!J32</f>
        <v>71</v>
      </c>
      <c r="L114" s="63">
        <f>'S2'!K32</f>
        <v>74</v>
      </c>
      <c r="M114" s="63">
        <f>'S2'!L32</f>
        <v>77</v>
      </c>
      <c r="N114" s="63">
        <f>'S2'!M32</f>
        <v>86</v>
      </c>
      <c r="O114" s="63">
        <f>'S2'!N32</f>
        <v>63</v>
      </c>
      <c r="P114" s="63">
        <f>'S2'!P32</f>
        <v>614</v>
      </c>
      <c r="Q114" s="131">
        <f>'S2'!Q32</f>
        <v>76.75</v>
      </c>
      <c r="R114" s="63">
        <f>'S2'!R32</f>
        <v>19</v>
      </c>
      <c r="S114" s="177"/>
      <c r="AL114" s="72"/>
      <c r="AM114" s="72"/>
      <c r="AN114" s="72"/>
      <c r="AO114" s="72"/>
      <c r="AP114" s="72"/>
    </row>
    <row r="115" spans="2:42" ht="18" customHeight="1">
      <c r="B115" s="184"/>
      <c r="C115" s="199"/>
      <c r="D115" s="187"/>
      <c r="E115" s="188"/>
      <c r="F115" s="188"/>
      <c r="G115" s="90" t="s">
        <v>18</v>
      </c>
      <c r="H115" s="63">
        <f>Ave!F32</f>
        <v>75.5</v>
      </c>
      <c r="I115" s="63">
        <f>Ave!G32</f>
        <v>84</v>
      </c>
      <c r="J115" s="64">
        <f>Ave!H32</f>
        <v>87.5</v>
      </c>
      <c r="K115" s="63">
        <f>Ave!I32</f>
        <v>67</v>
      </c>
      <c r="L115" s="63">
        <f>Ave!J32</f>
        <v>72</v>
      </c>
      <c r="M115" s="63">
        <f>Ave!K32</f>
        <v>76</v>
      </c>
      <c r="N115" s="63">
        <f>Ave!L32</f>
        <v>80</v>
      </c>
      <c r="O115" s="63">
        <f>Ave!M32</f>
        <v>61.5</v>
      </c>
      <c r="P115" s="63">
        <f>Ave!N32</f>
        <v>603.5</v>
      </c>
      <c r="Q115" s="131">
        <f>Ave!O32</f>
        <v>75.4375</v>
      </c>
      <c r="R115" s="63">
        <f>Ave!P32</f>
        <v>23</v>
      </c>
      <c r="S115" s="178"/>
      <c r="AL115" s="72"/>
      <c r="AM115" s="72"/>
      <c r="AN115" s="72"/>
      <c r="AO115" s="72"/>
      <c r="AP115" s="72"/>
    </row>
    <row r="116" spans="2:42" ht="18" customHeight="1">
      <c r="B116" s="184">
        <v>29</v>
      </c>
      <c r="C116" s="198">
        <f>'S1'!C33</f>
        <v>29</v>
      </c>
      <c r="D116" s="185" t="str">
        <f>Ave!C33</f>
        <v>አሚኑ ሙሀመድ ካሳው</v>
      </c>
      <c r="E116" s="188" t="str">
        <f>'S1'!E33</f>
        <v>M</v>
      </c>
      <c r="F116" s="188">
        <f>'S1'!F33</f>
        <v>7</v>
      </c>
      <c r="G116" s="90" t="s">
        <v>83</v>
      </c>
      <c r="H116" s="63">
        <f>'S1'!G33</f>
        <v>85</v>
      </c>
      <c r="I116" s="63">
        <f>'S1'!H33</f>
        <v>77</v>
      </c>
      <c r="J116" s="64">
        <f>'S1'!I33</f>
        <v>88</v>
      </c>
      <c r="K116" s="63">
        <f>'S1'!J33</f>
        <v>71</v>
      </c>
      <c r="L116" s="63">
        <f>'S1'!K33</f>
        <v>80</v>
      </c>
      <c r="M116" s="63">
        <f>'S1'!L33</f>
        <v>91</v>
      </c>
      <c r="N116" s="63">
        <f>'S1'!M33</f>
        <v>68</v>
      </c>
      <c r="O116" s="63">
        <f>'S1'!N33</f>
        <v>94</v>
      </c>
      <c r="P116" s="63">
        <f>'S1'!P33</f>
        <v>654</v>
      </c>
      <c r="Q116" s="131">
        <f>'S1'!Q33</f>
        <v>81.75</v>
      </c>
      <c r="R116" s="63">
        <f>'S1'!R33</f>
        <v>18</v>
      </c>
      <c r="S116" s="176" t="str">
        <f>Ave!Q33</f>
        <v>ተዛውሯል</v>
      </c>
      <c r="AL116" s="72"/>
      <c r="AM116" s="72"/>
      <c r="AN116" s="72"/>
      <c r="AO116" s="72"/>
      <c r="AP116" s="72"/>
    </row>
    <row r="117" spans="2:42" ht="18" customHeight="1">
      <c r="B117" s="184"/>
      <c r="C117" s="206"/>
      <c r="D117" s="186"/>
      <c r="E117" s="188"/>
      <c r="F117" s="188"/>
      <c r="G117" s="90" t="s">
        <v>84</v>
      </c>
      <c r="H117" s="63">
        <f>'S2'!G33</f>
        <v>77</v>
      </c>
      <c r="I117" s="63">
        <f>'S2'!H33</f>
        <v>69</v>
      </c>
      <c r="J117" s="64">
        <f>'S2'!I33</f>
        <v>69</v>
      </c>
      <c r="K117" s="63">
        <f>'S2'!J33</f>
        <v>66</v>
      </c>
      <c r="L117" s="63">
        <f>'S2'!K33</f>
        <v>85</v>
      </c>
      <c r="M117" s="63">
        <f>'S2'!L33</f>
        <v>82</v>
      </c>
      <c r="N117" s="63">
        <f>'S2'!M33</f>
        <v>89</v>
      </c>
      <c r="O117" s="63">
        <f>'S2'!N33</f>
        <v>99</v>
      </c>
      <c r="P117" s="63">
        <f>'S2'!P33</f>
        <v>636</v>
      </c>
      <c r="Q117" s="131">
        <f>'S2'!Q33</f>
        <v>79.5</v>
      </c>
      <c r="R117" s="63">
        <f>'S2'!R33</f>
        <v>15</v>
      </c>
      <c r="S117" s="177"/>
      <c r="AL117" s="72"/>
      <c r="AM117" s="72"/>
      <c r="AN117" s="72"/>
      <c r="AO117" s="72"/>
      <c r="AP117" s="72"/>
    </row>
    <row r="118" spans="2:42" ht="18" customHeight="1">
      <c r="B118" s="184"/>
      <c r="C118" s="199"/>
      <c r="D118" s="187"/>
      <c r="E118" s="188"/>
      <c r="F118" s="188"/>
      <c r="G118" s="90" t="s">
        <v>18</v>
      </c>
      <c r="H118" s="63">
        <f>Ave!F33</f>
        <v>81</v>
      </c>
      <c r="I118" s="63">
        <f>Ave!G33</f>
        <v>73</v>
      </c>
      <c r="J118" s="64">
        <f>Ave!H33</f>
        <v>78.5</v>
      </c>
      <c r="K118" s="63">
        <f>Ave!I33</f>
        <v>68.5</v>
      </c>
      <c r="L118" s="63">
        <f>Ave!J33</f>
        <v>82.5</v>
      </c>
      <c r="M118" s="63">
        <f>Ave!K33</f>
        <v>86.5</v>
      </c>
      <c r="N118" s="63">
        <f>Ave!L33</f>
        <v>78.5</v>
      </c>
      <c r="O118" s="63">
        <f>Ave!M33</f>
        <v>96.5</v>
      </c>
      <c r="P118" s="63">
        <f>Ave!N33</f>
        <v>645</v>
      </c>
      <c r="Q118" s="131">
        <f>Ave!O33</f>
        <v>80.625</v>
      </c>
      <c r="R118" s="63">
        <f>Ave!P33</f>
        <v>17</v>
      </c>
      <c r="S118" s="178"/>
      <c r="AL118" s="72"/>
      <c r="AM118" s="72"/>
      <c r="AN118" s="72"/>
      <c r="AO118" s="72"/>
      <c r="AP118" s="72"/>
    </row>
    <row r="119" spans="2:42" ht="18" customHeight="1">
      <c r="B119" s="184">
        <v>30</v>
      </c>
      <c r="C119" s="198">
        <f>'S1'!C34</f>
        <v>30</v>
      </c>
      <c r="D119" s="185" t="str">
        <f>Ave!C34</f>
        <v>አማር ጉበና ጌታሁን</v>
      </c>
      <c r="E119" s="188" t="str">
        <f>'S1'!E34</f>
        <v>M</v>
      </c>
      <c r="F119" s="188">
        <f>'S1'!F34</f>
        <v>7</v>
      </c>
      <c r="G119" s="90" t="s">
        <v>83</v>
      </c>
      <c r="H119" s="63">
        <f>'S1'!G34</f>
        <v>73</v>
      </c>
      <c r="I119" s="63">
        <f>'S1'!H34</f>
        <v>68</v>
      </c>
      <c r="J119" s="64">
        <f>'S1'!I34</f>
        <v>82</v>
      </c>
      <c r="K119" s="63">
        <f>'S1'!J34</f>
        <v>69</v>
      </c>
      <c r="L119" s="63">
        <f>'S1'!K34</f>
        <v>70</v>
      </c>
      <c r="M119" s="63">
        <f>'S1'!L34</f>
        <v>75</v>
      </c>
      <c r="N119" s="63">
        <f>'S1'!M34</f>
        <v>76</v>
      </c>
      <c r="O119" s="63">
        <f>'S1'!N34</f>
        <v>81</v>
      </c>
      <c r="P119" s="63">
        <f>'S1'!P34</f>
        <v>594</v>
      </c>
      <c r="Q119" s="131">
        <f>'S1'!Q34</f>
        <v>74.25</v>
      </c>
      <c r="R119" s="63">
        <f>'S1'!R34</f>
        <v>31</v>
      </c>
      <c r="S119" s="176" t="str">
        <f>Ave!Q34</f>
        <v>ተዛውሯል</v>
      </c>
      <c r="AL119" s="72"/>
      <c r="AM119" s="72"/>
      <c r="AN119" s="72"/>
      <c r="AO119" s="72"/>
      <c r="AP119" s="72"/>
    </row>
    <row r="120" spans="2:42" ht="18" customHeight="1">
      <c r="B120" s="184"/>
      <c r="C120" s="206"/>
      <c r="D120" s="186"/>
      <c r="E120" s="188"/>
      <c r="F120" s="188"/>
      <c r="G120" s="90" t="s">
        <v>84</v>
      </c>
      <c r="H120" s="63">
        <f>'S2'!G34</f>
        <v>61</v>
      </c>
      <c r="I120" s="63">
        <f>'S2'!H34</f>
        <v>68</v>
      </c>
      <c r="J120" s="64">
        <f>'S2'!I34</f>
        <v>52</v>
      </c>
      <c r="K120" s="63">
        <f>'S2'!J34</f>
        <v>59</v>
      </c>
      <c r="L120" s="63">
        <f>'S2'!K34</f>
        <v>69</v>
      </c>
      <c r="M120" s="63">
        <f>'S2'!L34</f>
        <v>72</v>
      </c>
      <c r="N120" s="63">
        <f>'S2'!M34</f>
        <v>69</v>
      </c>
      <c r="O120" s="63">
        <f>'S2'!N34</f>
        <v>77</v>
      </c>
      <c r="P120" s="63">
        <f>'S2'!P34</f>
        <v>527</v>
      </c>
      <c r="Q120" s="131">
        <f>'S2'!Q34</f>
        <v>65.875</v>
      </c>
      <c r="R120" s="63">
        <f>'S2'!R34</f>
        <v>38</v>
      </c>
      <c r="S120" s="177"/>
      <c r="AL120" s="72"/>
      <c r="AM120" s="72"/>
      <c r="AN120" s="72"/>
      <c r="AO120" s="72"/>
      <c r="AP120" s="72"/>
    </row>
    <row r="121" spans="2:42" ht="18" customHeight="1">
      <c r="B121" s="184"/>
      <c r="C121" s="199"/>
      <c r="D121" s="187"/>
      <c r="E121" s="188"/>
      <c r="F121" s="188"/>
      <c r="G121" s="90" t="s">
        <v>18</v>
      </c>
      <c r="H121" s="63">
        <f>Ave!F34</f>
        <v>67</v>
      </c>
      <c r="I121" s="63">
        <f>Ave!G34</f>
        <v>68</v>
      </c>
      <c r="J121" s="64">
        <f>Ave!H34</f>
        <v>67</v>
      </c>
      <c r="K121" s="63">
        <f>Ave!I34</f>
        <v>64</v>
      </c>
      <c r="L121" s="63">
        <f>Ave!J34</f>
        <v>69.5</v>
      </c>
      <c r="M121" s="63">
        <f>Ave!K34</f>
        <v>73.5</v>
      </c>
      <c r="N121" s="63">
        <f>Ave!L34</f>
        <v>72.5</v>
      </c>
      <c r="O121" s="63">
        <f>Ave!M34</f>
        <v>79</v>
      </c>
      <c r="P121" s="63">
        <f>Ave!N34</f>
        <v>560.5</v>
      </c>
      <c r="Q121" s="131">
        <f>Ave!O34</f>
        <v>70.0625</v>
      </c>
      <c r="R121" s="63">
        <f>Ave!P34</f>
        <v>34</v>
      </c>
      <c r="S121" s="178"/>
      <c r="AL121" s="72"/>
      <c r="AM121" s="72"/>
      <c r="AN121" s="72"/>
      <c r="AO121" s="72"/>
      <c r="AP121" s="72"/>
    </row>
    <row r="122" spans="2:42" ht="18" customHeight="1">
      <c r="B122" s="184">
        <v>31</v>
      </c>
      <c r="C122" s="198">
        <f>'S1'!C35</f>
        <v>31</v>
      </c>
      <c r="D122" s="185" t="str">
        <f>Ave!C35</f>
        <v>አብደላህዙልቢጀደይን ሰኢድ እንድሪስ</v>
      </c>
      <c r="E122" s="188" t="str">
        <f>'S1'!E35</f>
        <v>M</v>
      </c>
      <c r="F122" s="188">
        <f>'S1'!F35</f>
        <v>7</v>
      </c>
      <c r="G122" s="90" t="s">
        <v>83</v>
      </c>
      <c r="H122" s="63">
        <f>'S1'!G35</f>
        <v>88</v>
      </c>
      <c r="I122" s="63">
        <f>'S1'!H35</f>
        <v>73</v>
      </c>
      <c r="J122" s="64">
        <f>'S1'!I35</f>
        <v>88</v>
      </c>
      <c r="K122" s="63">
        <f>'S1'!J35</f>
        <v>88</v>
      </c>
      <c r="L122" s="63">
        <f>'S1'!K35</f>
        <v>79</v>
      </c>
      <c r="M122" s="63">
        <f>'S1'!L35</f>
        <v>74</v>
      </c>
      <c r="N122" s="63">
        <f>'S1'!M35</f>
        <v>71</v>
      </c>
      <c r="O122" s="63">
        <f>'S1'!N35</f>
        <v>85</v>
      </c>
      <c r="P122" s="63">
        <f>'S1'!P35</f>
        <v>646</v>
      </c>
      <c r="Q122" s="131">
        <f>'S1'!Q35</f>
        <v>80.75</v>
      </c>
      <c r="R122" s="63">
        <f>'S1'!R35</f>
        <v>20</v>
      </c>
      <c r="S122" s="176" t="str">
        <f>Ave!Q35</f>
        <v>ተዛውሯል</v>
      </c>
      <c r="AL122" s="72"/>
      <c r="AM122" s="72"/>
      <c r="AN122" s="72"/>
      <c r="AO122" s="72"/>
      <c r="AP122" s="72"/>
    </row>
    <row r="123" spans="2:42" ht="18" customHeight="1">
      <c r="B123" s="184"/>
      <c r="C123" s="206"/>
      <c r="D123" s="186"/>
      <c r="E123" s="188"/>
      <c r="F123" s="188"/>
      <c r="G123" s="90" t="s">
        <v>84</v>
      </c>
      <c r="H123" s="63">
        <f>'S2'!G35</f>
        <v>86</v>
      </c>
      <c r="I123" s="63">
        <f>'S2'!H35</f>
        <v>66</v>
      </c>
      <c r="J123" s="64">
        <f>'S2'!I35</f>
        <v>71</v>
      </c>
      <c r="K123" s="63">
        <f>'S2'!J35</f>
        <v>68</v>
      </c>
      <c r="L123" s="63">
        <f>'S2'!K35</f>
        <v>79</v>
      </c>
      <c r="M123" s="63">
        <f>'S2'!L35</f>
        <v>89</v>
      </c>
      <c r="N123" s="63">
        <f>'S2'!M35</f>
        <v>80</v>
      </c>
      <c r="O123" s="63">
        <f>'S2'!N35</f>
        <v>90</v>
      </c>
      <c r="P123" s="63">
        <f>'S2'!P35</f>
        <v>629</v>
      </c>
      <c r="Q123" s="131">
        <f>'S2'!Q35</f>
        <v>78.625</v>
      </c>
      <c r="R123" s="63">
        <f>'S2'!R35</f>
        <v>16</v>
      </c>
      <c r="S123" s="177"/>
      <c r="AL123" s="72"/>
      <c r="AM123" s="72"/>
      <c r="AN123" s="72"/>
      <c r="AO123" s="72"/>
      <c r="AP123" s="72"/>
    </row>
    <row r="124" spans="2:42" ht="18" customHeight="1">
      <c r="B124" s="184"/>
      <c r="C124" s="199"/>
      <c r="D124" s="187"/>
      <c r="E124" s="188"/>
      <c r="F124" s="188"/>
      <c r="G124" s="90" t="s">
        <v>18</v>
      </c>
      <c r="H124" s="63">
        <f>Ave!F35</f>
        <v>87</v>
      </c>
      <c r="I124" s="63">
        <f>Ave!G35</f>
        <v>69.5</v>
      </c>
      <c r="J124" s="64">
        <f>Ave!H35</f>
        <v>79.5</v>
      </c>
      <c r="K124" s="63">
        <f>Ave!I35</f>
        <v>78</v>
      </c>
      <c r="L124" s="63">
        <f>Ave!J35</f>
        <v>79</v>
      </c>
      <c r="M124" s="63">
        <f>Ave!K35</f>
        <v>81.5</v>
      </c>
      <c r="N124" s="63">
        <f>Ave!L35</f>
        <v>75.5</v>
      </c>
      <c r="O124" s="63">
        <f>Ave!M35</f>
        <v>87.5</v>
      </c>
      <c r="P124" s="63">
        <f>Ave!N35</f>
        <v>637.5</v>
      </c>
      <c r="Q124" s="131">
        <f>Ave!O35</f>
        <v>79.6875</v>
      </c>
      <c r="R124" s="63">
        <f>Ave!P35</f>
        <v>18</v>
      </c>
      <c r="S124" s="178"/>
      <c r="AL124" s="72"/>
      <c r="AM124" s="72"/>
      <c r="AN124" s="72"/>
      <c r="AO124" s="72"/>
      <c r="AP124" s="72"/>
    </row>
    <row r="125" spans="2:42" ht="18" customHeight="1">
      <c r="B125" s="184">
        <v>32</v>
      </c>
      <c r="C125" s="198">
        <f>'S1'!C36</f>
        <v>32</v>
      </c>
      <c r="D125" s="185" t="str">
        <f>Ave!C36</f>
        <v>አብዱረህማን ሙሀመድ አወል</v>
      </c>
      <c r="E125" s="188" t="str">
        <f>'S1'!E36</f>
        <v>M</v>
      </c>
      <c r="F125" s="188">
        <f>'S1'!F36</f>
        <v>7</v>
      </c>
      <c r="G125" s="90" t="s">
        <v>83</v>
      </c>
      <c r="H125" s="63">
        <f>'S1'!G36</f>
        <v>91</v>
      </c>
      <c r="I125" s="63">
        <f>'S1'!H36</f>
        <v>80</v>
      </c>
      <c r="J125" s="64">
        <f>'S1'!I36</f>
        <v>88</v>
      </c>
      <c r="K125" s="63">
        <f>'S1'!J36</f>
        <v>85</v>
      </c>
      <c r="L125" s="63">
        <f>'S1'!K36</f>
        <v>91</v>
      </c>
      <c r="M125" s="63">
        <f>'S1'!L36</f>
        <v>81</v>
      </c>
      <c r="N125" s="63">
        <f>'S1'!M36</f>
        <v>82</v>
      </c>
      <c r="O125" s="63">
        <f>'S1'!N36</f>
        <v>77</v>
      </c>
      <c r="P125" s="63">
        <f>'S1'!P36</f>
        <v>675</v>
      </c>
      <c r="Q125" s="131">
        <f>'S1'!Q36</f>
        <v>84.375</v>
      </c>
      <c r="R125" s="63">
        <f>'S1'!R36</f>
        <v>12</v>
      </c>
      <c r="S125" s="176" t="str">
        <f>Ave!Q36</f>
        <v>ተዛውሯል</v>
      </c>
      <c r="AL125" s="72"/>
      <c r="AM125" s="72"/>
      <c r="AN125" s="72"/>
      <c r="AO125" s="72"/>
      <c r="AP125" s="72"/>
    </row>
    <row r="126" spans="2:42" ht="18" customHeight="1">
      <c r="B126" s="184"/>
      <c r="C126" s="206"/>
      <c r="D126" s="186"/>
      <c r="E126" s="188"/>
      <c r="F126" s="188"/>
      <c r="G126" s="90" t="s">
        <v>84</v>
      </c>
      <c r="H126" s="63">
        <f>'S2'!G36</f>
        <v>77</v>
      </c>
      <c r="I126" s="63">
        <f>'S2'!H36</f>
        <v>60</v>
      </c>
      <c r="J126" s="64">
        <f>'S2'!I36</f>
        <v>89</v>
      </c>
      <c r="K126" s="63">
        <f>'S2'!J36</f>
        <v>71</v>
      </c>
      <c r="L126" s="63">
        <f>'S2'!K36</f>
        <v>85</v>
      </c>
      <c r="M126" s="63">
        <f>'S2'!L36</f>
        <v>73</v>
      </c>
      <c r="N126" s="63">
        <f>'S2'!M36</f>
        <v>86</v>
      </c>
      <c r="O126" s="63">
        <f>'S2'!N36</f>
        <v>78</v>
      </c>
      <c r="P126" s="63">
        <f>'S2'!P36</f>
        <v>619</v>
      </c>
      <c r="Q126" s="131">
        <f>'S2'!Q36</f>
        <v>77.375</v>
      </c>
      <c r="R126" s="63">
        <f>'S2'!R36</f>
        <v>18</v>
      </c>
      <c r="S126" s="177"/>
      <c r="AL126" s="72"/>
      <c r="AM126" s="72"/>
      <c r="AN126" s="72"/>
      <c r="AO126" s="72"/>
      <c r="AP126" s="72"/>
    </row>
    <row r="127" spans="2:42" ht="18" customHeight="1">
      <c r="B127" s="184"/>
      <c r="C127" s="199"/>
      <c r="D127" s="187"/>
      <c r="E127" s="188"/>
      <c r="F127" s="188"/>
      <c r="G127" s="90" t="s">
        <v>18</v>
      </c>
      <c r="H127" s="63">
        <f>Ave!F36</f>
        <v>84</v>
      </c>
      <c r="I127" s="63">
        <f>Ave!G36</f>
        <v>70</v>
      </c>
      <c r="J127" s="64">
        <f>Ave!H36</f>
        <v>88.5</v>
      </c>
      <c r="K127" s="63">
        <f>Ave!I36</f>
        <v>78</v>
      </c>
      <c r="L127" s="63">
        <f>Ave!J36</f>
        <v>88</v>
      </c>
      <c r="M127" s="63">
        <f>Ave!K36</f>
        <v>77</v>
      </c>
      <c r="N127" s="63">
        <f>Ave!L36</f>
        <v>84</v>
      </c>
      <c r="O127" s="63">
        <f>Ave!M36</f>
        <v>77.5</v>
      </c>
      <c r="P127" s="63">
        <f>Ave!N36</f>
        <v>647</v>
      </c>
      <c r="Q127" s="131">
        <f>Ave!O36</f>
        <v>80.875</v>
      </c>
      <c r="R127" s="63">
        <f>Ave!P36</f>
        <v>15</v>
      </c>
      <c r="S127" s="178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3" t="s">
        <v>63</v>
      </c>
      <c r="E129" s="173"/>
      <c r="F129" s="173"/>
      <c r="G129" s="88"/>
      <c r="H129" s="174" t="s">
        <v>64</v>
      </c>
      <c r="I129" s="174"/>
      <c r="J129" s="174"/>
      <c r="K129" s="174"/>
      <c r="L129" s="174"/>
      <c r="M129" s="174"/>
      <c r="N129" s="168" t="s">
        <v>65</v>
      </c>
      <c r="O129" s="168"/>
      <c r="P129" s="168"/>
      <c r="Q129" s="168"/>
      <c r="R129" s="168"/>
      <c r="S129" s="168"/>
      <c r="T129" s="168"/>
      <c r="U129" s="168"/>
      <c r="V129" s="70"/>
    </row>
    <row r="130" spans="2:42" s="67" customFormat="1" ht="18" customHeight="1">
      <c r="B130" s="68"/>
      <c r="C130" s="68"/>
      <c r="D130" s="166" t="s">
        <v>66</v>
      </c>
      <c r="E130" s="166"/>
      <c r="F130" s="166"/>
      <c r="G130" s="88"/>
      <c r="H130" s="167" t="s">
        <v>68</v>
      </c>
      <c r="I130" s="167"/>
      <c r="J130" s="167"/>
      <c r="K130" s="167"/>
      <c r="L130" s="167"/>
      <c r="M130" s="16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6" t="s">
        <v>69</v>
      </c>
      <c r="E131" s="166"/>
      <c r="F131" s="166"/>
      <c r="G131" s="88"/>
      <c r="H131" s="167" t="s">
        <v>70</v>
      </c>
      <c r="I131" s="167"/>
      <c r="J131" s="167"/>
      <c r="K131" s="167"/>
      <c r="L131" s="167"/>
      <c r="M131" s="167"/>
      <c r="N131" s="168" t="s">
        <v>69</v>
      </c>
      <c r="O131" s="168"/>
      <c r="P131" s="168"/>
      <c r="Q131" s="168"/>
      <c r="R131" s="168"/>
      <c r="S131" s="168"/>
      <c r="T131" s="168"/>
      <c r="U131" s="168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1" t="s">
        <v>0</v>
      </c>
      <c r="C135" s="110"/>
      <c r="D135" s="179" t="s">
        <v>1</v>
      </c>
      <c r="E135" s="179" t="s">
        <v>2</v>
      </c>
      <c r="F135" s="179" t="s">
        <v>3</v>
      </c>
      <c r="G135" s="179" t="s">
        <v>17</v>
      </c>
      <c r="H135" s="181" t="s">
        <v>4</v>
      </c>
      <c r="I135" s="182"/>
      <c r="J135" s="182"/>
      <c r="K135" s="182"/>
      <c r="L135" s="182"/>
      <c r="M135" s="182"/>
      <c r="N135" s="182"/>
      <c r="O135" s="183"/>
      <c r="P135" s="171" t="s">
        <v>26</v>
      </c>
      <c r="Q135" s="171" t="s">
        <v>18</v>
      </c>
      <c r="R135" s="171" t="s">
        <v>6</v>
      </c>
      <c r="S135" s="169" t="s">
        <v>16</v>
      </c>
      <c r="T135" s="111"/>
      <c r="U135" s="111"/>
      <c r="V135" s="112"/>
    </row>
    <row r="136" spans="2:42" s="67" customFormat="1" ht="18" customHeight="1">
      <c r="B136" s="172"/>
      <c r="C136" s="65"/>
      <c r="D136" s="180"/>
      <c r="E136" s="180"/>
      <c r="F136" s="180"/>
      <c r="G136" s="180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2"/>
      <c r="Q136" s="172"/>
      <c r="R136" s="172"/>
      <c r="S136" s="170"/>
      <c r="T136" s="68"/>
      <c r="U136" s="68"/>
      <c r="V136" s="70"/>
    </row>
    <row r="137" spans="2:42" ht="18" customHeight="1">
      <c r="B137" s="184">
        <v>33</v>
      </c>
      <c r="C137" s="198">
        <f>'S1'!C37</f>
        <v>33</v>
      </c>
      <c r="D137" s="185" t="str">
        <f>Ave!C37</f>
        <v>አፍራ ሀሰን ይመር</v>
      </c>
      <c r="E137" s="188" t="str">
        <f>'S1'!E37</f>
        <v>F</v>
      </c>
      <c r="F137" s="188">
        <f>'S1'!F37</f>
        <v>7</v>
      </c>
      <c r="G137" s="90" t="s">
        <v>83</v>
      </c>
      <c r="H137" s="63">
        <f>'S1'!G37</f>
        <v>90</v>
      </c>
      <c r="I137" s="63">
        <f>'S1'!H37</f>
        <v>84</v>
      </c>
      <c r="J137" s="64">
        <f>'S1'!I37</f>
        <v>90</v>
      </c>
      <c r="K137" s="63">
        <f>'S1'!J37</f>
        <v>86</v>
      </c>
      <c r="L137" s="63">
        <f>'S1'!K37</f>
        <v>92</v>
      </c>
      <c r="M137" s="63">
        <f>'S1'!L37</f>
        <v>86</v>
      </c>
      <c r="N137" s="63">
        <f>'S1'!M37</f>
        <v>86</v>
      </c>
      <c r="O137" s="63">
        <f>'S1'!N37</f>
        <v>74</v>
      </c>
      <c r="P137" s="63">
        <f>'S1'!P37</f>
        <v>688</v>
      </c>
      <c r="Q137" s="131">
        <f>'S1'!Q37</f>
        <v>86</v>
      </c>
      <c r="R137" s="63">
        <f>'S1'!R37</f>
        <v>9</v>
      </c>
      <c r="S137" s="176" t="str">
        <f>Ave!Q37</f>
        <v>ተዛውራለች</v>
      </c>
      <c r="AL137" s="72"/>
      <c r="AM137" s="72"/>
      <c r="AN137" s="72"/>
      <c r="AO137" s="72"/>
      <c r="AP137" s="72"/>
    </row>
    <row r="138" spans="2:42" ht="18" customHeight="1">
      <c r="B138" s="184"/>
      <c r="C138" s="206"/>
      <c r="D138" s="186"/>
      <c r="E138" s="188"/>
      <c r="F138" s="188"/>
      <c r="G138" s="90" t="s">
        <v>84</v>
      </c>
      <c r="H138" s="63">
        <f>'S2'!G37</f>
        <v>72</v>
      </c>
      <c r="I138" s="63">
        <f>'S2'!H37</f>
        <v>84</v>
      </c>
      <c r="J138" s="64">
        <f>'S2'!I37</f>
        <v>84</v>
      </c>
      <c r="K138" s="63">
        <f>'S2'!J37</f>
        <v>69</v>
      </c>
      <c r="L138" s="63">
        <f>'S2'!K37</f>
        <v>80</v>
      </c>
      <c r="M138" s="63">
        <f>'S2'!L37</f>
        <v>86</v>
      </c>
      <c r="N138" s="63">
        <f>'S2'!M37</f>
        <v>86</v>
      </c>
      <c r="O138" s="63">
        <f>'S2'!N37</f>
        <v>81</v>
      </c>
      <c r="P138" s="63">
        <f>'S2'!P37</f>
        <v>642</v>
      </c>
      <c r="Q138" s="131">
        <f>'S2'!Q37</f>
        <v>80.25</v>
      </c>
      <c r="R138" s="63">
        <f>'S2'!R37</f>
        <v>13</v>
      </c>
      <c r="S138" s="177"/>
      <c r="AL138" s="72"/>
      <c r="AM138" s="72"/>
      <c r="AN138" s="72"/>
      <c r="AO138" s="72"/>
      <c r="AP138" s="72"/>
    </row>
    <row r="139" spans="2:42" ht="18" customHeight="1">
      <c r="B139" s="184"/>
      <c r="C139" s="199"/>
      <c r="D139" s="187"/>
      <c r="E139" s="188"/>
      <c r="F139" s="188"/>
      <c r="G139" s="90" t="s">
        <v>18</v>
      </c>
      <c r="H139" s="63">
        <f>Ave!F37</f>
        <v>81</v>
      </c>
      <c r="I139" s="63">
        <f>Ave!G37</f>
        <v>84</v>
      </c>
      <c r="J139" s="64">
        <f>Ave!H37</f>
        <v>87</v>
      </c>
      <c r="K139" s="63">
        <f>Ave!I37</f>
        <v>77.5</v>
      </c>
      <c r="L139" s="63">
        <f>Ave!J37</f>
        <v>86</v>
      </c>
      <c r="M139" s="63">
        <f>Ave!K37</f>
        <v>86</v>
      </c>
      <c r="N139" s="63">
        <f>Ave!L37</f>
        <v>86</v>
      </c>
      <c r="O139" s="63">
        <f>Ave!M37</f>
        <v>77.5</v>
      </c>
      <c r="P139" s="63">
        <f>Ave!N37</f>
        <v>665</v>
      </c>
      <c r="Q139" s="131">
        <f>Ave!O37</f>
        <v>83.125</v>
      </c>
      <c r="R139" s="63">
        <f>Ave!P37</f>
        <v>13</v>
      </c>
      <c r="S139" s="178"/>
      <c r="AL139" s="72"/>
      <c r="AM139" s="72"/>
      <c r="AN139" s="72"/>
      <c r="AO139" s="72"/>
      <c r="AP139" s="72"/>
    </row>
    <row r="140" spans="2:42" ht="18" customHeight="1">
      <c r="B140" s="184">
        <v>34</v>
      </c>
      <c r="C140" s="198">
        <f>'S1'!C38</f>
        <v>34</v>
      </c>
      <c r="D140" s="185" t="str">
        <f>Ave!C38</f>
        <v>አፍራህ አህመድ ሙክታር</v>
      </c>
      <c r="E140" s="188" t="str">
        <f>'S1'!E38</f>
        <v>F</v>
      </c>
      <c r="F140" s="188">
        <f>'S1'!F38</f>
        <v>7</v>
      </c>
      <c r="G140" s="90" t="s">
        <v>83</v>
      </c>
      <c r="H140" s="63">
        <f>'S1'!G38</f>
        <v>62</v>
      </c>
      <c r="I140" s="63">
        <f>'S1'!H38</f>
        <v>77</v>
      </c>
      <c r="J140" s="64">
        <f>'S1'!I38</f>
        <v>55</v>
      </c>
      <c r="K140" s="63">
        <f>'S1'!J38</f>
        <v>77</v>
      </c>
      <c r="L140" s="63">
        <f>'S1'!K38</f>
        <v>81</v>
      </c>
      <c r="M140" s="63">
        <f>'S1'!L38</f>
        <v>75</v>
      </c>
      <c r="N140" s="63">
        <f>'S1'!M38</f>
        <v>71</v>
      </c>
      <c r="O140" s="63">
        <f>'S1'!N38</f>
        <v>83</v>
      </c>
      <c r="P140" s="63">
        <f>'S1'!P38</f>
        <v>581</v>
      </c>
      <c r="Q140" s="131">
        <f>'S1'!Q38</f>
        <v>72.625</v>
      </c>
      <c r="R140" s="63">
        <f>'S1'!R38</f>
        <v>36</v>
      </c>
      <c r="S140" s="176" t="str">
        <f>Ave!Q38</f>
        <v>ተዛውራለች</v>
      </c>
      <c r="AL140" s="72"/>
      <c r="AM140" s="72"/>
      <c r="AN140" s="72"/>
      <c r="AO140" s="72"/>
      <c r="AP140" s="72"/>
    </row>
    <row r="141" spans="2:42" ht="18" customHeight="1">
      <c r="B141" s="184"/>
      <c r="C141" s="206"/>
      <c r="D141" s="186"/>
      <c r="E141" s="188"/>
      <c r="F141" s="188"/>
      <c r="G141" s="90" t="s">
        <v>84</v>
      </c>
      <c r="H141" s="63">
        <f>'S2'!G38</f>
        <v>52</v>
      </c>
      <c r="I141" s="63">
        <f>'S2'!H38</f>
        <v>70</v>
      </c>
      <c r="J141" s="64">
        <f>'S2'!I38</f>
        <v>53</v>
      </c>
      <c r="K141" s="63">
        <f>'S2'!J38</f>
        <v>59</v>
      </c>
      <c r="L141" s="63">
        <f>'S2'!K38</f>
        <v>75</v>
      </c>
      <c r="M141" s="63">
        <f>'S2'!L38</f>
        <v>74</v>
      </c>
      <c r="N141" s="63">
        <f>'S2'!M38</f>
        <v>61</v>
      </c>
      <c r="O141" s="63">
        <f>'S2'!N38</f>
        <v>84</v>
      </c>
      <c r="P141" s="63">
        <f>'S2'!P38</f>
        <v>528</v>
      </c>
      <c r="Q141" s="131">
        <f>'S2'!Q38</f>
        <v>66</v>
      </c>
      <c r="R141" s="63">
        <f>'S2'!R38</f>
        <v>37</v>
      </c>
      <c r="S141" s="177"/>
      <c r="AL141" s="72"/>
      <c r="AM141" s="72"/>
      <c r="AN141" s="72"/>
      <c r="AO141" s="72"/>
      <c r="AP141" s="72"/>
    </row>
    <row r="142" spans="2:42" ht="18" customHeight="1">
      <c r="B142" s="184"/>
      <c r="C142" s="199"/>
      <c r="D142" s="187"/>
      <c r="E142" s="188"/>
      <c r="F142" s="188"/>
      <c r="G142" s="90" t="s">
        <v>18</v>
      </c>
      <c r="H142" s="63">
        <f>Ave!F38</f>
        <v>57</v>
      </c>
      <c r="I142" s="63">
        <f>Ave!G38</f>
        <v>73.5</v>
      </c>
      <c r="J142" s="64">
        <f>Ave!H38</f>
        <v>54</v>
      </c>
      <c r="K142" s="63">
        <f>Ave!I38</f>
        <v>68</v>
      </c>
      <c r="L142" s="63">
        <f>Ave!J38</f>
        <v>78</v>
      </c>
      <c r="M142" s="63">
        <f>Ave!K38</f>
        <v>74.5</v>
      </c>
      <c r="N142" s="63">
        <f>Ave!L38</f>
        <v>66</v>
      </c>
      <c r="O142" s="63">
        <f>Ave!M38</f>
        <v>83.5</v>
      </c>
      <c r="P142" s="63">
        <f>Ave!N38</f>
        <v>554.5</v>
      </c>
      <c r="Q142" s="131">
        <f>Ave!O38</f>
        <v>69.3125</v>
      </c>
      <c r="R142" s="63">
        <f>Ave!P38</f>
        <v>36</v>
      </c>
      <c r="S142" s="178"/>
      <c r="AL142" s="72"/>
      <c r="AM142" s="72"/>
      <c r="AN142" s="72"/>
      <c r="AO142" s="72"/>
      <c r="AP142" s="72"/>
    </row>
    <row r="143" spans="2:42" ht="18" customHeight="1">
      <c r="B143" s="184">
        <v>35</v>
      </c>
      <c r="C143" s="198">
        <f>'S1'!C41</f>
        <v>37</v>
      </c>
      <c r="D143" s="185" t="str">
        <f>Ave!C39</f>
        <v>ኡመር እንድሪስ ያሲን</v>
      </c>
      <c r="E143" s="188" t="str">
        <f>'S1'!E39</f>
        <v>M</v>
      </c>
      <c r="F143" s="188">
        <f>'S1'!F39</f>
        <v>9</v>
      </c>
      <c r="G143" s="90" t="s">
        <v>83</v>
      </c>
      <c r="H143" s="63">
        <f>'S1'!G39</f>
        <v>61</v>
      </c>
      <c r="I143" s="63">
        <f>'S1'!H39</f>
        <v>64</v>
      </c>
      <c r="J143" s="64">
        <f>'S1'!I39</f>
        <v>56</v>
      </c>
      <c r="K143" s="63">
        <f>'S1'!J39</f>
        <v>49</v>
      </c>
      <c r="L143" s="63">
        <f>'S1'!K39</f>
        <v>64</v>
      </c>
      <c r="M143" s="63">
        <f>'S1'!L39</f>
        <v>56</v>
      </c>
      <c r="N143" s="63">
        <f>'S1'!M39</f>
        <v>59</v>
      </c>
      <c r="O143" s="63">
        <f>'S1'!N39</f>
        <v>71</v>
      </c>
      <c r="P143" s="63">
        <f>'S1'!P39</f>
        <v>480</v>
      </c>
      <c r="Q143" s="131">
        <f>'S1'!Q39</f>
        <v>60</v>
      </c>
      <c r="R143" s="63">
        <f>'S1'!R39</f>
        <v>46</v>
      </c>
      <c r="S143" s="176" t="str">
        <f>Ave!Q39</f>
        <v>ተዛውሯል</v>
      </c>
      <c r="AL143" s="72"/>
      <c r="AM143" s="72"/>
      <c r="AN143" s="72"/>
      <c r="AO143" s="72"/>
      <c r="AP143" s="72"/>
    </row>
    <row r="144" spans="2:42" ht="18" customHeight="1">
      <c r="B144" s="184"/>
      <c r="C144" s="206"/>
      <c r="D144" s="186"/>
      <c r="E144" s="188"/>
      <c r="F144" s="188"/>
      <c r="G144" s="90" t="s">
        <v>84</v>
      </c>
      <c r="H144" s="63">
        <f>'S2'!G39</f>
        <v>42</v>
      </c>
      <c r="I144" s="63">
        <f>'S2'!H39</f>
        <v>42</v>
      </c>
      <c r="J144" s="64">
        <f>'S2'!I39</f>
        <v>42</v>
      </c>
      <c r="K144" s="63">
        <f>'S2'!J39</f>
        <v>39</v>
      </c>
      <c r="L144" s="63">
        <f>'S2'!K39</f>
        <v>46</v>
      </c>
      <c r="M144" s="63">
        <f>'S2'!L39</f>
        <v>71</v>
      </c>
      <c r="N144" s="63">
        <f>'S2'!M39</f>
        <v>75</v>
      </c>
      <c r="O144" s="63">
        <f>'S2'!N39</f>
        <v>74</v>
      </c>
      <c r="P144" s="63">
        <f>'S2'!P39</f>
        <v>431</v>
      </c>
      <c r="Q144" s="131">
        <f>'S2'!Q39</f>
        <v>53.875</v>
      </c>
      <c r="R144" s="63">
        <f>'S2'!R39</f>
        <v>47</v>
      </c>
      <c r="S144" s="177"/>
      <c r="AL144" s="72"/>
      <c r="AM144" s="72"/>
      <c r="AN144" s="72"/>
      <c r="AO144" s="72"/>
      <c r="AP144" s="72"/>
    </row>
    <row r="145" spans="2:42" ht="18" customHeight="1">
      <c r="B145" s="184"/>
      <c r="C145" s="199"/>
      <c r="D145" s="187"/>
      <c r="E145" s="188"/>
      <c r="F145" s="188"/>
      <c r="G145" s="90" t="s">
        <v>18</v>
      </c>
      <c r="H145" s="63">
        <f>Ave!F39</f>
        <v>51.5</v>
      </c>
      <c r="I145" s="63">
        <f>Ave!G39</f>
        <v>53</v>
      </c>
      <c r="J145" s="64">
        <f>Ave!H39</f>
        <v>49</v>
      </c>
      <c r="K145" s="63">
        <f>Ave!I39</f>
        <v>44</v>
      </c>
      <c r="L145" s="63">
        <f>Ave!J39</f>
        <v>55</v>
      </c>
      <c r="M145" s="63">
        <f>Ave!K39</f>
        <v>63.5</v>
      </c>
      <c r="N145" s="63">
        <f>Ave!L39</f>
        <v>67</v>
      </c>
      <c r="O145" s="63">
        <f>Ave!M39</f>
        <v>72.5</v>
      </c>
      <c r="P145" s="63">
        <f>Ave!N39</f>
        <v>455.5</v>
      </c>
      <c r="Q145" s="131">
        <f>Ave!O39</f>
        <v>56.9375</v>
      </c>
      <c r="R145" s="63">
        <f>Ave!P39</f>
        <v>46</v>
      </c>
      <c r="S145" s="178"/>
      <c r="AL145" s="72"/>
      <c r="AM145" s="72"/>
      <c r="AN145" s="72"/>
      <c r="AO145" s="72"/>
      <c r="AP145" s="72"/>
    </row>
    <row r="146" spans="2:42" ht="18" customHeight="1">
      <c r="B146" s="184">
        <v>36</v>
      </c>
      <c r="C146" s="198">
        <f>'S1'!C42</f>
        <v>38</v>
      </c>
      <c r="D146" s="185" t="str">
        <f>Ave!C40</f>
        <v>ኡመር ይማም ሰኢድ</v>
      </c>
      <c r="E146" s="188" t="str">
        <f>'S1'!E40</f>
        <v>M</v>
      </c>
      <c r="F146" s="188">
        <f>'S1'!F40</f>
        <v>7</v>
      </c>
      <c r="G146" s="90" t="s">
        <v>83</v>
      </c>
      <c r="H146" s="63">
        <f>'S1'!G40</f>
        <v>51</v>
      </c>
      <c r="I146" s="63">
        <f>'S1'!H40</f>
        <v>64</v>
      </c>
      <c r="J146" s="64">
        <f>'S1'!I40</f>
        <v>76</v>
      </c>
      <c r="K146" s="63">
        <f>'S1'!J40</f>
        <v>55</v>
      </c>
      <c r="L146" s="63">
        <f>'S1'!K40</f>
        <v>54</v>
      </c>
      <c r="M146" s="63">
        <f>'S1'!L40</f>
        <v>69</v>
      </c>
      <c r="N146" s="63">
        <f>'S1'!M40</f>
        <v>58</v>
      </c>
      <c r="O146" s="63">
        <f>'S1'!N40</f>
        <v>80</v>
      </c>
      <c r="P146" s="63">
        <f>'S1'!P40</f>
        <v>507</v>
      </c>
      <c r="Q146" s="131">
        <f>'S1'!Q40</f>
        <v>63.375</v>
      </c>
      <c r="R146" s="63">
        <f>'S1'!R40</f>
        <v>45</v>
      </c>
      <c r="S146" s="176" t="str">
        <f>Ave!Q40</f>
        <v>ተዛውሯል</v>
      </c>
    </row>
    <row r="147" spans="2:42" ht="18" customHeight="1">
      <c r="B147" s="184"/>
      <c r="C147" s="206"/>
      <c r="D147" s="186"/>
      <c r="E147" s="188"/>
      <c r="F147" s="188"/>
      <c r="G147" s="90" t="s">
        <v>84</v>
      </c>
      <c r="H147" s="63">
        <f>'S2'!G40</f>
        <v>62</v>
      </c>
      <c r="I147" s="63">
        <f>'S2'!H40</f>
        <v>48</v>
      </c>
      <c r="J147" s="64">
        <f>'S2'!I40</f>
        <v>63</v>
      </c>
      <c r="K147" s="63">
        <f>'S2'!J40</f>
        <v>51</v>
      </c>
      <c r="L147" s="63">
        <f>'S2'!K40</f>
        <v>59</v>
      </c>
      <c r="M147" s="63">
        <f>'S2'!L40</f>
        <v>67</v>
      </c>
      <c r="N147" s="63">
        <f>'S2'!M40</f>
        <v>67</v>
      </c>
      <c r="O147" s="63">
        <f>'S2'!N40</f>
        <v>81</v>
      </c>
      <c r="P147" s="63">
        <f>'S2'!P40</f>
        <v>498</v>
      </c>
      <c r="Q147" s="131">
        <f>'S2'!Q40</f>
        <v>62.25</v>
      </c>
      <c r="R147" s="63">
        <f>'S2'!R40</f>
        <v>42</v>
      </c>
      <c r="S147" s="177"/>
    </row>
    <row r="148" spans="2:42" ht="18" customHeight="1">
      <c r="B148" s="184"/>
      <c r="C148" s="199"/>
      <c r="D148" s="187"/>
      <c r="E148" s="188"/>
      <c r="F148" s="188"/>
      <c r="G148" s="90" t="s">
        <v>18</v>
      </c>
      <c r="H148" s="63">
        <f>Ave!F40</f>
        <v>56.5</v>
      </c>
      <c r="I148" s="63">
        <f>Ave!G40</f>
        <v>56</v>
      </c>
      <c r="J148" s="64">
        <f>Ave!H40</f>
        <v>69.5</v>
      </c>
      <c r="K148" s="63">
        <f>Ave!I40</f>
        <v>53</v>
      </c>
      <c r="L148" s="63">
        <f>Ave!J40</f>
        <v>56.5</v>
      </c>
      <c r="M148" s="63">
        <f>Ave!K40</f>
        <v>68</v>
      </c>
      <c r="N148" s="63">
        <f>Ave!L40</f>
        <v>62.5</v>
      </c>
      <c r="O148" s="63">
        <f>Ave!M40</f>
        <v>80.5</v>
      </c>
      <c r="P148" s="63">
        <f>Ave!N40</f>
        <v>502.5</v>
      </c>
      <c r="Q148" s="131">
        <f>Ave!O40</f>
        <v>62.8125</v>
      </c>
      <c r="R148" s="63">
        <f>Ave!P40</f>
        <v>42</v>
      </c>
      <c r="S148" s="178"/>
    </row>
    <row r="149" spans="2:42" ht="18" customHeight="1">
      <c r="B149" s="184">
        <v>37</v>
      </c>
      <c r="C149" s="198">
        <f>'S1'!C43</f>
        <v>39</v>
      </c>
      <c r="D149" s="185" t="str">
        <f>Ave!C41</f>
        <v>ኢልሀም ይማም አሰፋ</v>
      </c>
      <c r="E149" s="188" t="str">
        <f>'S1'!E41</f>
        <v>F</v>
      </c>
      <c r="F149" s="188">
        <f>'S1'!F41</f>
        <v>7</v>
      </c>
      <c r="G149" s="90" t="s">
        <v>83</v>
      </c>
      <c r="H149" s="63">
        <f>'S1'!G41</f>
        <v>67</v>
      </c>
      <c r="I149" s="63">
        <f>'S1'!H41</f>
        <v>63</v>
      </c>
      <c r="J149" s="64">
        <f>'S1'!I41</f>
        <v>68</v>
      </c>
      <c r="K149" s="63">
        <f>'S1'!J41</f>
        <v>53</v>
      </c>
      <c r="L149" s="63">
        <f>'S1'!K41</f>
        <v>58</v>
      </c>
      <c r="M149" s="63">
        <f>'S1'!L41</f>
        <v>66</v>
      </c>
      <c r="N149" s="63">
        <f>'S1'!M41</f>
        <v>71</v>
      </c>
      <c r="O149" s="63">
        <f>'S1'!N41</f>
        <v>71</v>
      </c>
      <c r="P149" s="63">
        <f>'S1'!P41</f>
        <v>517</v>
      </c>
      <c r="Q149" s="131">
        <f>'S1'!Q41</f>
        <v>64.625</v>
      </c>
      <c r="R149" s="63">
        <f>'S1'!R41</f>
        <v>43</v>
      </c>
      <c r="S149" s="176" t="str">
        <f>Ave!Q41</f>
        <v>ተዛውራለች</v>
      </c>
    </row>
    <row r="150" spans="2:42" ht="18" customHeight="1">
      <c r="B150" s="184"/>
      <c r="C150" s="206"/>
      <c r="D150" s="186"/>
      <c r="E150" s="188"/>
      <c r="F150" s="188"/>
      <c r="G150" s="90" t="s">
        <v>84</v>
      </c>
      <c r="H150" s="63">
        <f>'S2'!G41</f>
        <v>59</v>
      </c>
      <c r="I150" s="63">
        <f>'S2'!H41</f>
        <v>53</v>
      </c>
      <c r="J150" s="64">
        <f>'S2'!I41</f>
        <v>51</v>
      </c>
      <c r="K150" s="63">
        <f>'S2'!J41</f>
        <v>64</v>
      </c>
      <c r="L150" s="63">
        <f>'S2'!K41</f>
        <v>66</v>
      </c>
      <c r="M150" s="63">
        <f>'S2'!L41</f>
        <v>76</v>
      </c>
      <c r="N150" s="63">
        <f>'S2'!M41</f>
        <v>80</v>
      </c>
      <c r="O150" s="63">
        <f>'S2'!N41</f>
        <v>74</v>
      </c>
      <c r="P150" s="63">
        <f>'S2'!P41</f>
        <v>523</v>
      </c>
      <c r="Q150" s="131">
        <f>'S2'!Q41</f>
        <v>65.375</v>
      </c>
      <c r="R150" s="63">
        <f>'S2'!R41</f>
        <v>39</v>
      </c>
      <c r="S150" s="177"/>
    </row>
    <row r="151" spans="2:42" ht="18" customHeight="1">
      <c r="B151" s="184"/>
      <c r="C151" s="199"/>
      <c r="D151" s="187"/>
      <c r="E151" s="188"/>
      <c r="F151" s="188"/>
      <c r="G151" s="90" t="s">
        <v>18</v>
      </c>
      <c r="H151" s="63">
        <f>Ave!F41</f>
        <v>63</v>
      </c>
      <c r="I151" s="63">
        <f>Ave!G41</f>
        <v>58</v>
      </c>
      <c r="J151" s="64">
        <f>Ave!H41</f>
        <v>59.5</v>
      </c>
      <c r="K151" s="63">
        <f>Ave!I41</f>
        <v>58.5</v>
      </c>
      <c r="L151" s="63">
        <f>Ave!J41</f>
        <v>62</v>
      </c>
      <c r="M151" s="63">
        <f>Ave!K41</f>
        <v>71</v>
      </c>
      <c r="N151" s="63">
        <f>Ave!L41</f>
        <v>75.5</v>
      </c>
      <c r="O151" s="63">
        <f>Ave!M41</f>
        <v>72.5</v>
      </c>
      <c r="P151" s="63">
        <f>Ave!N41</f>
        <v>520</v>
      </c>
      <c r="Q151" s="131">
        <f>Ave!O41</f>
        <v>65</v>
      </c>
      <c r="R151" s="63">
        <f>Ave!P41</f>
        <v>40</v>
      </c>
      <c r="S151" s="178"/>
    </row>
    <row r="152" spans="2:42" ht="18" customHeight="1">
      <c r="B152" s="184">
        <v>38</v>
      </c>
      <c r="C152" s="198">
        <f>'S1'!C44</f>
        <v>40</v>
      </c>
      <c r="D152" s="185" t="str">
        <f>Ave!C42</f>
        <v>ኢማን ሰኢድ ሙሀመድ</v>
      </c>
      <c r="E152" s="188" t="str">
        <f>'S1'!E42</f>
        <v>F</v>
      </c>
      <c r="F152" s="188">
        <f>'S1'!F42</f>
        <v>7</v>
      </c>
      <c r="G152" s="90" t="s">
        <v>83</v>
      </c>
      <c r="H152" s="63">
        <f>'S1'!G42</f>
        <v>80</v>
      </c>
      <c r="I152" s="63">
        <f>'S1'!H42</f>
        <v>76</v>
      </c>
      <c r="J152" s="64">
        <f>'S1'!I42</f>
        <v>98</v>
      </c>
      <c r="K152" s="63">
        <f>'S1'!J42</f>
        <v>85</v>
      </c>
      <c r="L152" s="63">
        <f>'S1'!K42</f>
        <v>88</v>
      </c>
      <c r="M152" s="63">
        <f>'S1'!L42</f>
        <v>71</v>
      </c>
      <c r="N152" s="63">
        <f>'S1'!M42</f>
        <v>88</v>
      </c>
      <c r="O152" s="63">
        <f>'S1'!N42</f>
        <v>90</v>
      </c>
      <c r="P152" s="63">
        <f>'S1'!P42</f>
        <v>676</v>
      </c>
      <c r="Q152" s="131">
        <f>'S1'!Q42</f>
        <v>84.5</v>
      </c>
      <c r="R152" s="63">
        <f>'S1'!R42</f>
        <v>11</v>
      </c>
      <c r="S152" s="176" t="str">
        <f>Ave!Q42</f>
        <v>ተዛውራለች</v>
      </c>
    </row>
    <row r="153" spans="2:42" ht="18" customHeight="1">
      <c r="B153" s="184"/>
      <c r="C153" s="206"/>
      <c r="D153" s="186"/>
      <c r="E153" s="188"/>
      <c r="F153" s="188"/>
      <c r="G153" s="90" t="s">
        <v>84</v>
      </c>
      <c r="H153" s="63">
        <f>'S2'!G42</f>
        <v>92</v>
      </c>
      <c r="I153" s="63">
        <f>'S2'!H42</f>
        <v>88</v>
      </c>
      <c r="J153" s="64">
        <f>'S2'!I42</f>
        <v>99</v>
      </c>
      <c r="K153" s="63">
        <f>'S2'!J42</f>
        <v>95</v>
      </c>
      <c r="L153" s="63">
        <f>'S2'!K42</f>
        <v>93</v>
      </c>
      <c r="M153" s="63">
        <f>'S2'!L42</f>
        <v>78</v>
      </c>
      <c r="N153" s="63">
        <f>'S2'!M42</f>
        <v>84</v>
      </c>
      <c r="O153" s="63">
        <f>'S2'!N42</f>
        <v>99</v>
      </c>
      <c r="P153" s="63">
        <f>'S2'!P42</f>
        <v>728</v>
      </c>
      <c r="Q153" s="131">
        <f>'S2'!Q42</f>
        <v>91</v>
      </c>
      <c r="R153" s="63">
        <f>'S2'!R42</f>
        <v>2</v>
      </c>
      <c r="S153" s="177"/>
    </row>
    <row r="154" spans="2:42" ht="18" customHeight="1">
      <c r="B154" s="184"/>
      <c r="C154" s="199"/>
      <c r="D154" s="187"/>
      <c r="E154" s="188"/>
      <c r="F154" s="188"/>
      <c r="G154" s="90" t="s">
        <v>18</v>
      </c>
      <c r="H154" s="63">
        <f>Ave!F42</f>
        <v>86</v>
      </c>
      <c r="I154" s="63">
        <f>Ave!G42</f>
        <v>82</v>
      </c>
      <c r="J154" s="64">
        <f>Ave!H42</f>
        <v>98.5</v>
      </c>
      <c r="K154" s="63">
        <f>Ave!I42</f>
        <v>90</v>
      </c>
      <c r="L154" s="63">
        <f>Ave!J42</f>
        <v>90.5</v>
      </c>
      <c r="M154" s="63">
        <f>Ave!K42</f>
        <v>74.5</v>
      </c>
      <c r="N154" s="63">
        <f>Ave!L42</f>
        <v>86</v>
      </c>
      <c r="O154" s="63">
        <f>Ave!M42</f>
        <v>94.5</v>
      </c>
      <c r="P154" s="63">
        <f>Ave!N42</f>
        <v>702</v>
      </c>
      <c r="Q154" s="131">
        <f>Ave!O42</f>
        <v>87.75</v>
      </c>
      <c r="R154" s="63">
        <f>Ave!P42</f>
        <v>6</v>
      </c>
      <c r="S154" s="178"/>
    </row>
    <row r="155" spans="2:42" ht="18" customHeight="1">
      <c r="B155" s="184">
        <v>39</v>
      </c>
      <c r="C155" s="198">
        <f>'S1'!C45</f>
        <v>41</v>
      </c>
      <c r="D155" s="185" t="str">
        <f>Ave!C43</f>
        <v>ኢሳ ጉበና ጌታሁን</v>
      </c>
      <c r="E155" s="188" t="str">
        <f>'S1'!E43</f>
        <v>M</v>
      </c>
      <c r="F155" s="188">
        <f>'S1'!F43</f>
        <v>7</v>
      </c>
      <c r="G155" s="90" t="s">
        <v>83</v>
      </c>
      <c r="H155" s="63">
        <f>'S1'!G43</f>
        <v>87</v>
      </c>
      <c r="I155" s="63">
        <f>'S1'!H43</f>
        <v>87</v>
      </c>
      <c r="J155" s="64">
        <f>'S1'!I43</f>
        <v>94</v>
      </c>
      <c r="K155" s="63">
        <f>'S1'!J43</f>
        <v>80</v>
      </c>
      <c r="L155" s="63">
        <f>'S1'!K43</f>
        <v>77</v>
      </c>
      <c r="M155" s="63">
        <f>'S1'!L43</f>
        <v>75</v>
      </c>
      <c r="N155" s="63">
        <f>'S1'!M43</f>
        <v>83</v>
      </c>
      <c r="O155" s="63">
        <f>'S1'!N43</f>
        <v>84</v>
      </c>
      <c r="P155" s="63">
        <f>'S1'!P43</f>
        <v>667</v>
      </c>
      <c r="Q155" s="131">
        <f>'S1'!Q43</f>
        <v>83.375</v>
      </c>
      <c r="R155" s="63">
        <f>'S1'!R43</f>
        <v>14</v>
      </c>
      <c r="S155" s="176" t="str">
        <f>Ave!Q43</f>
        <v>ተዛውሯል</v>
      </c>
    </row>
    <row r="156" spans="2:42" ht="18" customHeight="1">
      <c r="B156" s="184"/>
      <c r="C156" s="206"/>
      <c r="D156" s="186"/>
      <c r="E156" s="188"/>
      <c r="F156" s="188"/>
      <c r="G156" s="90" t="s">
        <v>84</v>
      </c>
      <c r="H156" s="63">
        <f>'S2'!G43</f>
        <v>98</v>
      </c>
      <c r="I156" s="63">
        <f>'S2'!H43</f>
        <v>99</v>
      </c>
      <c r="J156" s="64">
        <f>'S2'!I43</f>
        <v>92</v>
      </c>
      <c r="K156" s="63">
        <f>'S2'!J43</f>
        <v>78</v>
      </c>
      <c r="L156" s="63">
        <f>'S2'!K43</f>
        <v>82</v>
      </c>
      <c r="M156" s="63">
        <f>'S2'!L43</f>
        <v>78</v>
      </c>
      <c r="N156" s="63">
        <f>'S2'!M43</f>
        <v>82</v>
      </c>
      <c r="O156" s="63">
        <f>'S2'!N43</f>
        <v>82</v>
      </c>
      <c r="P156" s="63">
        <f>'S2'!P43</f>
        <v>691</v>
      </c>
      <c r="Q156" s="131">
        <f>'S2'!Q43</f>
        <v>86.375</v>
      </c>
      <c r="R156" s="63">
        <f>'S2'!R43</f>
        <v>9</v>
      </c>
      <c r="S156" s="177"/>
    </row>
    <row r="157" spans="2:42" ht="18" customHeight="1">
      <c r="B157" s="184"/>
      <c r="C157" s="199"/>
      <c r="D157" s="187"/>
      <c r="E157" s="188"/>
      <c r="F157" s="188"/>
      <c r="G157" s="90" t="s">
        <v>18</v>
      </c>
      <c r="H157" s="63">
        <f>Ave!F43</f>
        <v>92.5</v>
      </c>
      <c r="I157" s="63">
        <f>Ave!G43</f>
        <v>93</v>
      </c>
      <c r="J157" s="64">
        <f>Ave!H43</f>
        <v>93</v>
      </c>
      <c r="K157" s="63">
        <f>Ave!I43</f>
        <v>79</v>
      </c>
      <c r="L157" s="63">
        <f>Ave!J43</f>
        <v>79.5</v>
      </c>
      <c r="M157" s="63">
        <f>Ave!K43</f>
        <v>76.5</v>
      </c>
      <c r="N157" s="63">
        <f>Ave!L43</f>
        <v>82.5</v>
      </c>
      <c r="O157" s="63">
        <f>Ave!M43</f>
        <v>83</v>
      </c>
      <c r="P157" s="63">
        <f>Ave!N43</f>
        <v>679</v>
      </c>
      <c r="Q157" s="131">
        <f>Ave!O43</f>
        <v>84.875</v>
      </c>
      <c r="R157" s="63">
        <f>Ave!P43</f>
        <v>11</v>
      </c>
      <c r="S157" s="178"/>
    </row>
    <row r="158" spans="2:42" ht="18" customHeight="1">
      <c r="B158" s="184">
        <v>40</v>
      </c>
      <c r="C158" s="198">
        <f>'S1'!C46</f>
        <v>42</v>
      </c>
      <c r="D158" s="185" t="str">
        <f>Ave!C44</f>
        <v>ኢዘዲን ሰኢድ ፈንታው</v>
      </c>
      <c r="E158" s="188" t="str">
        <f>'S1'!E44</f>
        <v>M</v>
      </c>
      <c r="F158" s="188">
        <f>'S1'!F44</f>
        <v>7</v>
      </c>
      <c r="G158" s="90" t="s">
        <v>83</v>
      </c>
      <c r="H158" s="63">
        <f>'S1'!G44</f>
        <v>83</v>
      </c>
      <c r="I158" s="63">
        <f>'S1'!H44</f>
        <v>66</v>
      </c>
      <c r="J158" s="64">
        <f>'S1'!I44</f>
        <v>53</v>
      </c>
      <c r="K158" s="63">
        <f>'S1'!J44</f>
        <v>70</v>
      </c>
      <c r="L158" s="63">
        <f>'S1'!K44</f>
        <v>73</v>
      </c>
      <c r="M158" s="63">
        <f>'S1'!L44</f>
        <v>88</v>
      </c>
      <c r="N158" s="63">
        <f>'S1'!M44</f>
        <v>68</v>
      </c>
      <c r="O158" s="63">
        <f>'S1'!N44</f>
        <v>99</v>
      </c>
      <c r="P158" s="63">
        <f>'S1'!P44</f>
        <v>600</v>
      </c>
      <c r="Q158" s="131">
        <f>'S1'!Q44</f>
        <v>75</v>
      </c>
      <c r="R158" s="63">
        <f>'S1'!R44</f>
        <v>30</v>
      </c>
      <c r="S158" s="176" t="str">
        <f>Ave!Q44</f>
        <v>ተዛውሯል</v>
      </c>
    </row>
    <row r="159" spans="2:42" ht="18" customHeight="1">
      <c r="B159" s="184"/>
      <c r="C159" s="206"/>
      <c r="D159" s="186"/>
      <c r="E159" s="188"/>
      <c r="F159" s="188"/>
      <c r="G159" s="90" t="s">
        <v>84</v>
      </c>
      <c r="H159" s="63">
        <f>'S2'!G44</f>
        <v>72</v>
      </c>
      <c r="I159" s="63">
        <f>'S2'!H44</f>
        <v>50</v>
      </c>
      <c r="J159" s="64">
        <f>'S2'!I44</f>
        <v>54</v>
      </c>
      <c r="K159" s="63">
        <f>'S2'!J44</f>
        <v>56</v>
      </c>
      <c r="L159" s="63">
        <f>'S2'!K44</f>
        <v>80</v>
      </c>
      <c r="M159" s="63">
        <f>'S2'!L44</f>
        <v>79</v>
      </c>
      <c r="N159" s="63">
        <f>'S2'!M44</f>
        <v>68</v>
      </c>
      <c r="O159" s="63">
        <f>'S2'!N44</f>
        <v>97</v>
      </c>
      <c r="P159" s="63">
        <f>'S2'!P44</f>
        <v>556</v>
      </c>
      <c r="Q159" s="131">
        <f>'S2'!Q44</f>
        <v>69.5</v>
      </c>
      <c r="R159" s="63">
        <f>'S2'!R44</f>
        <v>27</v>
      </c>
      <c r="S159" s="177"/>
    </row>
    <row r="160" spans="2:42" ht="18" customHeight="1">
      <c r="B160" s="184"/>
      <c r="C160" s="199"/>
      <c r="D160" s="187"/>
      <c r="E160" s="188"/>
      <c r="F160" s="188"/>
      <c r="G160" s="90" t="s">
        <v>18</v>
      </c>
      <c r="H160" s="63">
        <f>Ave!F44</f>
        <v>77.5</v>
      </c>
      <c r="I160" s="63">
        <f>Ave!G44</f>
        <v>58</v>
      </c>
      <c r="J160" s="64">
        <f>Ave!H44</f>
        <v>53.5</v>
      </c>
      <c r="K160" s="63">
        <f>Ave!I44</f>
        <v>63</v>
      </c>
      <c r="L160" s="63">
        <f>Ave!J44</f>
        <v>76.5</v>
      </c>
      <c r="M160" s="63">
        <f>Ave!K44</f>
        <v>83.5</v>
      </c>
      <c r="N160" s="63">
        <f>Ave!L44</f>
        <v>68</v>
      </c>
      <c r="O160" s="63">
        <f>Ave!M44</f>
        <v>98</v>
      </c>
      <c r="P160" s="63">
        <f>Ave!N44</f>
        <v>578</v>
      </c>
      <c r="Q160" s="131">
        <f>Ave!O44</f>
        <v>72.25</v>
      </c>
      <c r="R160" s="63">
        <f>Ave!P44</f>
        <v>29</v>
      </c>
      <c r="S160" s="178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3" t="s">
        <v>63</v>
      </c>
      <c r="E162" s="173"/>
      <c r="F162" s="173"/>
      <c r="G162" s="88"/>
      <c r="H162" s="174" t="s">
        <v>64</v>
      </c>
      <c r="I162" s="174"/>
      <c r="J162" s="174"/>
      <c r="K162" s="174"/>
      <c r="L162" s="174"/>
      <c r="M162" s="174"/>
      <c r="N162" s="175" t="s">
        <v>65</v>
      </c>
      <c r="O162" s="175"/>
      <c r="P162" s="175"/>
      <c r="Q162" s="175"/>
      <c r="R162" s="175"/>
      <c r="S162" s="175"/>
      <c r="T162" s="175"/>
      <c r="U162" s="175"/>
      <c r="V162" s="70"/>
    </row>
    <row r="163" spans="2:22" s="67" customFormat="1" ht="18" customHeight="1">
      <c r="B163" s="68"/>
      <c r="C163" s="68"/>
      <c r="D163" s="166" t="s">
        <v>66</v>
      </c>
      <c r="E163" s="166"/>
      <c r="F163" s="166"/>
      <c r="G163" s="88"/>
      <c r="H163" s="167" t="s">
        <v>68</v>
      </c>
      <c r="I163" s="167"/>
      <c r="J163" s="167"/>
      <c r="K163" s="167"/>
      <c r="L163" s="167"/>
      <c r="M163" s="16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6" t="s">
        <v>69</v>
      </c>
      <c r="E164" s="166"/>
      <c r="F164" s="166"/>
      <c r="G164" s="88"/>
      <c r="H164" s="167" t="s">
        <v>70</v>
      </c>
      <c r="I164" s="167"/>
      <c r="J164" s="167"/>
      <c r="K164" s="167"/>
      <c r="L164" s="167"/>
      <c r="M164" s="167"/>
      <c r="N164" s="168" t="s">
        <v>69</v>
      </c>
      <c r="O164" s="168"/>
      <c r="P164" s="168"/>
      <c r="Q164" s="168"/>
      <c r="R164" s="168"/>
      <c r="S164" s="168"/>
      <c r="T164" s="168"/>
      <c r="U164" s="168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1" t="s">
        <v>0</v>
      </c>
      <c r="C168" s="110"/>
      <c r="D168" s="179" t="s">
        <v>1</v>
      </c>
      <c r="E168" s="179" t="s">
        <v>2</v>
      </c>
      <c r="F168" s="179" t="s">
        <v>3</v>
      </c>
      <c r="G168" s="179" t="s">
        <v>17</v>
      </c>
      <c r="H168" s="181" t="s">
        <v>4</v>
      </c>
      <c r="I168" s="182"/>
      <c r="J168" s="182"/>
      <c r="K168" s="182"/>
      <c r="L168" s="182"/>
      <c r="M168" s="182"/>
      <c r="N168" s="182"/>
      <c r="O168" s="183"/>
      <c r="P168" s="171" t="s">
        <v>26</v>
      </c>
      <c r="Q168" s="171" t="s">
        <v>18</v>
      </c>
      <c r="R168" s="171" t="s">
        <v>6</v>
      </c>
      <c r="S168" s="169" t="s">
        <v>16</v>
      </c>
      <c r="T168" s="111"/>
      <c r="U168" s="111"/>
      <c r="V168" s="112"/>
    </row>
    <row r="169" spans="2:22" s="67" customFormat="1" ht="18" customHeight="1">
      <c r="B169" s="172"/>
      <c r="C169" s="65"/>
      <c r="D169" s="180"/>
      <c r="E169" s="180"/>
      <c r="F169" s="180"/>
      <c r="G169" s="180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2"/>
      <c r="Q169" s="172"/>
      <c r="R169" s="172"/>
      <c r="S169" s="170"/>
      <c r="T169" s="68"/>
      <c r="U169" s="68"/>
      <c r="V169" s="70"/>
    </row>
    <row r="170" spans="2:22" ht="18" customHeight="1">
      <c r="B170" s="184">
        <v>41</v>
      </c>
      <c r="C170" s="198">
        <f>'S1'!C47</f>
        <v>43</v>
      </c>
      <c r="D170" s="185" t="str">
        <f>Ave!C45</f>
        <v>ዛኪር ሰኢድ አብዱ</v>
      </c>
      <c r="E170" s="188" t="str">
        <f>'S1'!E45</f>
        <v>M</v>
      </c>
      <c r="F170" s="188">
        <f>'S1'!F45</f>
        <v>7</v>
      </c>
      <c r="G170" s="90" t="s">
        <v>83</v>
      </c>
      <c r="H170" s="63">
        <f>'S1'!G45</f>
        <v>87</v>
      </c>
      <c r="I170" s="63">
        <f>'S1'!H45</f>
        <v>68</v>
      </c>
      <c r="J170" s="64">
        <f>'S1'!I45</f>
        <v>93</v>
      </c>
      <c r="K170" s="63">
        <f>'S1'!J45</f>
        <v>74</v>
      </c>
      <c r="L170" s="63">
        <f>'S1'!K45</f>
        <v>82</v>
      </c>
      <c r="M170" s="63">
        <f>'S1'!L45</f>
        <v>77</v>
      </c>
      <c r="N170" s="63">
        <f>'S1'!M45</f>
        <v>81</v>
      </c>
      <c r="O170" s="63">
        <f>'S1'!N45</f>
        <v>77</v>
      </c>
      <c r="P170" s="63">
        <f>'S1'!P45</f>
        <v>639</v>
      </c>
      <c r="Q170" s="131">
        <f>'S1'!Q45</f>
        <v>79.875</v>
      </c>
      <c r="R170" s="63">
        <f>'S1'!R45</f>
        <v>22</v>
      </c>
      <c r="S170" s="176" t="str">
        <f>Ave!Q45</f>
        <v>ተዛውሯል</v>
      </c>
    </row>
    <row r="171" spans="2:22" ht="18" customHeight="1">
      <c r="B171" s="184"/>
      <c r="C171" s="206"/>
      <c r="D171" s="186"/>
      <c r="E171" s="188"/>
      <c r="F171" s="188"/>
      <c r="G171" s="90" t="s">
        <v>84</v>
      </c>
      <c r="H171" s="63">
        <f>'S2'!G45</f>
        <v>68</v>
      </c>
      <c r="I171" s="63">
        <f>'S2'!H45</f>
        <v>62</v>
      </c>
      <c r="J171" s="64">
        <f>'S2'!I45</f>
        <v>72</v>
      </c>
      <c r="K171" s="63">
        <f>'S2'!J45</f>
        <v>71</v>
      </c>
      <c r="L171" s="63">
        <f>'S2'!K45</f>
        <v>84</v>
      </c>
      <c r="M171" s="63">
        <f>'S2'!L45</f>
        <v>66</v>
      </c>
      <c r="N171" s="63">
        <f>'S2'!M45</f>
        <v>81</v>
      </c>
      <c r="O171" s="63">
        <f>'S2'!N45</f>
        <v>80</v>
      </c>
      <c r="P171" s="63">
        <f>'S2'!P45</f>
        <v>584</v>
      </c>
      <c r="Q171" s="131">
        <f>'S2'!Q45</f>
        <v>73</v>
      </c>
      <c r="R171" s="63">
        <f>'S2'!R45</f>
        <v>22</v>
      </c>
      <c r="S171" s="177"/>
    </row>
    <row r="172" spans="2:22" ht="18" customHeight="1">
      <c r="B172" s="184"/>
      <c r="C172" s="199"/>
      <c r="D172" s="187"/>
      <c r="E172" s="188"/>
      <c r="F172" s="188"/>
      <c r="G172" s="90" t="s">
        <v>18</v>
      </c>
      <c r="H172" s="63">
        <f>Ave!F45</f>
        <v>77.5</v>
      </c>
      <c r="I172" s="63">
        <f>Ave!G45</f>
        <v>65</v>
      </c>
      <c r="J172" s="64">
        <f>Ave!H45</f>
        <v>82.5</v>
      </c>
      <c r="K172" s="63">
        <f>Ave!I45</f>
        <v>72.5</v>
      </c>
      <c r="L172" s="63">
        <f>Ave!J45</f>
        <v>83</v>
      </c>
      <c r="M172" s="63">
        <f>Ave!K45</f>
        <v>71.5</v>
      </c>
      <c r="N172" s="63">
        <f>Ave!L45</f>
        <v>81</v>
      </c>
      <c r="O172" s="63">
        <f>Ave!M45</f>
        <v>78.5</v>
      </c>
      <c r="P172" s="63">
        <f>Ave!N45</f>
        <v>611.5</v>
      </c>
      <c r="Q172" s="131">
        <f>Ave!O45</f>
        <v>76.4375</v>
      </c>
      <c r="R172" s="63">
        <f>Ave!P45</f>
        <v>22</v>
      </c>
      <c r="S172" s="178"/>
    </row>
    <row r="173" spans="2:22" ht="18" customHeight="1">
      <c r="B173" s="184">
        <v>42</v>
      </c>
      <c r="C173" s="198">
        <f>'S1'!C48</f>
        <v>44</v>
      </c>
      <c r="D173" s="185" t="str">
        <f>Ave!C46</f>
        <v>የዚድ ኢብራሂም ረጃ</v>
      </c>
      <c r="E173" s="188" t="str">
        <f>'S1'!E46</f>
        <v>M</v>
      </c>
      <c r="F173" s="188">
        <f>'S1'!F46</f>
        <v>7</v>
      </c>
      <c r="G173" s="90" t="s">
        <v>83</v>
      </c>
      <c r="H173" s="63">
        <f>'S1'!G46</f>
        <v>73</v>
      </c>
      <c r="I173" s="63">
        <f>'S1'!H46</f>
        <v>60</v>
      </c>
      <c r="J173" s="64">
        <f>'S1'!I46</f>
        <v>77</v>
      </c>
      <c r="K173" s="63">
        <f>'S1'!J46</f>
        <v>61</v>
      </c>
      <c r="L173" s="63">
        <f>'S1'!K46</f>
        <v>85</v>
      </c>
      <c r="M173" s="63">
        <f>'S1'!L46</f>
        <v>66</v>
      </c>
      <c r="N173" s="63">
        <f>'S1'!M46</f>
        <v>62</v>
      </c>
      <c r="O173" s="63">
        <f>'S1'!N46</f>
        <v>73</v>
      </c>
      <c r="P173" s="63">
        <f>'S1'!P46</f>
        <v>557</v>
      </c>
      <c r="Q173" s="131">
        <f>'S1'!Q46</f>
        <v>69.625</v>
      </c>
      <c r="R173" s="63">
        <f>'S1'!R46</f>
        <v>37</v>
      </c>
      <c r="S173" s="176" t="str">
        <f>Ave!Q46</f>
        <v>ተዛውሯል</v>
      </c>
    </row>
    <row r="174" spans="2:22" ht="18" customHeight="1">
      <c r="B174" s="184"/>
      <c r="C174" s="206"/>
      <c r="D174" s="186"/>
      <c r="E174" s="188"/>
      <c r="F174" s="188"/>
      <c r="G174" s="90" t="s">
        <v>84</v>
      </c>
      <c r="H174" s="63">
        <f>'S2'!G46</f>
        <v>74</v>
      </c>
      <c r="I174" s="63">
        <f>'S2'!H46</f>
        <v>64</v>
      </c>
      <c r="J174" s="64">
        <f>'S2'!I46</f>
        <v>56</v>
      </c>
      <c r="K174" s="63">
        <f>'S2'!J46</f>
        <v>50</v>
      </c>
      <c r="L174" s="63">
        <f>'S2'!K46</f>
        <v>83</v>
      </c>
      <c r="M174" s="63">
        <f>'S2'!L46</f>
        <v>72</v>
      </c>
      <c r="N174" s="63">
        <f>'S2'!M46</f>
        <v>71</v>
      </c>
      <c r="O174" s="63">
        <f>'S2'!N46</f>
        <v>80</v>
      </c>
      <c r="P174" s="63">
        <f>'S2'!P46</f>
        <v>550</v>
      </c>
      <c r="Q174" s="131">
        <f>'S2'!Q46</f>
        <v>68.75</v>
      </c>
      <c r="R174" s="63">
        <f>'S2'!R46</f>
        <v>28</v>
      </c>
      <c r="S174" s="177"/>
    </row>
    <row r="175" spans="2:22" ht="18" customHeight="1">
      <c r="B175" s="184"/>
      <c r="C175" s="199"/>
      <c r="D175" s="187"/>
      <c r="E175" s="188"/>
      <c r="F175" s="188"/>
      <c r="G175" s="90" t="s">
        <v>18</v>
      </c>
      <c r="H175" s="63">
        <f>Ave!F46</f>
        <v>73.5</v>
      </c>
      <c r="I175" s="63">
        <f>Ave!G46</f>
        <v>62</v>
      </c>
      <c r="J175" s="64">
        <f>Ave!H46</f>
        <v>66.5</v>
      </c>
      <c r="K175" s="63">
        <f>Ave!I46</f>
        <v>55.5</v>
      </c>
      <c r="L175" s="63">
        <f>Ave!J46</f>
        <v>84</v>
      </c>
      <c r="M175" s="63">
        <f>Ave!K46</f>
        <v>69</v>
      </c>
      <c r="N175" s="63">
        <f>Ave!L46</f>
        <v>66.5</v>
      </c>
      <c r="O175" s="63">
        <f>Ave!M46</f>
        <v>76.5</v>
      </c>
      <c r="P175" s="63">
        <f>Ave!N46</f>
        <v>553.5</v>
      </c>
      <c r="Q175" s="131">
        <f>Ave!O46</f>
        <v>69.1875</v>
      </c>
      <c r="R175" s="63">
        <f>Ave!P46</f>
        <v>37</v>
      </c>
      <c r="S175" s="178"/>
    </row>
    <row r="176" spans="2:22" ht="18" customHeight="1">
      <c r="B176" s="184">
        <v>43</v>
      </c>
      <c r="C176" s="198">
        <f>'S1'!C51</f>
        <v>47</v>
      </c>
      <c r="D176" s="185" t="str">
        <f>Ave!C47</f>
        <v>ዩስራ ሙሀመድ ሰኢድ</v>
      </c>
      <c r="E176" s="188" t="str">
        <f>'S1'!E47</f>
        <v>F</v>
      </c>
      <c r="F176" s="188">
        <f>'S1'!F47</f>
        <v>7</v>
      </c>
      <c r="G176" s="90" t="s">
        <v>83</v>
      </c>
      <c r="H176" s="63">
        <f>'S1'!G47</f>
        <v>76</v>
      </c>
      <c r="I176" s="63">
        <f>'S1'!H47</f>
        <v>92</v>
      </c>
      <c r="J176" s="64">
        <f>'S1'!I47</f>
        <v>97</v>
      </c>
      <c r="K176" s="63">
        <f>'S1'!J47</f>
        <v>77</v>
      </c>
      <c r="L176" s="63">
        <f>'S1'!K47</f>
        <v>90</v>
      </c>
      <c r="M176" s="63">
        <f>'S1'!L47</f>
        <v>82</v>
      </c>
      <c r="N176" s="63">
        <f>'S1'!M47</f>
        <v>95</v>
      </c>
      <c r="O176" s="63">
        <f>'S1'!N47</f>
        <v>59</v>
      </c>
      <c r="P176" s="63">
        <f>'S1'!P47</f>
        <v>668</v>
      </c>
      <c r="Q176" s="131">
        <f>'S1'!Q47</f>
        <v>83.5</v>
      </c>
      <c r="R176" s="63">
        <f>'S1'!R47</f>
        <v>13</v>
      </c>
      <c r="S176" s="176" t="str">
        <f>Ave!Q47</f>
        <v>ተዛውራለች</v>
      </c>
    </row>
    <row r="177" spans="2:19" ht="18" customHeight="1">
      <c r="B177" s="184"/>
      <c r="C177" s="206"/>
      <c r="D177" s="186"/>
      <c r="E177" s="188"/>
      <c r="F177" s="188"/>
      <c r="G177" s="90" t="s">
        <v>84</v>
      </c>
      <c r="H177" s="63">
        <f>'S2'!G47</f>
        <v>94</v>
      </c>
      <c r="I177" s="63">
        <f>'S2'!H47</f>
        <v>86</v>
      </c>
      <c r="J177" s="64">
        <f>'S2'!I47</f>
        <v>99</v>
      </c>
      <c r="K177" s="63">
        <f>'S2'!J47</f>
        <v>91</v>
      </c>
      <c r="L177" s="63">
        <f>'S2'!K47</f>
        <v>96</v>
      </c>
      <c r="M177" s="63">
        <f>'S2'!L47</f>
        <v>83</v>
      </c>
      <c r="N177" s="63">
        <f>'S2'!M47</f>
        <v>87</v>
      </c>
      <c r="O177" s="63">
        <f>'S2'!N47</f>
        <v>64</v>
      </c>
      <c r="P177" s="63">
        <f>'S2'!P47</f>
        <v>700</v>
      </c>
      <c r="Q177" s="131">
        <f>'S2'!Q47</f>
        <v>87.5</v>
      </c>
      <c r="R177" s="63">
        <f>'S2'!R47</f>
        <v>7</v>
      </c>
      <c r="S177" s="177"/>
    </row>
    <row r="178" spans="2:19" ht="18" customHeight="1">
      <c r="B178" s="184"/>
      <c r="C178" s="199"/>
      <c r="D178" s="187"/>
      <c r="E178" s="188"/>
      <c r="F178" s="188"/>
      <c r="G178" s="90" t="s">
        <v>18</v>
      </c>
      <c r="H178" s="63">
        <f>Ave!F47</f>
        <v>85</v>
      </c>
      <c r="I178" s="63">
        <f>Ave!G47</f>
        <v>89</v>
      </c>
      <c r="J178" s="64">
        <f>Ave!H47</f>
        <v>98</v>
      </c>
      <c r="K178" s="63">
        <f>Ave!I47</f>
        <v>84</v>
      </c>
      <c r="L178" s="63">
        <f>Ave!J47</f>
        <v>93</v>
      </c>
      <c r="M178" s="63">
        <f>Ave!K47</f>
        <v>82.5</v>
      </c>
      <c r="N178" s="63">
        <f>Ave!L47</f>
        <v>91</v>
      </c>
      <c r="O178" s="63">
        <f>Ave!M47</f>
        <v>61.5</v>
      </c>
      <c r="P178" s="63">
        <f>Ave!N47</f>
        <v>684</v>
      </c>
      <c r="Q178" s="131">
        <f>Ave!O47</f>
        <v>85.5</v>
      </c>
      <c r="R178" s="63">
        <f>Ave!P47</f>
        <v>9</v>
      </c>
      <c r="S178" s="178"/>
    </row>
    <row r="179" spans="2:19" ht="18" customHeight="1">
      <c r="B179" s="184">
        <v>44</v>
      </c>
      <c r="C179" s="198">
        <f>'S1'!C52</f>
        <v>48</v>
      </c>
      <c r="D179" s="185" t="str">
        <f>Ave!C48</f>
        <v>ዩስራ አህመድ ሙሀመድ</v>
      </c>
      <c r="E179" s="188" t="str">
        <f>'S1'!E48</f>
        <v>F</v>
      </c>
      <c r="F179" s="188">
        <f>'S1'!F48</f>
        <v>7</v>
      </c>
      <c r="G179" s="90" t="s">
        <v>83</v>
      </c>
      <c r="H179" s="63">
        <f>'S1'!G48</f>
        <v>49</v>
      </c>
      <c r="I179" s="63">
        <f>'S1'!H48</f>
        <v>56</v>
      </c>
      <c r="J179" s="64">
        <f>'S1'!I48</f>
        <v>48</v>
      </c>
      <c r="K179" s="63">
        <f>'S1'!J48</f>
        <v>52</v>
      </c>
      <c r="L179" s="63">
        <f>'S1'!K48</f>
        <v>66</v>
      </c>
      <c r="M179" s="63">
        <f>'S1'!L48</f>
        <v>70</v>
      </c>
      <c r="N179" s="63">
        <f>'S1'!M48</f>
        <v>66</v>
      </c>
      <c r="O179" s="63">
        <f>'S1'!N48</f>
        <v>72</v>
      </c>
      <c r="P179" s="63">
        <f>'S1'!P48</f>
        <v>479</v>
      </c>
      <c r="Q179" s="131">
        <f>'S1'!Q48</f>
        <v>59.875</v>
      </c>
      <c r="R179" s="63">
        <f>'S1'!R48</f>
        <v>47</v>
      </c>
      <c r="S179" s="176" t="str">
        <f>Ave!Q48</f>
        <v>ተዛውራለች</v>
      </c>
    </row>
    <row r="180" spans="2:19" ht="18" customHeight="1">
      <c r="B180" s="184"/>
      <c r="C180" s="206"/>
      <c r="D180" s="186"/>
      <c r="E180" s="188"/>
      <c r="F180" s="188"/>
      <c r="G180" s="90" t="s">
        <v>84</v>
      </c>
      <c r="H180" s="63">
        <f>'S2'!G48</f>
        <v>46</v>
      </c>
      <c r="I180" s="63">
        <f>'S2'!H48</f>
        <v>51</v>
      </c>
      <c r="J180" s="64">
        <f>'S2'!I48</f>
        <v>52</v>
      </c>
      <c r="K180" s="63">
        <f>'S2'!J48</f>
        <v>53</v>
      </c>
      <c r="L180" s="63">
        <f>'S2'!K48</f>
        <v>64</v>
      </c>
      <c r="M180" s="63">
        <f>'S2'!L48</f>
        <v>72</v>
      </c>
      <c r="N180" s="63">
        <f>'S2'!M48</f>
        <v>65</v>
      </c>
      <c r="O180" s="63">
        <f>'S2'!N48</f>
        <v>71</v>
      </c>
      <c r="P180" s="63">
        <f>'S2'!P48</f>
        <v>474</v>
      </c>
      <c r="Q180" s="131">
        <f>'S2'!Q48</f>
        <v>59.25</v>
      </c>
      <c r="R180" s="63">
        <f>'S2'!R48</f>
        <v>44</v>
      </c>
      <c r="S180" s="177"/>
    </row>
    <row r="181" spans="2:19" ht="18" customHeight="1">
      <c r="B181" s="184"/>
      <c r="C181" s="199"/>
      <c r="D181" s="187"/>
      <c r="E181" s="188"/>
      <c r="F181" s="188"/>
      <c r="G181" s="90" t="s">
        <v>18</v>
      </c>
      <c r="H181" s="63">
        <f>Ave!F48</f>
        <v>47.5</v>
      </c>
      <c r="I181" s="63">
        <f>Ave!G48</f>
        <v>53.5</v>
      </c>
      <c r="J181" s="64">
        <f>Ave!H48</f>
        <v>50</v>
      </c>
      <c r="K181" s="63">
        <f>Ave!I48</f>
        <v>52.5</v>
      </c>
      <c r="L181" s="63">
        <f>Ave!J48</f>
        <v>65</v>
      </c>
      <c r="M181" s="63">
        <f>Ave!K48</f>
        <v>71</v>
      </c>
      <c r="N181" s="63">
        <f>Ave!L48</f>
        <v>65.5</v>
      </c>
      <c r="O181" s="63">
        <f>Ave!M48</f>
        <v>71.5</v>
      </c>
      <c r="P181" s="63">
        <f>Ave!N48</f>
        <v>476.5</v>
      </c>
      <c r="Q181" s="131">
        <f>Ave!O48</f>
        <v>59.5625</v>
      </c>
      <c r="R181" s="63">
        <f>Ave!P48</f>
        <v>45</v>
      </c>
      <c r="S181" s="178"/>
    </row>
    <row r="182" spans="2:19" ht="18" customHeight="1">
      <c r="B182" s="184">
        <v>45</v>
      </c>
      <c r="C182" s="198">
        <f>'S1'!C53</f>
        <v>49</v>
      </c>
      <c r="D182" s="185" t="str">
        <f>Ave!C49</f>
        <v>ያስሚን ሙሀመድ አወል</v>
      </c>
      <c r="E182" s="188" t="str">
        <f>'S1'!E49</f>
        <v>F</v>
      </c>
      <c r="F182" s="188">
        <f>'S1'!F49</f>
        <v>7</v>
      </c>
      <c r="G182" s="90" t="s">
        <v>83</v>
      </c>
      <c r="H182" s="63">
        <f>'S1'!G49</f>
        <v>63</v>
      </c>
      <c r="I182" s="63">
        <f>'S1'!H49</f>
        <v>67</v>
      </c>
      <c r="J182" s="64">
        <f>'S1'!I49</f>
        <v>84</v>
      </c>
      <c r="K182" s="63">
        <f>'S1'!J49</f>
        <v>61</v>
      </c>
      <c r="L182" s="63">
        <f>'S1'!K49</f>
        <v>62</v>
      </c>
      <c r="M182" s="63">
        <f>'S1'!L49</f>
        <v>75</v>
      </c>
      <c r="N182" s="63">
        <f>'S1'!M49</f>
        <v>51</v>
      </c>
      <c r="O182" s="63">
        <f>'S1'!N49</f>
        <v>58</v>
      </c>
      <c r="P182" s="63">
        <f>'S1'!P49</f>
        <v>521</v>
      </c>
      <c r="Q182" s="131">
        <f>'S1'!Q49</f>
        <v>65.125</v>
      </c>
      <c r="R182" s="63">
        <f>'S1'!R49</f>
        <v>42</v>
      </c>
      <c r="S182" s="176" t="str">
        <f>Ave!Q49</f>
        <v>ተዛውራለች</v>
      </c>
    </row>
    <row r="183" spans="2:19" ht="18" customHeight="1">
      <c r="B183" s="184"/>
      <c r="C183" s="206"/>
      <c r="D183" s="186"/>
      <c r="E183" s="188"/>
      <c r="F183" s="188"/>
      <c r="G183" s="90" t="s">
        <v>84</v>
      </c>
      <c r="H183" s="63">
        <f>'S2'!G49</f>
        <v>56</v>
      </c>
      <c r="I183" s="63">
        <f>'S2'!H49</f>
        <v>57</v>
      </c>
      <c r="J183" s="64">
        <f>'S2'!I49</f>
        <v>51</v>
      </c>
      <c r="K183" s="63">
        <f>'S2'!J49</f>
        <v>50</v>
      </c>
      <c r="L183" s="63">
        <f>'S2'!K49</f>
        <v>71</v>
      </c>
      <c r="M183" s="63">
        <f>'S2'!L49</f>
        <v>62</v>
      </c>
      <c r="N183" s="63">
        <f>'S2'!M49</f>
        <v>72</v>
      </c>
      <c r="O183" s="63">
        <f>'S2'!N49</f>
        <v>65</v>
      </c>
      <c r="P183" s="63">
        <f>'S2'!P49</f>
        <v>484</v>
      </c>
      <c r="Q183" s="131">
        <f>'S2'!Q49</f>
        <v>60.5</v>
      </c>
      <c r="R183" s="63">
        <f>'S2'!R49</f>
        <v>43</v>
      </c>
      <c r="S183" s="177"/>
    </row>
    <row r="184" spans="2:19" ht="18" customHeight="1">
      <c r="B184" s="184"/>
      <c r="C184" s="199"/>
      <c r="D184" s="187"/>
      <c r="E184" s="188"/>
      <c r="F184" s="188"/>
      <c r="G184" s="90" t="s">
        <v>18</v>
      </c>
      <c r="H184" s="63">
        <f>Ave!F49</f>
        <v>59.5</v>
      </c>
      <c r="I184" s="63">
        <f>Ave!G49</f>
        <v>62</v>
      </c>
      <c r="J184" s="64">
        <f>Ave!H49</f>
        <v>67.5</v>
      </c>
      <c r="K184" s="63">
        <f>Ave!I49</f>
        <v>55.5</v>
      </c>
      <c r="L184" s="63">
        <f>Ave!J49</f>
        <v>66.5</v>
      </c>
      <c r="M184" s="63">
        <f>Ave!K49</f>
        <v>68.5</v>
      </c>
      <c r="N184" s="63">
        <f>Ave!L49</f>
        <v>61.5</v>
      </c>
      <c r="O184" s="63">
        <f>Ave!M49</f>
        <v>61.5</v>
      </c>
      <c r="P184" s="63">
        <f>Ave!N49</f>
        <v>502.5</v>
      </c>
      <c r="Q184" s="131">
        <f>Ave!O49</f>
        <v>62.8125</v>
      </c>
      <c r="R184" s="63">
        <f>Ave!P49</f>
        <v>42</v>
      </c>
      <c r="S184" s="178"/>
    </row>
    <row r="185" spans="2:19" ht="18" customHeight="1">
      <c r="B185" s="184">
        <v>46</v>
      </c>
      <c r="C185" s="198">
        <f>'S1'!C54</f>
        <v>50</v>
      </c>
      <c r="D185" s="185" t="str">
        <f>Ave!C50</f>
        <v>ጀማል ሙሀመድ ሁሴን</v>
      </c>
      <c r="E185" s="188" t="str">
        <f>'S1'!E50</f>
        <v>M</v>
      </c>
      <c r="F185" s="188">
        <f>'S1'!F50</f>
        <v>7</v>
      </c>
      <c r="G185" s="90" t="s">
        <v>83</v>
      </c>
      <c r="H185" s="63">
        <f>'S1'!G50</f>
        <v>93</v>
      </c>
      <c r="I185" s="63">
        <f>'S1'!H50</f>
        <v>76</v>
      </c>
      <c r="J185" s="64">
        <f>'S1'!I50</f>
        <v>93</v>
      </c>
      <c r="K185" s="63">
        <f>'S1'!J50</f>
        <v>74</v>
      </c>
      <c r="L185" s="63">
        <f>'S1'!K50</f>
        <v>83</v>
      </c>
      <c r="M185" s="63">
        <f>'S1'!L50</f>
        <v>81</v>
      </c>
      <c r="N185" s="63">
        <f>'S1'!M50</f>
        <v>69</v>
      </c>
      <c r="O185" s="63">
        <f>'S1'!N50</f>
        <v>85</v>
      </c>
      <c r="P185" s="63">
        <f>'S1'!P50</f>
        <v>654</v>
      </c>
      <c r="Q185" s="131">
        <f>'S1'!Q50</f>
        <v>81.75</v>
      </c>
      <c r="R185" s="63">
        <f>'S1'!R50</f>
        <v>18</v>
      </c>
      <c r="S185" s="176" t="str">
        <f>Ave!Q50</f>
        <v>ተዛውሯል</v>
      </c>
    </row>
    <row r="186" spans="2:19" ht="18" customHeight="1">
      <c r="B186" s="184"/>
      <c r="C186" s="206"/>
      <c r="D186" s="186"/>
      <c r="E186" s="188"/>
      <c r="F186" s="188"/>
      <c r="G186" s="90" t="s">
        <v>84</v>
      </c>
      <c r="H186" s="63">
        <f>'S2'!G50</f>
        <v>66</v>
      </c>
      <c r="I186" s="63">
        <f>'S2'!H50</f>
        <v>70</v>
      </c>
      <c r="J186" s="64">
        <f>'S2'!I50</f>
        <v>70</v>
      </c>
      <c r="K186" s="63">
        <f>'S2'!J50</f>
        <v>54</v>
      </c>
      <c r="L186" s="63">
        <f>'S2'!K50</f>
        <v>83</v>
      </c>
      <c r="M186" s="63">
        <f>'S2'!L50</f>
        <v>74</v>
      </c>
      <c r="N186" s="63">
        <f>'S2'!M50</f>
        <v>90</v>
      </c>
      <c r="O186" s="63">
        <f>'S2'!N50</f>
        <v>86</v>
      </c>
      <c r="P186" s="63">
        <f>'S2'!P50</f>
        <v>593</v>
      </c>
      <c r="Q186" s="131">
        <f>'S2'!Q50</f>
        <v>74.125</v>
      </c>
      <c r="R186" s="63">
        <f>'S2'!R50</f>
        <v>20</v>
      </c>
      <c r="S186" s="177"/>
    </row>
    <row r="187" spans="2:19" ht="18" customHeight="1">
      <c r="B187" s="184"/>
      <c r="C187" s="199"/>
      <c r="D187" s="187"/>
      <c r="E187" s="188"/>
      <c r="F187" s="188"/>
      <c r="G187" s="90" t="s">
        <v>18</v>
      </c>
      <c r="H187" s="63">
        <f>Ave!F50</f>
        <v>79.5</v>
      </c>
      <c r="I187" s="63">
        <f>Ave!G50</f>
        <v>73</v>
      </c>
      <c r="J187" s="64">
        <f>Ave!H50</f>
        <v>81.5</v>
      </c>
      <c r="K187" s="63">
        <f>Ave!I50</f>
        <v>64</v>
      </c>
      <c r="L187" s="63">
        <f>Ave!J50</f>
        <v>83</v>
      </c>
      <c r="M187" s="63">
        <f>Ave!K50</f>
        <v>77.5</v>
      </c>
      <c r="N187" s="63">
        <f>Ave!L50</f>
        <v>79.5</v>
      </c>
      <c r="O187" s="63">
        <f>Ave!M50</f>
        <v>85.5</v>
      </c>
      <c r="P187" s="63">
        <f>Ave!N50</f>
        <v>623.5</v>
      </c>
      <c r="Q187" s="131">
        <f>Ave!O50</f>
        <v>77.9375</v>
      </c>
      <c r="R187" s="63">
        <f>Ave!P50</f>
        <v>19</v>
      </c>
      <c r="S187" s="178"/>
    </row>
    <row r="188" spans="2:19" ht="18" customHeight="1">
      <c r="B188" s="184">
        <v>47</v>
      </c>
      <c r="C188" s="198">
        <f>'S1'!C55</f>
        <v>51</v>
      </c>
      <c r="D188" s="185" t="str">
        <f>Ave!C51</f>
        <v>ፈውዛን አህመድ ይመር</v>
      </c>
      <c r="E188" s="188" t="str">
        <f>'S1'!E51</f>
        <v>M</v>
      </c>
      <c r="F188" s="188">
        <f>'S1'!F51</f>
        <v>7</v>
      </c>
      <c r="G188" s="90" t="s">
        <v>83</v>
      </c>
      <c r="H188" s="63">
        <f>'S1'!G51</f>
        <v>95</v>
      </c>
      <c r="I188" s="63">
        <f>'S1'!H51</f>
        <v>93</v>
      </c>
      <c r="J188" s="64">
        <f>'S1'!I51</f>
        <v>80</v>
      </c>
      <c r="K188" s="63">
        <f>'S1'!J51</f>
        <v>87</v>
      </c>
      <c r="L188" s="63">
        <f>'S1'!K51</f>
        <v>91</v>
      </c>
      <c r="M188" s="63">
        <f>'S1'!L51</f>
        <v>87</v>
      </c>
      <c r="N188" s="63">
        <f>'S1'!M51</f>
        <v>80</v>
      </c>
      <c r="O188" s="63">
        <f>'S1'!N51</f>
        <v>84</v>
      </c>
      <c r="P188" s="63">
        <f>'S1'!P51</f>
        <v>697</v>
      </c>
      <c r="Q188" s="131">
        <f>'S1'!Q51</f>
        <v>87.125</v>
      </c>
      <c r="R188" s="63">
        <f>'S1'!R51</f>
        <v>7</v>
      </c>
      <c r="S188" s="176" t="str">
        <f>Ave!Q51</f>
        <v>ተዛውሯል</v>
      </c>
    </row>
    <row r="189" spans="2:19" ht="18" customHeight="1">
      <c r="B189" s="184"/>
      <c r="C189" s="206"/>
      <c r="D189" s="186"/>
      <c r="E189" s="188"/>
      <c r="F189" s="188"/>
      <c r="G189" s="90" t="s">
        <v>84</v>
      </c>
      <c r="H189" s="63">
        <f>'S2'!G51</f>
        <v>94</v>
      </c>
      <c r="I189" s="63">
        <f>'S2'!H51</f>
        <v>93</v>
      </c>
      <c r="J189" s="64">
        <f>'S2'!I51</f>
        <v>76</v>
      </c>
      <c r="K189" s="63">
        <f>'S2'!J51</f>
        <v>72</v>
      </c>
      <c r="L189" s="63">
        <f>'S2'!K51</f>
        <v>90</v>
      </c>
      <c r="M189" s="63">
        <f>'S2'!L51</f>
        <v>85</v>
      </c>
      <c r="N189" s="63">
        <f>'S2'!M51</f>
        <v>83</v>
      </c>
      <c r="O189" s="63">
        <f>'S2'!N51</f>
        <v>84</v>
      </c>
      <c r="P189" s="63">
        <f>'S2'!P51</f>
        <v>677</v>
      </c>
      <c r="Q189" s="131">
        <f>'S2'!Q51</f>
        <v>84.625</v>
      </c>
      <c r="R189" s="63">
        <f>'S2'!R51</f>
        <v>11</v>
      </c>
      <c r="S189" s="177"/>
    </row>
    <row r="190" spans="2:19" ht="18" customHeight="1">
      <c r="B190" s="184"/>
      <c r="C190" s="199"/>
      <c r="D190" s="187"/>
      <c r="E190" s="188"/>
      <c r="F190" s="188"/>
      <c r="G190" s="90" t="s">
        <v>18</v>
      </c>
      <c r="H190" s="63">
        <f>Ave!F51</f>
        <v>94.5</v>
      </c>
      <c r="I190" s="63">
        <f>Ave!G51</f>
        <v>93</v>
      </c>
      <c r="J190" s="64">
        <f>Ave!H51</f>
        <v>78</v>
      </c>
      <c r="K190" s="63">
        <f>Ave!I51</f>
        <v>79.5</v>
      </c>
      <c r="L190" s="63">
        <f>Ave!J51</f>
        <v>90.5</v>
      </c>
      <c r="M190" s="63">
        <f>Ave!K51</f>
        <v>86</v>
      </c>
      <c r="N190" s="63">
        <f>Ave!L51</f>
        <v>81.5</v>
      </c>
      <c r="O190" s="63">
        <f>Ave!M51</f>
        <v>84</v>
      </c>
      <c r="P190" s="63">
        <f>Ave!N51</f>
        <v>687</v>
      </c>
      <c r="Q190" s="131">
        <f>Ave!O51</f>
        <v>85.875</v>
      </c>
      <c r="R190" s="63">
        <f>Ave!P51</f>
        <v>8</v>
      </c>
      <c r="S190" s="178"/>
    </row>
    <row r="191" spans="2:19" ht="18" customHeight="1">
      <c r="B191" s="184">
        <v>48</v>
      </c>
      <c r="C191" s="198">
        <f>'S1'!C56</f>
        <v>52</v>
      </c>
      <c r="D191" s="185" t="str">
        <f>Ave!C52</f>
        <v>ፊርደውስ ሙሀመድ ጌታሁን</v>
      </c>
      <c r="E191" s="188" t="str">
        <f>'S1'!E52</f>
        <v>F</v>
      </c>
      <c r="F191" s="188">
        <f>'S1'!F52</f>
        <v>7</v>
      </c>
      <c r="G191" s="90" t="s">
        <v>83</v>
      </c>
      <c r="H191" s="63">
        <f>'S1'!G52</f>
        <v>77</v>
      </c>
      <c r="I191" s="63">
        <f>'S1'!H52</f>
        <v>72</v>
      </c>
      <c r="J191" s="64">
        <f>'S1'!I52</f>
        <v>81</v>
      </c>
      <c r="K191" s="63">
        <f>'S1'!J52</f>
        <v>74</v>
      </c>
      <c r="L191" s="63">
        <f>'S1'!K52</f>
        <v>84</v>
      </c>
      <c r="M191" s="63">
        <f>'S1'!L52</f>
        <v>79</v>
      </c>
      <c r="N191" s="63">
        <f>'S1'!M52</f>
        <v>83</v>
      </c>
      <c r="O191" s="63">
        <f>'S1'!N52</f>
        <v>83</v>
      </c>
      <c r="P191" s="63">
        <f>'S1'!P52</f>
        <v>633</v>
      </c>
      <c r="Q191" s="131">
        <f>'S1'!Q52</f>
        <v>79.125</v>
      </c>
      <c r="R191" s="63">
        <f>'S1'!R52</f>
        <v>25</v>
      </c>
      <c r="S191" s="176" t="str">
        <f>Ave!Q52</f>
        <v>ተዛውራለች</v>
      </c>
    </row>
    <row r="192" spans="2:19" ht="18" customHeight="1">
      <c r="B192" s="184"/>
      <c r="C192" s="206"/>
      <c r="D192" s="186"/>
      <c r="E192" s="188"/>
      <c r="F192" s="188"/>
      <c r="G192" s="90" t="s">
        <v>84</v>
      </c>
      <c r="H192" s="63">
        <f>'S2'!G52</f>
        <v>62</v>
      </c>
      <c r="I192" s="63">
        <f>'S2'!H52</f>
        <v>64</v>
      </c>
      <c r="J192" s="64">
        <f>'S2'!I52</f>
        <v>58</v>
      </c>
      <c r="K192" s="63">
        <f>'S2'!J52</f>
        <v>65</v>
      </c>
      <c r="L192" s="63">
        <f>'S2'!K52</f>
        <v>81</v>
      </c>
      <c r="M192" s="63">
        <f>'S2'!L52</f>
        <v>66</v>
      </c>
      <c r="N192" s="63">
        <f>'S2'!M52</f>
        <v>86</v>
      </c>
      <c r="O192" s="63">
        <f>'S2'!N52</f>
        <v>84</v>
      </c>
      <c r="P192" s="63">
        <f>'S2'!P52</f>
        <v>566</v>
      </c>
      <c r="Q192" s="131">
        <f>'S2'!Q52</f>
        <v>70.75</v>
      </c>
      <c r="R192" s="63">
        <f>'S2'!R52</f>
        <v>26</v>
      </c>
      <c r="S192" s="177"/>
    </row>
    <row r="193" spans="2:22" ht="18" customHeight="1">
      <c r="B193" s="184"/>
      <c r="C193" s="199"/>
      <c r="D193" s="187"/>
      <c r="E193" s="188"/>
      <c r="F193" s="188"/>
      <c r="G193" s="90" t="s">
        <v>18</v>
      </c>
      <c r="H193" s="63">
        <f>Ave!F52</f>
        <v>69.5</v>
      </c>
      <c r="I193" s="63">
        <f>Ave!G52</f>
        <v>68</v>
      </c>
      <c r="J193" s="64">
        <f>Ave!H52</f>
        <v>69.5</v>
      </c>
      <c r="K193" s="63">
        <f>Ave!I52</f>
        <v>69.5</v>
      </c>
      <c r="L193" s="63">
        <f>Ave!J52</f>
        <v>82.5</v>
      </c>
      <c r="M193" s="63">
        <f>Ave!K52</f>
        <v>72.5</v>
      </c>
      <c r="N193" s="63">
        <f>Ave!L52</f>
        <v>84.5</v>
      </c>
      <c r="O193" s="63">
        <f>Ave!M52</f>
        <v>83.5</v>
      </c>
      <c r="P193" s="63">
        <f>Ave!N52</f>
        <v>599.5</v>
      </c>
      <c r="Q193" s="131">
        <f>Ave!O52</f>
        <v>74.9375</v>
      </c>
      <c r="R193" s="63">
        <f>Ave!P52</f>
        <v>24</v>
      </c>
      <c r="S193" s="178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3" t="s">
        <v>63</v>
      </c>
      <c r="E195" s="173"/>
      <c r="F195" s="173"/>
      <c r="G195" s="88"/>
      <c r="H195" s="174" t="s">
        <v>64</v>
      </c>
      <c r="I195" s="174"/>
      <c r="J195" s="174"/>
      <c r="K195" s="174"/>
      <c r="L195" s="174"/>
      <c r="M195" s="174"/>
      <c r="N195" s="175" t="s">
        <v>65</v>
      </c>
      <c r="O195" s="175"/>
      <c r="P195" s="175"/>
      <c r="Q195" s="175"/>
      <c r="R195" s="175"/>
      <c r="S195" s="175"/>
      <c r="T195" s="175"/>
      <c r="U195" s="175"/>
      <c r="V195" s="70"/>
    </row>
    <row r="196" spans="2:22" s="67" customFormat="1" ht="18" customHeight="1">
      <c r="B196" s="68"/>
      <c r="C196" s="68"/>
      <c r="D196" s="166" t="s">
        <v>66</v>
      </c>
      <c r="E196" s="166"/>
      <c r="F196" s="166"/>
      <c r="G196" s="88"/>
      <c r="H196" s="167" t="s">
        <v>68</v>
      </c>
      <c r="I196" s="167"/>
      <c r="J196" s="167"/>
      <c r="K196" s="167"/>
      <c r="L196" s="167"/>
      <c r="M196" s="16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6" t="s">
        <v>69</v>
      </c>
      <c r="E197" s="166"/>
      <c r="F197" s="166"/>
      <c r="G197" s="88"/>
      <c r="H197" s="167" t="s">
        <v>70</v>
      </c>
      <c r="I197" s="167"/>
      <c r="J197" s="167"/>
      <c r="K197" s="167"/>
      <c r="L197" s="167"/>
      <c r="M197" s="167"/>
      <c r="N197" s="168" t="s">
        <v>69</v>
      </c>
      <c r="O197" s="168"/>
      <c r="P197" s="168"/>
      <c r="Q197" s="168"/>
      <c r="R197" s="168"/>
      <c r="S197" s="168"/>
      <c r="T197" s="168"/>
      <c r="U197" s="168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1" t="s">
        <v>0</v>
      </c>
      <c r="C201" s="110"/>
      <c r="D201" s="179" t="s">
        <v>1</v>
      </c>
      <c r="E201" s="179" t="s">
        <v>2</v>
      </c>
      <c r="F201" s="179" t="s">
        <v>3</v>
      </c>
      <c r="G201" s="179" t="s">
        <v>17</v>
      </c>
      <c r="H201" s="181" t="s">
        <v>4</v>
      </c>
      <c r="I201" s="182"/>
      <c r="J201" s="182"/>
      <c r="K201" s="182"/>
      <c r="L201" s="182"/>
      <c r="M201" s="182"/>
      <c r="N201" s="182"/>
      <c r="O201" s="183"/>
      <c r="P201" s="171" t="s">
        <v>26</v>
      </c>
      <c r="Q201" s="171" t="s">
        <v>18</v>
      </c>
      <c r="R201" s="171" t="s">
        <v>6</v>
      </c>
      <c r="S201" s="169" t="s">
        <v>16</v>
      </c>
      <c r="T201" s="111"/>
      <c r="U201" s="111"/>
      <c r="V201" s="112"/>
    </row>
    <row r="202" spans="2:22" s="67" customFormat="1" ht="18" customHeight="1">
      <c r="B202" s="172"/>
      <c r="C202" s="65"/>
      <c r="D202" s="180"/>
      <c r="E202" s="180"/>
      <c r="F202" s="180"/>
      <c r="G202" s="180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2"/>
      <c r="Q202" s="172"/>
      <c r="R202" s="172"/>
      <c r="S202" s="170"/>
      <c r="T202" s="68"/>
      <c r="U202" s="68"/>
      <c r="V202" s="70"/>
    </row>
    <row r="203" spans="2:22" ht="18" customHeight="1">
      <c r="B203" s="184">
        <v>49</v>
      </c>
      <c r="C203" s="198">
        <f>'S1'!C57</f>
        <v>53</v>
      </c>
      <c r="D203" s="185" t="str">
        <f>Ave!C53</f>
        <v>ፊርደውስ ኡመር አህመድ</v>
      </c>
      <c r="E203" s="188" t="str">
        <f>'S1'!E53</f>
        <v>F</v>
      </c>
      <c r="F203" s="188">
        <f>'S1'!F53</f>
        <v>7</v>
      </c>
      <c r="G203" s="90" t="s">
        <v>83</v>
      </c>
      <c r="H203" s="63">
        <f>'S1'!G53</f>
        <v>89</v>
      </c>
      <c r="I203" s="63">
        <f>'S1'!H53</f>
        <v>81</v>
      </c>
      <c r="J203" s="64">
        <f>'S1'!I53</f>
        <v>77</v>
      </c>
      <c r="K203" s="63">
        <f>'S1'!J53</f>
        <v>68</v>
      </c>
      <c r="L203" s="63">
        <f>'S1'!K53</f>
        <v>86</v>
      </c>
      <c r="M203" s="63">
        <f>'S1'!L53</f>
        <v>75</v>
      </c>
      <c r="N203" s="63">
        <f>'S1'!M53</f>
        <v>72</v>
      </c>
      <c r="O203" s="63">
        <f>'S1'!N53</f>
        <v>60</v>
      </c>
      <c r="P203" s="63">
        <f>'S1'!P53</f>
        <v>608</v>
      </c>
      <c r="Q203" s="131">
        <f>'S1'!Q53</f>
        <v>76</v>
      </c>
      <c r="R203" s="63">
        <f>'S1'!R53</f>
        <v>28</v>
      </c>
      <c r="S203" s="176" t="str">
        <f>Ave!Q53</f>
        <v>ተዛውራለች</v>
      </c>
    </row>
    <row r="204" spans="2:22" ht="18" customHeight="1">
      <c r="B204" s="184"/>
      <c r="C204" s="206"/>
      <c r="D204" s="186"/>
      <c r="E204" s="188"/>
      <c r="F204" s="188"/>
      <c r="G204" s="90" t="s">
        <v>84</v>
      </c>
      <c r="H204" s="63">
        <f>'S2'!G53</f>
        <v>69</v>
      </c>
      <c r="I204" s="63">
        <f>'S2'!H53</f>
        <v>82</v>
      </c>
      <c r="J204" s="64">
        <f>'S2'!I53</f>
        <v>51</v>
      </c>
      <c r="K204" s="63">
        <f>'S2'!J53</f>
        <v>63</v>
      </c>
      <c r="L204" s="63">
        <f>'S2'!K53</f>
        <v>69</v>
      </c>
      <c r="M204" s="63">
        <f>'S2'!L53</f>
        <v>79</v>
      </c>
      <c r="N204" s="63">
        <f>'S2'!M53</f>
        <v>71</v>
      </c>
      <c r="O204" s="63">
        <f>'S2'!N53</f>
        <v>63</v>
      </c>
      <c r="P204" s="63">
        <f>'S2'!P53</f>
        <v>547</v>
      </c>
      <c r="Q204" s="131">
        <f>'S2'!Q53</f>
        <v>68.375</v>
      </c>
      <c r="R204" s="63">
        <f>'S2'!R53</f>
        <v>30</v>
      </c>
      <c r="S204" s="177"/>
    </row>
    <row r="205" spans="2:22" ht="18" customHeight="1">
      <c r="B205" s="184"/>
      <c r="C205" s="199"/>
      <c r="D205" s="187"/>
      <c r="E205" s="188"/>
      <c r="F205" s="188"/>
      <c r="G205" s="90" t="s">
        <v>18</v>
      </c>
      <c r="H205" s="63">
        <f>Ave!F53</f>
        <v>79</v>
      </c>
      <c r="I205" s="63">
        <f>Ave!G53</f>
        <v>81.5</v>
      </c>
      <c r="J205" s="64">
        <f>Ave!H53</f>
        <v>64</v>
      </c>
      <c r="K205" s="63">
        <f>Ave!I53</f>
        <v>65.5</v>
      </c>
      <c r="L205" s="63">
        <f>Ave!J53</f>
        <v>77.5</v>
      </c>
      <c r="M205" s="63">
        <f>Ave!K53</f>
        <v>77</v>
      </c>
      <c r="N205" s="63">
        <f>Ave!L53</f>
        <v>71.5</v>
      </c>
      <c r="O205" s="63">
        <f>Ave!M53</f>
        <v>61.5</v>
      </c>
      <c r="P205" s="63">
        <f>Ave!N53</f>
        <v>577.5</v>
      </c>
      <c r="Q205" s="131">
        <f>Ave!O53</f>
        <v>72.1875</v>
      </c>
      <c r="R205" s="63">
        <f>Ave!P53</f>
        <v>30</v>
      </c>
      <c r="S205" s="178"/>
    </row>
    <row r="206" spans="2:22" ht="18" customHeight="1">
      <c r="B206" s="184">
        <v>50</v>
      </c>
      <c r="C206" s="198">
        <f>'S1'!C58</f>
        <v>54</v>
      </c>
      <c r="D206" s="185" t="str">
        <f>Ave!C54</f>
        <v>ፊርደውስ ጋሻው ብርሀኑ</v>
      </c>
      <c r="E206" s="188" t="str">
        <f>'S1'!E54</f>
        <v>F</v>
      </c>
      <c r="F206" s="188">
        <f>'S1'!F54</f>
        <v>7</v>
      </c>
      <c r="G206" s="90" t="s">
        <v>83</v>
      </c>
      <c r="H206" s="63">
        <f>'S1'!G54</f>
        <v>71</v>
      </c>
      <c r="I206" s="63">
        <f>'S1'!H54</f>
        <v>59</v>
      </c>
      <c r="J206" s="64">
        <f>'S1'!I54</f>
        <v>88</v>
      </c>
      <c r="K206" s="63">
        <f>'S1'!J54</f>
        <v>73</v>
      </c>
      <c r="L206" s="63">
        <f>'S1'!K54</f>
        <v>76</v>
      </c>
      <c r="M206" s="63">
        <f>'S1'!L54</f>
        <v>77</v>
      </c>
      <c r="N206" s="63">
        <f>'S1'!M54</f>
        <v>71</v>
      </c>
      <c r="O206" s="63">
        <f>'S1'!N54</f>
        <v>71</v>
      </c>
      <c r="P206" s="63">
        <f>'S1'!P54</f>
        <v>586</v>
      </c>
      <c r="Q206" s="131">
        <f>'S1'!Q54</f>
        <v>73.25</v>
      </c>
      <c r="R206" s="63">
        <f>'S1'!R54</f>
        <v>35</v>
      </c>
      <c r="S206" s="176" t="str">
        <f>Ave!Q54</f>
        <v>ተዛውራለች</v>
      </c>
    </row>
    <row r="207" spans="2:22" ht="18" customHeight="1">
      <c r="B207" s="184"/>
      <c r="C207" s="206"/>
      <c r="D207" s="186"/>
      <c r="E207" s="188"/>
      <c r="F207" s="188"/>
      <c r="G207" s="90" t="s">
        <v>84</v>
      </c>
      <c r="H207" s="63">
        <f>'S2'!G54</f>
        <v>56</v>
      </c>
      <c r="I207" s="63">
        <f>'S2'!H54</f>
        <v>65</v>
      </c>
      <c r="J207" s="64">
        <f>'S2'!I54</f>
        <v>48</v>
      </c>
      <c r="K207" s="63">
        <f>'S2'!J54</f>
        <v>58</v>
      </c>
      <c r="L207" s="63">
        <f>'S2'!K54</f>
        <v>82</v>
      </c>
      <c r="M207" s="63">
        <f>'S2'!L54</f>
        <v>80</v>
      </c>
      <c r="N207" s="63">
        <f>'S2'!M54</f>
        <v>72</v>
      </c>
      <c r="O207" s="63">
        <f>'S2'!N54</f>
        <v>73</v>
      </c>
      <c r="P207" s="63">
        <f>'S2'!P54</f>
        <v>534</v>
      </c>
      <c r="Q207" s="131">
        <f>'S2'!Q54</f>
        <v>66.75</v>
      </c>
      <c r="R207" s="63">
        <f>'S2'!R54</f>
        <v>35</v>
      </c>
      <c r="S207" s="177"/>
    </row>
    <row r="208" spans="2:22" ht="18" customHeight="1">
      <c r="B208" s="184"/>
      <c r="C208" s="199"/>
      <c r="D208" s="187"/>
      <c r="E208" s="188"/>
      <c r="F208" s="188"/>
      <c r="G208" s="90" t="s">
        <v>18</v>
      </c>
      <c r="H208" s="63">
        <f>Ave!F54</f>
        <v>63.5</v>
      </c>
      <c r="I208" s="63">
        <f>Ave!G54</f>
        <v>62</v>
      </c>
      <c r="J208" s="64">
        <f>Ave!H54</f>
        <v>68</v>
      </c>
      <c r="K208" s="63">
        <f>Ave!I54</f>
        <v>65.5</v>
      </c>
      <c r="L208" s="63">
        <f>Ave!J54</f>
        <v>79</v>
      </c>
      <c r="M208" s="63">
        <f>Ave!K54</f>
        <v>78.5</v>
      </c>
      <c r="N208" s="63">
        <f>Ave!L54</f>
        <v>71.5</v>
      </c>
      <c r="O208" s="63">
        <f>Ave!M54</f>
        <v>72</v>
      </c>
      <c r="P208" s="63">
        <f>Ave!N54</f>
        <v>560</v>
      </c>
      <c r="Q208" s="131">
        <f>Ave!O54</f>
        <v>70</v>
      </c>
      <c r="R208" s="63">
        <f>Ave!P54</f>
        <v>35</v>
      </c>
      <c r="S208" s="178"/>
    </row>
    <row r="209" spans="2:22" ht="18" customHeight="1">
      <c r="B209" s="184">
        <v>51</v>
      </c>
      <c r="C209" s="198">
        <f>'S1'!C61</f>
        <v>57</v>
      </c>
      <c r="D209" s="185">
        <f>Ave!C55</f>
        <v>0</v>
      </c>
      <c r="E209" s="188">
        <f>'S1'!E55</f>
        <v>0</v>
      </c>
      <c r="F209" s="188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176" t="str">
        <f>Ave!Q55</f>
        <v>-</v>
      </c>
    </row>
    <row r="210" spans="2:22" ht="18" customHeight="1">
      <c r="B210" s="184"/>
      <c r="C210" s="206"/>
      <c r="D210" s="186"/>
      <c r="E210" s="188"/>
      <c r="F210" s="188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177"/>
    </row>
    <row r="211" spans="2:22" ht="18" customHeight="1">
      <c r="B211" s="184"/>
      <c r="C211" s="199"/>
      <c r="D211" s="187"/>
      <c r="E211" s="188"/>
      <c r="F211" s="188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178"/>
    </row>
    <row r="212" spans="2:22" ht="18" customHeight="1">
      <c r="B212" s="184">
        <v>52</v>
      </c>
      <c r="C212" s="198">
        <f>'S1'!C62</f>
        <v>58</v>
      </c>
      <c r="D212" s="185">
        <f>Ave!C56</f>
        <v>0</v>
      </c>
      <c r="E212" s="188">
        <f>'S1'!E56</f>
        <v>0</v>
      </c>
      <c r="F212" s="188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176" t="str">
        <f>Ave!Q56</f>
        <v>-</v>
      </c>
    </row>
    <row r="213" spans="2:22" ht="18" customHeight="1">
      <c r="B213" s="184"/>
      <c r="C213" s="206"/>
      <c r="D213" s="186"/>
      <c r="E213" s="188"/>
      <c r="F213" s="188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177"/>
    </row>
    <row r="214" spans="2:22" ht="18" customHeight="1">
      <c r="B214" s="184"/>
      <c r="C214" s="199"/>
      <c r="D214" s="187"/>
      <c r="E214" s="188"/>
      <c r="F214" s="188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178"/>
    </row>
    <row r="215" spans="2:22" ht="18" customHeight="1">
      <c r="B215" s="184">
        <v>53</v>
      </c>
      <c r="C215" s="198">
        <f>'S1'!C63</f>
        <v>59</v>
      </c>
      <c r="D215" s="185">
        <f>Ave!C57</f>
        <v>0</v>
      </c>
      <c r="E215" s="188">
        <f>'S1'!E57</f>
        <v>0</v>
      </c>
      <c r="F215" s="188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176" t="str">
        <f>Ave!Q57</f>
        <v>-</v>
      </c>
    </row>
    <row r="216" spans="2:22" ht="18" customHeight="1">
      <c r="B216" s="184"/>
      <c r="C216" s="206"/>
      <c r="D216" s="186"/>
      <c r="E216" s="188"/>
      <c r="F216" s="188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177"/>
    </row>
    <row r="217" spans="2:22" ht="18" customHeight="1">
      <c r="B217" s="184"/>
      <c r="C217" s="199"/>
      <c r="D217" s="187"/>
      <c r="E217" s="188"/>
      <c r="F217" s="188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178"/>
    </row>
    <row r="218" spans="2:22" ht="18" customHeight="1">
      <c r="B218" s="184">
        <v>54</v>
      </c>
      <c r="C218" s="198">
        <f>'S1'!C64</f>
        <v>60</v>
      </c>
      <c r="D218" s="185">
        <f>Ave!C58</f>
        <v>0</v>
      </c>
      <c r="E218" s="188">
        <f>'S1'!E58</f>
        <v>0</v>
      </c>
      <c r="F218" s="18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6" t="str">
        <f>Ave!Q58</f>
        <v>-</v>
      </c>
    </row>
    <row r="219" spans="2:22" ht="18" customHeight="1">
      <c r="B219" s="184"/>
      <c r="C219" s="206"/>
      <c r="D219" s="186"/>
      <c r="E219" s="188"/>
      <c r="F219" s="18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8"/>
    </row>
    <row r="220" spans="2:22" ht="18" customHeight="1">
      <c r="B220" s="184"/>
      <c r="C220" s="199"/>
      <c r="D220" s="187"/>
      <c r="E220" s="188"/>
      <c r="F220" s="18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8"/>
    </row>
    <row r="221" spans="2:22" s="67" customFormat="1" ht="18" customHeight="1">
      <c r="B221" s="171">
        <v>55</v>
      </c>
      <c r="C221" s="73"/>
      <c r="D221" s="212">
        <f>Ave!C59</f>
        <v>0</v>
      </c>
      <c r="E221" s="179">
        <f>'S1'!E59</f>
        <v>0</v>
      </c>
      <c r="F221" s="179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6" t="str">
        <f>Ave!Q59</f>
        <v>-</v>
      </c>
      <c r="T221" s="68"/>
      <c r="U221" s="68"/>
      <c r="V221" s="70"/>
    </row>
    <row r="222" spans="2:22" s="60" customFormat="1" ht="18" customHeight="1">
      <c r="B222" s="207"/>
      <c r="C222" s="74"/>
      <c r="D222" s="213"/>
      <c r="E222" s="215"/>
      <c r="F222" s="213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7"/>
    </row>
    <row r="223" spans="2:22" s="60" customFormat="1" ht="18" customHeight="1">
      <c r="B223" s="172"/>
      <c r="C223" s="74"/>
      <c r="D223" s="214"/>
      <c r="E223" s="180"/>
      <c r="F223" s="214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8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3" t="s">
        <v>63</v>
      </c>
      <c r="E225" s="173"/>
      <c r="F225" s="173"/>
      <c r="G225" s="88"/>
      <c r="H225" s="174" t="s">
        <v>64</v>
      </c>
      <c r="I225" s="174"/>
      <c r="J225" s="174"/>
      <c r="K225" s="174"/>
      <c r="L225" s="174"/>
      <c r="M225" s="174"/>
      <c r="N225" s="168" t="s">
        <v>65</v>
      </c>
      <c r="O225" s="168"/>
      <c r="P225" s="168"/>
      <c r="Q225" s="168"/>
      <c r="R225" s="168"/>
      <c r="S225" s="168"/>
      <c r="T225" s="168"/>
      <c r="U225" s="168"/>
      <c r="V225" s="70"/>
    </row>
    <row r="226" spans="2:22" s="67" customFormat="1" ht="18" customHeight="1">
      <c r="B226" s="68"/>
      <c r="C226" s="68"/>
      <c r="D226" s="166" t="s">
        <v>66</v>
      </c>
      <c r="E226" s="166"/>
      <c r="F226" s="166"/>
      <c r="G226" s="88"/>
      <c r="H226" s="167" t="s">
        <v>68</v>
      </c>
      <c r="I226" s="167"/>
      <c r="J226" s="167"/>
      <c r="K226" s="167"/>
      <c r="L226" s="167"/>
      <c r="M226" s="16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6" t="s">
        <v>69</v>
      </c>
      <c r="E227" s="166"/>
      <c r="F227" s="166"/>
      <c r="G227" s="88"/>
      <c r="H227" s="167" t="s">
        <v>70</v>
      </c>
      <c r="I227" s="167"/>
      <c r="J227" s="167"/>
      <c r="K227" s="167"/>
      <c r="L227" s="167"/>
      <c r="M227" s="167"/>
      <c r="N227" s="168" t="s">
        <v>69</v>
      </c>
      <c r="O227" s="168"/>
      <c r="P227" s="168"/>
      <c r="Q227" s="168"/>
      <c r="R227" s="168"/>
      <c r="S227" s="168"/>
      <c r="T227" s="168"/>
      <c r="U227" s="168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1" t="s">
        <v>0</v>
      </c>
      <c r="C231" s="110"/>
      <c r="D231" s="179" t="s">
        <v>1</v>
      </c>
      <c r="E231" s="179" t="s">
        <v>2</v>
      </c>
      <c r="F231" s="179" t="s">
        <v>3</v>
      </c>
      <c r="G231" s="179" t="s">
        <v>17</v>
      </c>
      <c r="H231" s="181" t="s">
        <v>4</v>
      </c>
      <c r="I231" s="182"/>
      <c r="J231" s="182"/>
      <c r="K231" s="182"/>
      <c r="L231" s="182"/>
      <c r="M231" s="182"/>
      <c r="N231" s="182"/>
      <c r="O231" s="183"/>
      <c r="P231" s="171" t="s">
        <v>26</v>
      </c>
      <c r="Q231" s="171" t="s">
        <v>18</v>
      </c>
      <c r="R231" s="171" t="s">
        <v>6</v>
      </c>
      <c r="S231" s="169" t="s">
        <v>16</v>
      </c>
      <c r="T231" s="111"/>
      <c r="U231" s="111"/>
      <c r="V231" s="112"/>
    </row>
    <row r="232" spans="2:22" s="67" customFormat="1" ht="18" customHeight="1">
      <c r="B232" s="172"/>
      <c r="C232" s="65"/>
      <c r="D232" s="180"/>
      <c r="E232" s="180"/>
      <c r="F232" s="180"/>
      <c r="G232" s="180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2"/>
      <c r="Q232" s="172"/>
      <c r="R232" s="172"/>
      <c r="S232" s="170"/>
      <c r="T232" s="68"/>
      <c r="U232" s="68"/>
      <c r="V232" s="70"/>
    </row>
    <row r="233" spans="2:22" s="60" customFormat="1" ht="18" customHeight="1">
      <c r="B233" s="219">
        <v>56</v>
      </c>
      <c r="C233" s="74"/>
      <c r="D233" s="221">
        <f>Ave!C60</f>
        <v>0</v>
      </c>
      <c r="E233" s="223">
        <f>'S1'!E60</f>
        <v>0</v>
      </c>
      <c r="F233" s="223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5" t="str">
        <f>Ave!Q60</f>
        <v>-</v>
      </c>
    </row>
    <row r="234" spans="2:22" s="60" customFormat="1" ht="18" customHeight="1">
      <c r="B234" s="220"/>
      <c r="C234" s="74"/>
      <c r="D234" s="222"/>
      <c r="E234" s="224"/>
      <c r="F234" s="222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6"/>
    </row>
    <row r="235" spans="2:22" s="60" customFormat="1" ht="18" customHeight="1">
      <c r="B235" s="220"/>
      <c r="C235" s="77"/>
      <c r="D235" s="222"/>
      <c r="E235" s="224"/>
      <c r="F235" s="222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6"/>
    </row>
    <row r="236" spans="2:22" s="60" customFormat="1" ht="18" customHeight="1">
      <c r="B236" s="219">
        <v>57</v>
      </c>
      <c r="C236" s="74"/>
      <c r="D236" s="221">
        <f>Ave!C61</f>
        <v>0</v>
      </c>
      <c r="E236" s="223">
        <f>'S1'!E61</f>
        <v>0</v>
      </c>
      <c r="F236" s="223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5" t="str">
        <f>Ave!Q61</f>
        <v>-</v>
      </c>
    </row>
    <row r="237" spans="2:22" s="60" customFormat="1" ht="18" customHeight="1">
      <c r="B237" s="220"/>
      <c r="C237" s="74"/>
      <c r="D237" s="222"/>
      <c r="E237" s="224"/>
      <c r="F237" s="222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6"/>
    </row>
    <row r="238" spans="2:22" s="60" customFormat="1" ht="18" customHeight="1">
      <c r="B238" s="231"/>
      <c r="C238" s="74"/>
      <c r="D238" s="227"/>
      <c r="E238" s="232"/>
      <c r="F238" s="227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0"/>
    </row>
    <row r="239" spans="2:22" s="60" customFormat="1" ht="18" customHeight="1">
      <c r="B239" s="219">
        <v>58</v>
      </c>
      <c r="C239" s="74"/>
      <c r="D239" s="221">
        <f>Ave!C62</f>
        <v>0</v>
      </c>
      <c r="E239" s="223">
        <f>'S1'!E62</f>
        <v>0</v>
      </c>
      <c r="F239" s="223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5" t="str">
        <f>Ave!Q62</f>
        <v>-</v>
      </c>
    </row>
    <row r="240" spans="2:22" s="60" customFormat="1" ht="18" customHeight="1">
      <c r="B240" s="220"/>
      <c r="C240" s="74"/>
      <c r="D240" s="222"/>
      <c r="E240" s="224"/>
      <c r="F240" s="222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6"/>
    </row>
    <row r="241" spans="2:22" s="60" customFormat="1" ht="18" customHeight="1">
      <c r="B241" s="231"/>
      <c r="C241" s="74"/>
      <c r="D241" s="227"/>
      <c r="E241" s="232"/>
      <c r="F241" s="227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0"/>
    </row>
    <row r="242" spans="2:22" s="60" customFormat="1" ht="18" customHeight="1">
      <c r="B242" s="219">
        <v>59</v>
      </c>
      <c r="C242" s="74"/>
      <c r="D242" s="221">
        <f>Ave!C63</f>
        <v>0</v>
      </c>
      <c r="E242" s="223">
        <f>'S1'!E63</f>
        <v>0</v>
      </c>
      <c r="F242" s="223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5" t="str">
        <f>Ave!Q63</f>
        <v>-</v>
      </c>
    </row>
    <row r="243" spans="2:22" s="60" customFormat="1" ht="18" customHeight="1">
      <c r="B243" s="220"/>
      <c r="C243" s="74"/>
      <c r="D243" s="222"/>
      <c r="E243" s="224"/>
      <c r="F243" s="222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6"/>
    </row>
    <row r="244" spans="2:22" s="60" customFormat="1" ht="18" customHeight="1">
      <c r="B244" s="231"/>
      <c r="C244" s="74"/>
      <c r="D244" s="227"/>
      <c r="E244" s="232"/>
      <c r="F244" s="227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0"/>
    </row>
    <row r="245" spans="2:22" s="60" customFormat="1" ht="18" customHeight="1">
      <c r="B245" s="219">
        <v>60</v>
      </c>
      <c r="C245" s="74"/>
      <c r="D245" s="221">
        <f>Ave!C64</f>
        <v>0</v>
      </c>
      <c r="E245" s="223">
        <f>'S1'!E64</f>
        <v>0</v>
      </c>
      <c r="F245" s="228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5" t="str">
        <f>Ave!Q64</f>
        <v>-</v>
      </c>
    </row>
    <row r="246" spans="2:22" s="60" customFormat="1" ht="18" customHeight="1">
      <c r="B246" s="220"/>
      <c r="C246" s="74"/>
      <c r="D246" s="222"/>
      <c r="E246" s="224"/>
      <c r="F246" s="229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6"/>
    </row>
    <row r="247" spans="2:22" s="60" customFormat="1" ht="18" customHeight="1">
      <c r="B247" s="231"/>
      <c r="C247" s="74"/>
      <c r="D247" s="227"/>
      <c r="E247" s="232"/>
      <c r="F247" s="229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0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3" t="s">
        <v>63</v>
      </c>
      <c r="E249" s="173"/>
      <c r="F249" s="173"/>
      <c r="G249" s="88"/>
      <c r="H249" s="174" t="s">
        <v>64</v>
      </c>
      <c r="I249" s="174"/>
      <c r="J249" s="174"/>
      <c r="K249" s="174"/>
      <c r="L249" s="174"/>
      <c r="M249" s="174"/>
      <c r="N249" s="175" t="s">
        <v>65</v>
      </c>
      <c r="O249" s="175"/>
      <c r="P249" s="175"/>
      <c r="Q249" s="175"/>
      <c r="R249" s="175"/>
      <c r="S249" s="175"/>
      <c r="T249" s="175"/>
      <c r="U249" s="175"/>
      <c r="V249" s="70"/>
    </row>
    <row r="250" spans="2:22" s="67" customFormat="1" ht="18" customHeight="1">
      <c r="B250" s="68"/>
      <c r="C250" s="68"/>
      <c r="D250" s="166" t="s">
        <v>66</v>
      </c>
      <c r="E250" s="166"/>
      <c r="F250" s="166"/>
      <c r="G250" s="88"/>
      <c r="H250" s="167" t="s">
        <v>68</v>
      </c>
      <c r="I250" s="167"/>
      <c r="J250" s="167"/>
      <c r="K250" s="167"/>
      <c r="L250" s="167"/>
      <c r="M250" s="16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6" t="s">
        <v>69</v>
      </c>
      <c r="E251" s="166"/>
      <c r="F251" s="166"/>
      <c r="G251" s="88"/>
      <c r="H251" s="167" t="s">
        <v>70</v>
      </c>
      <c r="I251" s="167"/>
      <c r="J251" s="167"/>
      <c r="K251" s="167"/>
      <c r="L251" s="167"/>
      <c r="M251" s="167"/>
      <c r="N251" s="168" t="s">
        <v>69</v>
      </c>
      <c r="O251" s="168"/>
      <c r="P251" s="168"/>
      <c r="Q251" s="168"/>
      <c r="R251" s="168"/>
      <c r="S251" s="168"/>
      <c r="T251" s="168"/>
      <c r="U251" s="168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2" t="str">
        <f>'S1'!B3:B4</f>
        <v>NO.</v>
      </c>
      <c r="C3" s="263" t="s">
        <v>19</v>
      </c>
      <c r="D3" s="262" t="str">
        <f>'S1'!D3:D4</f>
        <v>Students Name</v>
      </c>
      <c r="E3" s="262" t="str">
        <f>'S1'!E3:E4</f>
        <v>Sex</v>
      </c>
      <c r="F3" s="262" t="str">
        <f>'S1'!F3:F4</f>
        <v>Age</v>
      </c>
      <c r="G3" s="263" t="s">
        <v>17</v>
      </c>
      <c r="H3" s="262" t="s">
        <v>4</v>
      </c>
      <c r="I3" s="262"/>
      <c r="J3" s="262"/>
      <c r="K3" s="262"/>
      <c r="L3" s="262"/>
      <c r="M3" s="262"/>
      <c r="N3" s="262"/>
      <c r="O3" s="262"/>
      <c r="P3" s="262" t="s">
        <v>5</v>
      </c>
      <c r="Q3" s="262" t="s">
        <v>18</v>
      </c>
      <c r="R3" s="262" t="s">
        <v>6</v>
      </c>
      <c r="S3" s="26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2"/>
      <c r="C4" s="265"/>
      <c r="D4" s="262"/>
      <c r="E4" s="262"/>
      <c r="F4" s="262"/>
      <c r="G4" s="265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2"/>
      <c r="Q4" s="262"/>
      <c r="R4" s="262"/>
      <c r="S4" s="26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2">
        <v>1</v>
      </c>
      <c r="C5" s="266">
        <f>'S1'!C5</f>
        <v>0</v>
      </c>
      <c r="D5" s="270" t="str">
        <f>Ave!C5</f>
        <v>ሀሊማ ሰኢድ መኮናን</v>
      </c>
      <c r="E5" s="270" t="str">
        <f>'S1'!E5</f>
        <v>F</v>
      </c>
      <c r="F5" s="270">
        <f>'S1'!F5</f>
        <v>7</v>
      </c>
      <c r="G5" s="136" t="s">
        <v>88</v>
      </c>
      <c r="H5" s="136">
        <f>'S1'!G5</f>
        <v>92</v>
      </c>
      <c r="I5" s="136">
        <f>'S1'!H5</f>
        <v>86</v>
      </c>
      <c r="J5" s="136">
        <f>'S1'!I5</f>
        <v>95</v>
      </c>
      <c r="K5" s="136">
        <f>'S1'!J5</f>
        <v>73</v>
      </c>
      <c r="L5" s="136">
        <f>'S1'!K5</f>
        <v>82</v>
      </c>
      <c r="M5" s="136">
        <f>'S1'!L5</f>
        <v>84</v>
      </c>
      <c r="N5" s="136">
        <f>'S1'!M5</f>
        <v>87</v>
      </c>
      <c r="O5" s="136">
        <f>'S1'!N5</f>
        <v>68</v>
      </c>
      <c r="P5" s="136">
        <f>'S1'!P5</f>
        <v>667</v>
      </c>
      <c r="Q5" s="136">
        <f>'S1'!Q5</f>
        <v>83.375</v>
      </c>
      <c r="R5" s="136">
        <f>'S1'!R5</f>
        <v>14</v>
      </c>
      <c r="S5" s="269" t="str">
        <f>Ave!Q5</f>
        <v>ተዛውራለች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2"/>
      <c r="C6" s="267"/>
      <c r="D6" s="270"/>
      <c r="E6" s="270"/>
      <c r="F6" s="270"/>
      <c r="G6" s="136" t="s">
        <v>89</v>
      </c>
      <c r="H6" s="136">
        <f>'S2'!G5</f>
        <v>85</v>
      </c>
      <c r="I6" s="136">
        <f>'S2'!H5</f>
        <v>97</v>
      </c>
      <c r="J6" s="136">
        <f>'S2'!I5</f>
        <v>92</v>
      </c>
      <c r="K6" s="136">
        <f>'S2'!J5</f>
        <v>87</v>
      </c>
      <c r="L6" s="136">
        <f>'S2'!K5</f>
        <v>90</v>
      </c>
      <c r="M6" s="136">
        <f>'S2'!L5</f>
        <v>80</v>
      </c>
      <c r="N6" s="136">
        <f>'S2'!M5</f>
        <v>81</v>
      </c>
      <c r="O6" s="136">
        <f>'S2'!N5</f>
        <v>72</v>
      </c>
      <c r="P6" s="136">
        <f>'S2'!P5</f>
        <v>684</v>
      </c>
      <c r="Q6" s="136">
        <f>'S2'!Q5</f>
        <v>85.5</v>
      </c>
      <c r="R6" s="136">
        <f>'S2'!R5</f>
        <v>10</v>
      </c>
      <c r="S6" s="26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2"/>
      <c r="C7" s="268"/>
      <c r="D7" s="270"/>
      <c r="E7" s="270"/>
      <c r="F7" s="270"/>
      <c r="G7" s="137" t="s">
        <v>18</v>
      </c>
      <c r="H7" s="137">
        <f>Ave!F5</f>
        <v>88.5</v>
      </c>
      <c r="I7" s="137">
        <f>Ave!G5</f>
        <v>91.5</v>
      </c>
      <c r="J7" s="137">
        <f>Ave!H5</f>
        <v>93.5</v>
      </c>
      <c r="K7" s="137">
        <f>Ave!I5</f>
        <v>80</v>
      </c>
      <c r="L7" s="137">
        <f>Ave!J5</f>
        <v>86</v>
      </c>
      <c r="M7" s="137">
        <f>Ave!K5</f>
        <v>82</v>
      </c>
      <c r="N7" s="137">
        <f>Ave!L5</f>
        <v>84</v>
      </c>
      <c r="O7" s="137">
        <f>Ave!M5</f>
        <v>70</v>
      </c>
      <c r="P7" s="137">
        <f>Ave!N5</f>
        <v>675.5</v>
      </c>
      <c r="Q7" s="137">
        <f>Ave!O5</f>
        <v>84.4375</v>
      </c>
      <c r="R7" s="137">
        <f>Ave!P5</f>
        <v>12</v>
      </c>
      <c r="S7" s="26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2" t="s">
        <v>71</v>
      </c>
      <c r="C9" s="242"/>
      <c r="D9" s="242"/>
      <c r="E9" s="242"/>
      <c r="F9" s="233" t="s">
        <v>72</v>
      </c>
      <c r="G9" s="233"/>
      <c r="H9" s="233"/>
      <c r="I9" s="233"/>
      <c r="J9" s="233"/>
      <c r="K9" s="233"/>
      <c r="L9" s="233"/>
      <c r="M9" s="233"/>
      <c r="N9" s="234" t="s">
        <v>73</v>
      </c>
      <c r="O9" s="234"/>
      <c r="P9" s="234"/>
      <c r="Q9" s="234"/>
      <c r="R9" s="234"/>
      <c r="S9" s="234"/>
      <c r="T9" s="234"/>
      <c r="U9" s="234"/>
      <c r="V9" s="234"/>
    </row>
    <row r="10" spans="1:37" s="1" customFormat="1" ht="15" customHeight="1">
      <c r="B10" s="233" t="s">
        <v>74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3" t="s">
        <v>74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4" t="s">
        <v>75</v>
      </c>
      <c r="O12" s="234"/>
      <c r="P12" s="234"/>
      <c r="Q12" s="234"/>
      <c r="R12" s="234"/>
      <c r="S12" s="234"/>
      <c r="T12" s="234"/>
      <c r="U12" s="234"/>
      <c r="V12" s="234"/>
    </row>
    <row r="13" spans="1:37" s="1" customFormat="1" ht="15" customHeight="1">
      <c r="B13" s="235" t="s">
        <v>76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5" t="s">
        <v>77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39" t="s">
        <v>0</v>
      </c>
      <c r="C22" s="137"/>
      <c r="D22" s="239" t="s">
        <v>1</v>
      </c>
      <c r="E22" s="239" t="s">
        <v>2</v>
      </c>
      <c r="F22" s="239" t="s">
        <v>3</v>
      </c>
      <c r="G22" s="239" t="s">
        <v>17</v>
      </c>
      <c r="H22" s="236" t="s">
        <v>4</v>
      </c>
      <c r="I22" s="237"/>
      <c r="J22" s="237"/>
      <c r="K22" s="237"/>
      <c r="L22" s="237"/>
      <c r="M22" s="237"/>
      <c r="N22" s="237"/>
      <c r="O22" s="238"/>
      <c r="P22" s="239" t="s">
        <v>26</v>
      </c>
      <c r="Q22" s="239" t="s">
        <v>18</v>
      </c>
      <c r="R22" s="239" t="s">
        <v>6</v>
      </c>
      <c r="S22" s="241" t="s">
        <v>16</v>
      </c>
      <c r="T22" s="155"/>
      <c r="U22" s="155"/>
      <c r="V22" s="156"/>
    </row>
    <row r="23" spans="1:37" s="140" customFormat="1" ht="18" customHeight="1">
      <c r="B23" s="240"/>
      <c r="C23" s="137"/>
      <c r="D23" s="240"/>
      <c r="E23" s="240"/>
      <c r="F23" s="240"/>
      <c r="G23" s="240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0"/>
      <c r="Q23" s="240"/>
      <c r="R23" s="240"/>
      <c r="S23" s="241"/>
      <c r="T23" s="155"/>
      <c r="U23" s="155"/>
      <c r="V23" s="156"/>
    </row>
    <row r="24" spans="1:37" s="142" customFormat="1" ht="18" customHeight="1">
      <c r="A24" s="29"/>
      <c r="B24" s="262">
        <v>2</v>
      </c>
      <c r="C24" s="266">
        <f>'S1'!C6</f>
        <v>0</v>
      </c>
      <c r="D24" s="266" t="str">
        <f>Ave!C6</f>
        <v>ሀምዳን አብዱረህማን አህመድ</v>
      </c>
      <c r="E24" s="270" t="str">
        <f>'S1'!E6</f>
        <v>M</v>
      </c>
      <c r="F24" s="270">
        <f>'S1'!F6</f>
        <v>7</v>
      </c>
      <c r="G24" s="136" t="s">
        <v>88</v>
      </c>
      <c r="H24" s="136">
        <f>'S1'!G6</f>
        <v>94</v>
      </c>
      <c r="I24" s="136">
        <f>'S1'!H6</f>
        <v>90</v>
      </c>
      <c r="J24" s="136">
        <f>'S1'!I6</f>
        <v>94</v>
      </c>
      <c r="K24" s="136">
        <f>'S1'!J6</f>
        <v>85</v>
      </c>
      <c r="L24" s="136">
        <f>'S1'!K6</f>
        <v>93</v>
      </c>
      <c r="M24" s="136">
        <f>'S1'!L6</f>
        <v>98</v>
      </c>
      <c r="N24" s="136">
        <f>'S1'!M6</f>
        <v>90</v>
      </c>
      <c r="O24" s="136">
        <f>'S1'!N6</f>
        <v>61</v>
      </c>
      <c r="P24" s="136">
        <f>'S1'!P6</f>
        <v>705</v>
      </c>
      <c r="Q24" s="136">
        <f>'S1'!Q6</f>
        <v>88.125</v>
      </c>
      <c r="R24" s="136">
        <f>'S1'!R6</f>
        <v>5</v>
      </c>
      <c r="S24" s="269" t="str">
        <f>Ave!Q6</f>
        <v>ተዛውሯል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2"/>
      <c r="C25" s="267"/>
      <c r="D25" s="267"/>
      <c r="E25" s="270"/>
      <c r="F25" s="270"/>
      <c r="G25" s="136" t="s">
        <v>89</v>
      </c>
      <c r="H25" s="136">
        <f>'S2'!G6</f>
        <v>96</v>
      </c>
      <c r="I25" s="136">
        <f>'S2'!H6</f>
        <v>100</v>
      </c>
      <c r="J25" s="136">
        <f>'S2'!I6</f>
        <v>93</v>
      </c>
      <c r="K25" s="136">
        <f>'S2'!J6</f>
        <v>87</v>
      </c>
      <c r="L25" s="136">
        <f>'S2'!K6</f>
        <v>93</v>
      </c>
      <c r="M25" s="136">
        <f>'S2'!L6</f>
        <v>92</v>
      </c>
      <c r="N25" s="136">
        <f>'S2'!M6</f>
        <v>82</v>
      </c>
      <c r="O25" s="136">
        <f>'S2'!N6</f>
        <v>63</v>
      </c>
      <c r="P25" s="136">
        <f>'S2'!P6</f>
        <v>706</v>
      </c>
      <c r="Q25" s="136">
        <f>'S2'!Q6</f>
        <v>88.25</v>
      </c>
      <c r="R25" s="136">
        <f>'S2'!R6</f>
        <v>6</v>
      </c>
      <c r="S25" s="26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2"/>
      <c r="C26" s="268"/>
      <c r="D26" s="268"/>
      <c r="E26" s="270"/>
      <c r="F26" s="270"/>
      <c r="G26" s="137" t="s">
        <v>18</v>
      </c>
      <c r="H26" s="137">
        <f>Ave!F6</f>
        <v>95</v>
      </c>
      <c r="I26" s="137">
        <f>Ave!G6</f>
        <v>95</v>
      </c>
      <c r="J26" s="137">
        <f>Ave!H6</f>
        <v>93.5</v>
      </c>
      <c r="K26" s="137">
        <f>Ave!I6</f>
        <v>86</v>
      </c>
      <c r="L26" s="137">
        <f>Ave!J6</f>
        <v>93</v>
      </c>
      <c r="M26" s="137">
        <f>Ave!K6</f>
        <v>95</v>
      </c>
      <c r="N26" s="137">
        <f>Ave!L6</f>
        <v>86</v>
      </c>
      <c r="O26" s="137">
        <f>Ave!M6</f>
        <v>62</v>
      </c>
      <c r="P26" s="137">
        <f>Ave!N6</f>
        <v>705.5</v>
      </c>
      <c r="Q26" s="137">
        <f>Ave!O6</f>
        <v>88.1875</v>
      </c>
      <c r="R26" s="137">
        <f>Ave!P6</f>
        <v>5</v>
      </c>
      <c r="S26" s="26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2" t="s">
        <v>71</v>
      </c>
      <c r="C28" s="242"/>
      <c r="D28" s="242"/>
      <c r="E28" s="242"/>
      <c r="F28" s="233" t="s">
        <v>72</v>
      </c>
      <c r="G28" s="233"/>
      <c r="H28" s="233"/>
      <c r="I28" s="233"/>
      <c r="J28" s="233"/>
      <c r="K28" s="233"/>
      <c r="L28" s="233"/>
      <c r="M28" s="233"/>
      <c r="N28" s="234" t="s">
        <v>73</v>
      </c>
      <c r="O28" s="234"/>
      <c r="P28" s="234"/>
      <c r="Q28" s="234"/>
      <c r="R28" s="234"/>
      <c r="S28" s="234"/>
      <c r="T28" s="234"/>
      <c r="U28" s="234"/>
      <c r="V28" s="234"/>
    </row>
    <row r="29" spans="1:37" s="1" customFormat="1" ht="15" customHeight="1">
      <c r="B29" s="233" t="s">
        <v>74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3" t="s">
        <v>74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4" t="s">
        <v>75</v>
      </c>
      <c r="O31" s="234"/>
      <c r="P31" s="234"/>
      <c r="Q31" s="234"/>
      <c r="R31" s="234"/>
      <c r="S31" s="234"/>
      <c r="T31" s="234"/>
      <c r="U31" s="234"/>
      <c r="V31" s="234"/>
    </row>
    <row r="32" spans="1:37" s="1" customFormat="1" ht="15" customHeight="1">
      <c r="B32" s="235" t="s">
        <v>76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5" t="s">
        <v>77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39" t="s">
        <v>0</v>
      </c>
      <c r="C39" s="137"/>
      <c r="D39" s="239" t="s">
        <v>1</v>
      </c>
      <c r="E39" s="239" t="s">
        <v>2</v>
      </c>
      <c r="F39" s="239" t="s">
        <v>3</v>
      </c>
      <c r="G39" s="239" t="s">
        <v>17</v>
      </c>
      <c r="H39" s="236" t="s">
        <v>4</v>
      </c>
      <c r="I39" s="237"/>
      <c r="J39" s="237"/>
      <c r="K39" s="237"/>
      <c r="L39" s="237"/>
      <c r="M39" s="237"/>
      <c r="N39" s="237"/>
      <c r="O39" s="238"/>
      <c r="P39" s="239" t="s">
        <v>26</v>
      </c>
      <c r="Q39" s="239" t="s">
        <v>18</v>
      </c>
      <c r="R39" s="239" t="s">
        <v>6</v>
      </c>
      <c r="S39" s="241" t="s">
        <v>16</v>
      </c>
      <c r="T39" s="155"/>
      <c r="U39" s="155"/>
      <c r="V39" s="156"/>
    </row>
    <row r="40" spans="1:37" s="140" customFormat="1" ht="18" customHeight="1">
      <c r="B40" s="240"/>
      <c r="C40" s="137"/>
      <c r="D40" s="240"/>
      <c r="E40" s="240"/>
      <c r="F40" s="240"/>
      <c r="G40" s="240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0"/>
      <c r="Q40" s="240"/>
      <c r="R40" s="240"/>
      <c r="S40" s="241"/>
      <c r="T40" s="155"/>
      <c r="U40" s="155"/>
      <c r="V40" s="156"/>
    </row>
    <row r="41" spans="1:37" s="142" customFormat="1" ht="18" customHeight="1">
      <c r="A41" s="29"/>
      <c r="B41" s="262">
        <v>3</v>
      </c>
      <c r="C41" s="266">
        <f>'S1'!C7</f>
        <v>0</v>
      </c>
      <c r="D41" s="266" t="str">
        <f>Ave!C7</f>
        <v>ሀቢባ ሰኢድ ይማም</v>
      </c>
      <c r="E41" s="270" t="str">
        <f>'S1'!E7</f>
        <v>F</v>
      </c>
      <c r="F41" s="270">
        <f>'S1'!F7</f>
        <v>7</v>
      </c>
      <c r="G41" s="136" t="s">
        <v>88</v>
      </c>
      <c r="H41" s="136">
        <f>'S1'!G7</f>
        <v>62</v>
      </c>
      <c r="I41" s="136">
        <f>'S1'!H7</f>
        <v>70</v>
      </c>
      <c r="J41" s="136">
        <f>'S1'!I7</f>
        <v>83</v>
      </c>
      <c r="K41" s="136">
        <f>'S1'!J7</f>
        <v>55</v>
      </c>
      <c r="L41" s="136">
        <f>'S1'!K7</f>
        <v>62</v>
      </c>
      <c r="M41" s="136">
        <f>'S1'!L7</f>
        <v>69</v>
      </c>
      <c r="N41" s="136">
        <f>'S1'!M7</f>
        <v>55</v>
      </c>
      <c r="O41" s="136">
        <f>'S1'!N7</f>
        <v>55</v>
      </c>
      <c r="P41" s="136">
        <f>'S1'!P7</f>
        <v>511</v>
      </c>
      <c r="Q41" s="136">
        <f>'S1'!Q7</f>
        <v>63.875</v>
      </c>
      <c r="R41" s="136">
        <f>'S1'!R7</f>
        <v>44</v>
      </c>
      <c r="S41" s="269" t="str">
        <f>Ave!Q7</f>
        <v>ተዛውራለች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2"/>
      <c r="C42" s="267"/>
      <c r="D42" s="267"/>
      <c r="E42" s="270"/>
      <c r="F42" s="270"/>
      <c r="G42" s="136" t="s">
        <v>89</v>
      </c>
      <c r="H42" s="136">
        <f>'S2'!G7</f>
        <v>43</v>
      </c>
      <c r="I42" s="136">
        <f>'S2'!H7</f>
        <v>47</v>
      </c>
      <c r="J42" s="136">
        <f>'S2'!I7</f>
        <v>76</v>
      </c>
      <c r="K42" s="136">
        <f>'S2'!J7</f>
        <v>50</v>
      </c>
      <c r="L42" s="136">
        <f>'S2'!K7</f>
        <v>57</v>
      </c>
      <c r="M42" s="136">
        <f>'S2'!L7</f>
        <v>65</v>
      </c>
      <c r="N42" s="136">
        <f>'S2'!M7</f>
        <v>68</v>
      </c>
      <c r="O42" s="136">
        <f>'S2'!N7</f>
        <v>58</v>
      </c>
      <c r="P42" s="136">
        <f>'S2'!P7</f>
        <v>464</v>
      </c>
      <c r="Q42" s="136">
        <f>'S2'!Q7</f>
        <v>58</v>
      </c>
      <c r="R42" s="136">
        <f>'S2'!R7</f>
        <v>45</v>
      </c>
      <c r="S42" s="26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2"/>
      <c r="C43" s="268"/>
      <c r="D43" s="268"/>
      <c r="E43" s="270"/>
      <c r="F43" s="270"/>
      <c r="G43" s="137" t="s">
        <v>18</v>
      </c>
      <c r="H43" s="137">
        <f>Ave!F7</f>
        <v>52.5</v>
      </c>
      <c r="I43" s="137">
        <f>Ave!G7</f>
        <v>58.5</v>
      </c>
      <c r="J43" s="137">
        <f>Ave!H7</f>
        <v>79.5</v>
      </c>
      <c r="K43" s="137">
        <f>Ave!I7</f>
        <v>52.5</v>
      </c>
      <c r="L43" s="137">
        <f>Ave!J7</f>
        <v>59.5</v>
      </c>
      <c r="M43" s="137">
        <f>Ave!K7</f>
        <v>67</v>
      </c>
      <c r="N43" s="137">
        <f>Ave!L7</f>
        <v>61.5</v>
      </c>
      <c r="O43" s="137">
        <f>Ave!M7</f>
        <v>56.5</v>
      </c>
      <c r="P43" s="137">
        <f>Ave!N7</f>
        <v>487.5</v>
      </c>
      <c r="Q43" s="137">
        <f>Ave!O7</f>
        <v>60.9375</v>
      </c>
      <c r="R43" s="137">
        <f>Ave!P7</f>
        <v>44</v>
      </c>
      <c r="S43" s="26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2" t="s">
        <v>71</v>
      </c>
      <c r="C45" s="242"/>
      <c r="D45" s="242"/>
      <c r="E45" s="242"/>
      <c r="F45" s="233" t="s">
        <v>72</v>
      </c>
      <c r="G45" s="233"/>
      <c r="H45" s="233"/>
      <c r="I45" s="233"/>
      <c r="J45" s="233"/>
      <c r="K45" s="233"/>
      <c r="L45" s="233"/>
      <c r="M45" s="233"/>
      <c r="N45" s="234" t="s">
        <v>73</v>
      </c>
      <c r="O45" s="234"/>
      <c r="P45" s="234"/>
      <c r="Q45" s="234"/>
      <c r="R45" s="234"/>
      <c r="S45" s="234"/>
      <c r="T45" s="234"/>
      <c r="U45" s="234"/>
      <c r="V45" s="234"/>
    </row>
    <row r="46" spans="1:37" s="1" customFormat="1" ht="15" customHeight="1">
      <c r="B46" s="233" t="s">
        <v>74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3" t="s">
        <v>74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4" t="s">
        <v>75</v>
      </c>
      <c r="O48" s="234"/>
      <c r="P48" s="234"/>
      <c r="Q48" s="234"/>
      <c r="R48" s="234"/>
      <c r="S48" s="234"/>
      <c r="T48" s="234"/>
      <c r="U48" s="234"/>
      <c r="V48" s="234"/>
    </row>
    <row r="49" spans="1:37" s="1" customFormat="1" ht="15" customHeight="1">
      <c r="B49" s="235" t="s">
        <v>76</v>
      </c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5" t="s">
        <v>77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39" t="s">
        <v>0</v>
      </c>
      <c r="C58" s="137"/>
      <c r="D58" s="239" t="s">
        <v>1</v>
      </c>
      <c r="E58" s="239" t="s">
        <v>2</v>
      </c>
      <c r="F58" s="239" t="s">
        <v>3</v>
      </c>
      <c r="G58" s="239" t="s">
        <v>17</v>
      </c>
      <c r="H58" s="236" t="s">
        <v>4</v>
      </c>
      <c r="I58" s="237"/>
      <c r="J58" s="237"/>
      <c r="K58" s="237"/>
      <c r="L58" s="237"/>
      <c r="M58" s="237"/>
      <c r="N58" s="237"/>
      <c r="O58" s="238"/>
      <c r="P58" s="239" t="s">
        <v>26</v>
      </c>
      <c r="Q58" s="239" t="s">
        <v>18</v>
      </c>
      <c r="R58" s="239" t="s">
        <v>6</v>
      </c>
      <c r="S58" s="241" t="s">
        <v>16</v>
      </c>
      <c r="T58" s="155"/>
      <c r="U58" s="155"/>
      <c r="V58" s="156"/>
    </row>
    <row r="59" spans="1:37" s="140" customFormat="1" ht="18" customHeight="1">
      <c r="B59" s="240"/>
      <c r="C59" s="137"/>
      <c r="D59" s="240"/>
      <c r="E59" s="240"/>
      <c r="F59" s="240"/>
      <c r="G59" s="240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0"/>
      <c r="Q59" s="240"/>
      <c r="R59" s="240"/>
      <c r="S59" s="241"/>
      <c r="T59" s="155"/>
      <c r="U59" s="155"/>
      <c r="V59" s="156"/>
    </row>
    <row r="60" spans="1:37" s="142" customFormat="1" ht="18" customHeight="1">
      <c r="A60" s="29"/>
      <c r="B60" s="262">
        <v>4</v>
      </c>
      <c r="C60" s="266">
        <f>'S1'!C8</f>
        <v>0</v>
      </c>
      <c r="D60" s="266" t="str">
        <f>Ave!C8</f>
        <v>ሀያት ሙሀመድ ካሳው</v>
      </c>
      <c r="E60" s="270" t="str">
        <f>'S1'!E8</f>
        <v>F</v>
      </c>
      <c r="F60" s="270">
        <f>'S1'!F8</f>
        <v>7</v>
      </c>
      <c r="G60" s="136" t="s">
        <v>88</v>
      </c>
      <c r="H60" s="136">
        <f>'S1'!G8</f>
        <v>87</v>
      </c>
      <c r="I60" s="136">
        <f>'S1'!H8</f>
        <v>91</v>
      </c>
      <c r="J60" s="136">
        <f>'S1'!I8</f>
        <v>83</v>
      </c>
      <c r="K60" s="136">
        <f>'S1'!J8</f>
        <v>79</v>
      </c>
      <c r="L60" s="136">
        <f>'S1'!K8</f>
        <v>89</v>
      </c>
      <c r="M60" s="136">
        <f>'S1'!L8</f>
        <v>78</v>
      </c>
      <c r="N60" s="136">
        <f>'S1'!M8</f>
        <v>65</v>
      </c>
      <c r="O60" s="136">
        <f>'S1'!N8</f>
        <v>71</v>
      </c>
      <c r="P60" s="136">
        <f>'S1'!P8</f>
        <v>643</v>
      </c>
      <c r="Q60" s="136">
        <f>'S1'!Q8</f>
        <v>80.375</v>
      </c>
      <c r="R60" s="136">
        <f>'S1'!R8</f>
        <v>21</v>
      </c>
      <c r="S60" s="269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2"/>
      <c r="C61" s="267"/>
      <c r="D61" s="267"/>
      <c r="E61" s="270"/>
      <c r="F61" s="270"/>
      <c r="G61" s="136" t="s">
        <v>89</v>
      </c>
      <c r="H61" s="136">
        <f>'S2'!G8</f>
        <v>62</v>
      </c>
      <c r="I61" s="136">
        <f>'S2'!H8</f>
        <v>65</v>
      </c>
      <c r="J61" s="136">
        <f>'S2'!I8</f>
        <v>59</v>
      </c>
      <c r="K61" s="136">
        <f>'S2'!J8</f>
        <v>64</v>
      </c>
      <c r="L61" s="136">
        <f>'S2'!K8</f>
        <v>61</v>
      </c>
      <c r="M61" s="136">
        <f>'S2'!L8</f>
        <v>76</v>
      </c>
      <c r="N61" s="136">
        <f>'S2'!M8</f>
        <v>87</v>
      </c>
      <c r="O61" s="136">
        <f>'S2'!N8</f>
        <v>73</v>
      </c>
      <c r="P61" s="136">
        <f>'S2'!P8</f>
        <v>547</v>
      </c>
      <c r="Q61" s="136">
        <f>'S2'!Q8</f>
        <v>68.375</v>
      </c>
      <c r="R61" s="136">
        <f>'S2'!R8</f>
        <v>30</v>
      </c>
      <c r="S61" s="26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2"/>
      <c r="C62" s="268"/>
      <c r="D62" s="268"/>
      <c r="E62" s="270"/>
      <c r="F62" s="270"/>
      <c r="G62" s="137" t="s">
        <v>18</v>
      </c>
      <c r="H62" s="137">
        <f>Ave!F8</f>
        <v>74.5</v>
      </c>
      <c r="I62" s="137">
        <f>Ave!G8</f>
        <v>78</v>
      </c>
      <c r="J62" s="137">
        <f>Ave!H8</f>
        <v>71</v>
      </c>
      <c r="K62" s="137">
        <f>Ave!I8</f>
        <v>71.5</v>
      </c>
      <c r="L62" s="137">
        <f>Ave!J8</f>
        <v>75</v>
      </c>
      <c r="M62" s="137">
        <f>Ave!K8</f>
        <v>77</v>
      </c>
      <c r="N62" s="137">
        <f>Ave!L8</f>
        <v>76</v>
      </c>
      <c r="O62" s="137">
        <f>Ave!M8</f>
        <v>72</v>
      </c>
      <c r="P62" s="137">
        <f>Ave!N8</f>
        <v>595</v>
      </c>
      <c r="Q62" s="137">
        <f>Ave!O8</f>
        <v>74.375</v>
      </c>
      <c r="R62" s="137">
        <f>Ave!P8</f>
        <v>26</v>
      </c>
      <c r="S62" s="26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2" t="s">
        <v>71</v>
      </c>
      <c r="C64" s="242"/>
      <c r="D64" s="242"/>
      <c r="E64" s="242"/>
      <c r="F64" s="233" t="s">
        <v>72</v>
      </c>
      <c r="G64" s="233"/>
      <c r="H64" s="233"/>
      <c r="I64" s="233"/>
      <c r="J64" s="233"/>
      <c r="K64" s="233"/>
      <c r="L64" s="233"/>
      <c r="M64" s="233"/>
      <c r="N64" s="234" t="s">
        <v>73</v>
      </c>
      <c r="O64" s="234"/>
      <c r="P64" s="234"/>
      <c r="Q64" s="234"/>
      <c r="R64" s="234"/>
      <c r="S64" s="234"/>
      <c r="T64" s="234"/>
      <c r="U64" s="234"/>
      <c r="V64" s="234"/>
    </row>
    <row r="65" spans="1:37" s="1" customFormat="1" ht="15" customHeight="1">
      <c r="B65" s="233" t="s">
        <v>74</v>
      </c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3" t="s">
        <v>74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4" t="s">
        <v>75</v>
      </c>
      <c r="O67" s="234"/>
      <c r="P67" s="234"/>
      <c r="Q67" s="234"/>
      <c r="R67" s="234"/>
      <c r="S67" s="234"/>
      <c r="T67" s="234"/>
      <c r="U67" s="234"/>
      <c r="V67" s="234"/>
    </row>
    <row r="68" spans="1:37" s="1" customFormat="1" ht="15" customHeight="1">
      <c r="B68" s="235" t="s">
        <v>76</v>
      </c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5" t="s">
        <v>77</v>
      </c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39" t="s">
        <v>0</v>
      </c>
      <c r="C75" s="137"/>
      <c r="D75" s="239" t="s">
        <v>1</v>
      </c>
      <c r="E75" s="239" t="s">
        <v>2</v>
      </c>
      <c r="F75" s="239" t="s">
        <v>3</v>
      </c>
      <c r="G75" s="239" t="s">
        <v>17</v>
      </c>
      <c r="H75" s="236" t="s">
        <v>4</v>
      </c>
      <c r="I75" s="237"/>
      <c r="J75" s="237"/>
      <c r="K75" s="237"/>
      <c r="L75" s="237"/>
      <c r="M75" s="237"/>
      <c r="N75" s="237"/>
      <c r="O75" s="238"/>
      <c r="P75" s="239" t="s">
        <v>26</v>
      </c>
      <c r="Q75" s="239" t="s">
        <v>18</v>
      </c>
      <c r="R75" s="239" t="s">
        <v>6</v>
      </c>
      <c r="S75" s="241" t="s">
        <v>16</v>
      </c>
      <c r="T75" s="155"/>
      <c r="U75" s="155"/>
      <c r="V75" s="156"/>
    </row>
    <row r="76" spans="1:37" s="140" customFormat="1" ht="18" customHeight="1">
      <c r="B76" s="240"/>
      <c r="C76" s="137"/>
      <c r="D76" s="240"/>
      <c r="E76" s="240"/>
      <c r="F76" s="240"/>
      <c r="G76" s="240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0"/>
      <c r="Q76" s="240"/>
      <c r="R76" s="240"/>
      <c r="S76" s="241"/>
      <c r="T76" s="155"/>
      <c r="U76" s="155"/>
      <c r="V76" s="156"/>
    </row>
    <row r="77" spans="1:37" s="142" customFormat="1" ht="18" customHeight="1">
      <c r="A77" s="29"/>
      <c r="B77" s="262">
        <v>5</v>
      </c>
      <c r="C77" s="266">
        <f>'S1'!C9</f>
        <v>0</v>
      </c>
      <c r="D77" s="266" t="str">
        <f>Ave!C9</f>
        <v>ሉቅማነልሀኪም ሙሀመድ ኑርየ</v>
      </c>
      <c r="E77" s="270" t="str">
        <f>'S1'!E9</f>
        <v>M</v>
      </c>
      <c r="F77" s="270">
        <f>'S1'!F9</f>
        <v>7</v>
      </c>
      <c r="G77" s="136" t="s">
        <v>88</v>
      </c>
      <c r="H77" s="136">
        <f>'S1'!G9</f>
        <v>90</v>
      </c>
      <c r="I77" s="136">
        <f>'S1'!H9</f>
        <v>81</v>
      </c>
      <c r="J77" s="136">
        <f>'S1'!I9</f>
        <v>84</v>
      </c>
      <c r="K77" s="136">
        <f>'S1'!J9</f>
        <v>73</v>
      </c>
      <c r="L77" s="136">
        <f>'S1'!K9</f>
        <v>88</v>
      </c>
      <c r="M77" s="136">
        <f>'S1'!L9</f>
        <v>78</v>
      </c>
      <c r="N77" s="136">
        <f>'S1'!M9</f>
        <v>76</v>
      </c>
      <c r="O77" s="136">
        <f>'S1'!N9</f>
        <v>94</v>
      </c>
      <c r="P77" s="136">
        <f>'S1'!P9</f>
        <v>664</v>
      </c>
      <c r="Q77" s="136">
        <f>'S1'!Q9</f>
        <v>83</v>
      </c>
      <c r="R77" s="136">
        <f>'S1'!R9</f>
        <v>16</v>
      </c>
      <c r="S77" s="269" t="str">
        <f>Ave!Q9</f>
        <v>ተዛውሯል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2"/>
      <c r="C78" s="267"/>
      <c r="D78" s="267"/>
      <c r="E78" s="270"/>
      <c r="F78" s="270"/>
      <c r="G78" s="136" t="s">
        <v>89</v>
      </c>
      <c r="H78" s="136">
        <f>'S2'!G9</f>
        <v>69</v>
      </c>
      <c r="I78" s="136">
        <f>'S2'!H9</f>
        <v>61</v>
      </c>
      <c r="J78" s="136">
        <f>'S2'!I9</f>
        <v>54</v>
      </c>
      <c r="K78" s="136">
        <f>'S2'!J9</f>
        <v>64</v>
      </c>
      <c r="L78" s="136">
        <f>'S2'!K9</f>
        <v>85</v>
      </c>
      <c r="M78" s="136">
        <f>'S2'!L9</f>
        <v>76</v>
      </c>
      <c r="N78" s="136">
        <f>'S2'!M9</f>
        <v>76</v>
      </c>
      <c r="O78" s="136">
        <f>'S2'!N9</f>
        <v>97</v>
      </c>
      <c r="P78" s="136">
        <f>'S2'!P9</f>
        <v>582</v>
      </c>
      <c r="Q78" s="136">
        <f>'S2'!Q9</f>
        <v>72.75</v>
      </c>
      <c r="R78" s="136">
        <f>'S2'!R9</f>
        <v>24</v>
      </c>
      <c r="S78" s="26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2"/>
      <c r="C79" s="268"/>
      <c r="D79" s="268"/>
      <c r="E79" s="270"/>
      <c r="F79" s="270"/>
      <c r="G79" s="137" t="s">
        <v>18</v>
      </c>
      <c r="H79" s="137">
        <f>Ave!F9</f>
        <v>79.5</v>
      </c>
      <c r="I79" s="137">
        <f>Ave!G9</f>
        <v>71</v>
      </c>
      <c r="J79" s="137">
        <f>Ave!H9</f>
        <v>69</v>
      </c>
      <c r="K79" s="137">
        <f>Ave!I9</f>
        <v>68.5</v>
      </c>
      <c r="L79" s="137">
        <f>Ave!J9</f>
        <v>86.5</v>
      </c>
      <c r="M79" s="137">
        <f>Ave!K9</f>
        <v>77</v>
      </c>
      <c r="N79" s="137">
        <f>Ave!L9</f>
        <v>76</v>
      </c>
      <c r="O79" s="137">
        <f>Ave!M9</f>
        <v>95.5</v>
      </c>
      <c r="P79" s="137">
        <f>Ave!N9</f>
        <v>623</v>
      </c>
      <c r="Q79" s="137">
        <f>Ave!O9</f>
        <v>77.875</v>
      </c>
      <c r="R79" s="137">
        <f>Ave!P9</f>
        <v>20</v>
      </c>
      <c r="S79" s="26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2" t="s">
        <v>71</v>
      </c>
      <c r="C81" s="242"/>
      <c r="D81" s="242"/>
      <c r="E81" s="242"/>
      <c r="F81" s="233" t="s">
        <v>72</v>
      </c>
      <c r="G81" s="233"/>
      <c r="H81" s="233"/>
      <c r="I81" s="233"/>
      <c r="J81" s="233"/>
      <c r="K81" s="233"/>
      <c r="L81" s="233"/>
      <c r="M81" s="233"/>
      <c r="N81" s="234" t="s">
        <v>73</v>
      </c>
      <c r="O81" s="234"/>
      <c r="P81" s="234"/>
      <c r="Q81" s="234"/>
      <c r="R81" s="234"/>
      <c r="S81" s="234"/>
      <c r="T81" s="234"/>
      <c r="U81" s="234"/>
      <c r="V81" s="234"/>
    </row>
    <row r="82" spans="1:37" s="1" customFormat="1" ht="15" customHeight="1">
      <c r="B82" s="233" t="s">
        <v>74</v>
      </c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3" t="s">
        <v>74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4" t="s">
        <v>75</v>
      </c>
      <c r="O84" s="234"/>
      <c r="P84" s="234"/>
      <c r="Q84" s="234"/>
      <c r="R84" s="234"/>
      <c r="S84" s="234"/>
      <c r="T84" s="234"/>
      <c r="U84" s="234"/>
      <c r="V84" s="234"/>
    </row>
    <row r="85" spans="1:37" s="1" customFormat="1" ht="15" customHeight="1">
      <c r="B85" s="235" t="s">
        <v>76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5" t="s">
        <v>77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39" t="s">
        <v>0</v>
      </c>
      <c r="C94" s="137"/>
      <c r="D94" s="239" t="s">
        <v>1</v>
      </c>
      <c r="E94" s="239" t="s">
        <v>2</v>
      </c>
      <c r="F94" s="239" t="s">
        <v>3</v>
      </c>
      <c r="G94" s="239" t="s">
        <v>17</v>
      </c>
      <c r="H94" s="236" t="s">
        <v>4</v>
      </c>
      <c r="I94" s="237"/>
      <c r="J94" s="237"/>
      <c r="K94" s="237"/>
      <c r="L94" s="237"/>
      <c r="M94" s="237"/>
      <c r="N94" s="237"/>
      <c r="O94" s="238"/>
      <c r="P94" s="239" t="s">
        <v>26</v>
      </c>
      <c r="Q94" s="239" t="s">
        <v>18</v>
      </c>
      <c r="R94" s="239" t="s">
        <v>6</v>
      </c>
      <c r="S94" s="241" t="s">
        <v>16</v>
      </c>
      <c r="T94" s="155"/>
      <c r="U94" s="155"/>
      <c r="V94" s="156"/>
    </row>
    <row r="95" spans="1:37" s="140" customFormat="1" ht="18" customHeight="1">
      <c r="B95" s="240"/>
      <c r="C95" s="137"/>
      <c r="D95" s="240"/>
      <c r="E95" s="240"/>
      <c r="F95" s="240"/>
      <c r="G95" s="240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0"/>
      <c r="Q95" s="240"/>
      <c r="R95" s="240"/>
      <c r="S95" s="241"/>
      <c r="T95" s="155"/>
      <c r="U95" s="155"/>
      <c r="V95" s="156"/>
    </row>
    <row r="96" spans="1:37" s="142" customFormat="1" ht="18" customHeight="1">
      <c r="A96" s="29"/>
      <c r="B96" s="262">
        <v>6</v>
      </c>
      <c r="C96" s="266">
        <f>'S1'!C10</f>
        <v>0</v>
      </c>
      <c r="D96" s="266" t="str">
        <f>Ave!C10</f>
        <v>መስኡድ ጀማል አህመድ</v>
      </c>
      <c r="E96" s="270" t="str">
        <f>'S1'!E10</f>
        <v>M</v>
      </c>
      <c r="F96" s="270">
        <f>'S1'!F10</f>
        <v>7</v>
      </c>
      <c r="G96" s="136" t="s">
        <v>88</v>
      </c>
      <c r="H96" s="136">
        <f>'S1'!G10</f>
        <v>65</v>
      </c>
      <c r="I96" s="136">
        <f>'S1'!H10</f>
        <v>77</v>
      </c>
      <c r="J96" s="136">
        <f>'S1'!I10</f>
        <v>57</v>
      </c>
      <c r="K96" s="136">
        <f>'S1'!J10</f>
        <v>61</v>
      </c>
      <c r="L96" s="136">
        <f>'S1'!K10</f>
        <v>67</v>
      </c>
      <c r="M96" s="136">
        <f>'S1'!L10</f>
        <v>80</v>
      </c>
      <c r="N96" s="136">
        <f>'S1'!M10</f>
        <v>66</v>
      </c>
      <c r="O96" s="136">
        <f>'S1'!N10</f>
        <v>69</v>
      </c>
      <c r="P96" s="136">
        <f>'S1'!P10</f>
        <v>542</v>
      </c>
      <c r="Q96" s="136">
        <f>'S1'!Q10</f>
        <v>67.75</v>
      </c>
      <c r="R96" s="136">
        <f>'S1'!R10</f>
        <v>39</v>
      </c>
      <c r="S96" s="269" t="str">
        <f>Ave!Q10</f>
        <v>-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2"/>
      <c r="C97" s="267"/>
      <c r="D97" s="267"/>
      <c r="E97" s="270"/>
      <c r="F97" s="270"/>
      <c r="G97" s="136" t="s">
        <v>89</v>
      </c>
      <c r="H97" s="136">
        <f>'S2'!G10</f>
        <v>0</v>
      </c>
      <c r="I97" s="136">
        <f>'S2'!H10</f>
        <v>0</v>
      </c>
      <c r="J97" s="136">
        <f>'S2'!I10</f>
        <v>0</v>
      </c>
      <c r="K97" s="136">
        <f>'S2'!J10</f>
        <v>0</v>
      </c>
      <c r="L97" s="136">
        <f>'S2'!K10</f>
        <v>0</v>
      </c>
      <c r="M97" s="136">
        <f>'S2'!L10</f>
        <v>0</v>
      </c>
      <c r="N97" s="136">
        <f>'S2'!M10</f>
        <v>0</v>
      </c>
      <c r="O97" s="136">
        <f>'S2'!N10</f>
        <v>0</v>
      </c>
      <c r="P97" s="136" t="str">
        <f>'S2'!P10</f>
        <v/>
      </c>
      <c r="Q97" s="136" t="str">
        <f>'S2'!Q10</f>
        <v/>
      </c>
      <c r="R97" s="136" t="str">
        <f>'S2'!R10</f>
        <v/>
      </c>
      <c r="S97" s="26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2"/>
      <c r="C98" s="268"/>
      <c r="D98" s="268"/>
      <c r="E98" s="270"/>
      <c r="F98" s="270"/>
      <c r="G98" s="137" t="s">
        <v>18</v>
      </c>
      <c r="H98" s="137" t="str">
        <f>Ave!F10</f>
        <v/>
      </c>
      <c r="I98" s="137" t="str">
        <f>Ave!G10</f>
        <v/>
      </c>
      <c r="J98" s="137" t="str">
        <f>Ave!H10</f>
        <v/>
      </c>
      <c r="K98" s="137" t="str">
        <f>Ave!I10</f>
        <v/>
      </c>
      <c r="L98" s="137" t="str">
        <f>Ave!J10</f>
        <v/>
      </c>
      <c r="M98" s="137" t="str">
        <f>Ave!K10</f>
        <v/>
      </c>
      <c r="N98" s="137" t="str">
        <f>Ave!L10</f>
        <v/>
      </c>
      <c r="O98" s="137" t="str">
        <f>Ave!M10</f>
        <v/>
      </c>
      <c r="P98" s="137" t="str">
        <f>Ave!N10</f>
        <v/>
      </c>
      <c r="Q98" s="137" t="str">
        <f>Ave!O10</f>
        <v/>
      </c>
      <c r="R98" s="137" t="str">
        <f>Ave!P10</f>
        <v/>
      </c>
      <c r="S98" s="26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2" t="s">
        <v>71</v>
      </c>
      <c r="C100" s="242"/>
      <c r="D100" s="242"/>
      <c r="E100" s="242"/>
      <c r="F100" s="233" t="s">
        <v>72</v>
      </c>
      <c r="G100" s="233"/>
      <c r="H100" s="233"/>
      <c r="I100" s="233"/>
      <c r="J100" s="233"/>
      <c r="K100" s="233"/>
      <c r="L100" s="233"/>
      <c r="M100" s="233"/>
      <c r="N100" s="234" t="s">
        <v>73</v>
      </c>
      <c r="O100" s="234"/>
      <c r="P100" s="234"/>
      <c r="Q100" s="234"/>
      <c r="R100" s="234"/>
      <c r="S100" s="234"/>
      <c r="T100" s="234"/>
      <c r="U100" s="234"/>
      <c r="V100" s="234"/>
    </row>
    <row r="101" spans="1:37" s="1" customFormat="1" ht="15" customHeight="1">
      <c r="B101" s="233" t="s">
        <v>74</v>
      </c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3" t="s">
        <v>74</v>
      </c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4" t="s">
        <v>75</v>
      </c>
      <c r="O103" s="234"/>
      <c r="P103" s="234"/>
      <c r="Q103" s="234"/>
      <c r="R103" s="234"/>
      <c r="S103" s="234"/>
      <c r="T103" s="234"/>
      <c r="U103" s="234"/>
      <c r="V103" s="234"/>
    </row>
    <row r="104" spans="1:37" s="1" customFormat="1" ht="15" customHeight="1">
      <c r="B104" s="235" t="s">
        <v>76</v>
      </c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5" t="s">
        <v>77</v>
      </c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39" t="s">
        <v>0</v>
      </c>
      <c r="C111" s="137"/>
      <c r="D111" s="239" t="s">
        <v>1</v>
      </c>
      <c r="E111" s="239" t="s">
        <v>2</v>
      </c>
      <c r="F111" s="239" t="s">
        <v>3</v>
      </c>
      <c r="G111" s="239" t="s">
        <v>17</v>
      </c>
      <c r="H111" s="236" t="s">
        <v>4</v>
      </c>
      <c r="I111" s="237"/>
      <c r="J111" s="237"/>
      <c r="K111" s="237"/>
      <c r="L111" s="237"/>
      <c r="M111" s="237"/>
      <c r="N111" s="237"/>
      <c r="O111" s="238"/>
      <c r="P111" s="239" t="s">
        <v>26</v>
      </c>
      <c r="Q111" s="239" t="s">
        <v>18</v>
      </c>
      <c r="R111" s="239" t="s">
        <v>6</v>
      </c>
      <c r="S111" s="241" t="s">
        <v>16</v>
      </c>
      <c r="T111" s="155"/>
      <c r="U111" s="155"/>
      <c r="V111" s="156"/>
    </row>
    <row r="112" spans="1:37" s="140" customFormat="1" ht="18" customHeight="1">
      <c r="B112" s="240"/>
      <c r="C112" s="137"/>
      <c r="D112" s="240"/>
      <c r="E112" s="240"/>
      <c r="F112" s="240"/>
      <c r="G112" s="240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0"/>
      <c r="Q112" s="240"/>
      <c r="R112" s="240"/>
      <c r="S112" s="241"/>
      <c r="T112" s="155"/>
      <c r="U112" s="155"/>
      <c r="V112" s="156"/>
    </row>
    <row r="113" spans="1:37" s="142" customFormat="1" ht="18" customHeight="1">
      <c r="A113" s="29"/>
      <c r="B113" s="262">
        <v>7</v>
      </c>
      <c r="C113" s="266">
        <f>'S1'!C11</f>
        <v>7</v>
      </c>
      <c r="D113" s="266" t="str">
        <f>Ave!C11</f>
        <v>ሙሀመድ አሚን ሙሉጌታ</v>
      </c>
      <c r="E113" s="270" t="str">
        <f>'S1'!E11</f>
        <v>M</v>
      </c>
      <c r="F113" s="270">
        <f>'S1'!F11</f>
        <v>7</v>
      </c>
      <c r="G113" s="136" t="s">
        <v>88</v>
      </c>
      <c r="H113" s="136">
        <f>'S1'!G11</f>
        <v>97</v>
      </c>
      <c r="I113" s="136">
        <f>'S1'!H11</f>
        <v>99</v>
      </c>
      <c r="J113" s="136">
        <f>'S1'!I11</f>
        <v>83</v>
      </c>
      <c r="K113" s="136">
        <f>'S1'!J11</f>
        <v>93</v>
      </c>
      <c r="L113" s="136">
        <f>'S1'!K11</f>
        <v>96</v>
      </c>
      <c r="M113" s="136">
        <f>'S1'!L11</f>
        <v>98</v>
      </c>
      <c r="N113" s="136">
        <f>'S1'!M11</f>
        <v>93</v>
      </c>
      <c r="O113" s="136">
        <f>'S1'!N11</f>
        <v>96</v>
      </c>
      <c r="P113" s="136">
        <f>'S1'!P11</f>
        <v>755</v>
      </c>
      <c r="Q113" s="136">
        <f>'S1'!Q11</f>
        <v>94.375</v>
      </c>
      <c r="R113" s="136">
        <f>'S1'!R11</f>
        <v>2</v>
      </c>
      <c r="S113" s="269" t="str">
        <f>Ave!Q11</f>
        <v>ተዛውሯል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2"/>
      <c r="C114" s="267"/>
      <c r="D114" s="267"/>
      <c r="E114" s="270"/>
      <c r="F114" s="270"/>
      <c r="G114" s="136" t="s">
        <v>89</v>
      </c>
      <c r="H114" s="136">
        <f>'S2'!G11</f>
        <v>96</v>
      </c>
      <c r="I114" s="136">
        <f>'S2'!H11</f>
        <v>96</v>
      </c>
      <c r="J114" s="136">
        <f>'S2'!I11</f>
        <v>75</v>
      </c>
      <c r="K114" s="136">
        <f>'S2'!J11</f>
        <v>88</v>
      </c>
      <c r="L114" s="136">
        <f>'S2'!K11</f>
        <v>88</v>
      </c>
      <c r="M114" s="136">
        <f>'S2'!L11</f>
        <v>91</v>
      </c>
      <c r="N114" s="136">
        <f>'S2'!M11</f>
        <v>88</v>
      </c>
      <c r="O114" s="136">
        <f>'S2'!N11</f>
        <v>100</v>
      </c>
      <c r="P114" s="136">
        <f>'S2'!P11</f>
        <v>722</v>
      </c>
      <c r="Q114" s="136">
        <f>'S2'!Q11</f>
        <v>90.25</v>
      </c>
      <c r="R114" s="136">
        <f>'S2'!R11</f>
        <v>3</v>
      </c>
      <c r="S114" s="26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2"/>
      <c r="C115" s="268"/>
      <c r="D115" s="268"/>
      <c r="E115" s="270"/>
      <c r="F115" s="270"/>
      <c r="G115" s="137" t="s">
        <v>18</v>
      </c>
      <c r="H115" s="137">
        <f>Ave!F11</f>
        <v>96.5</v>
      </c>
      <c r="I115" s="137">
        <f>Ave!G11</f>
        <v>97.5</v>
      </c>
      <c r="J115" s="137">
        <f>Ave!H11</f>
        <v>79</v>
      </c>
      <c r="K115" s="137">
        <f>Ave!I11</f>
        <v>90.5</v>
      </c>
      <c r="L115" s="137">
        <f>Ave!J11</f>
        <v>92</v>
      </c>
      <c r="M115" s="137">
        <f>Ave!K11</f>
        <v>94.5</v>
      </c>
      <c r="N115" s="137">
        <f>Ave!L11</f>
        <v>90.5</v>
      </c>
      <c r="O115" s="137">
        <f>Ave!M11</f>
        <v>98</v>
      </c>
      <c r="P115" s="137">
        <f>Ave!N11</f>
        <v>738.5</v>
      </c>
      <c r="Q115" s="137">
        <f>Ave!O11</f>
        <v>92.3125</v>
      </c>
      <c r="R115" s="137">
        <f>Ave!P11</f>
        <v>2</v>
      </c>
      <c r="S115" s="26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2" t="s">
        <v>71</v>
      </c>
      <c r="C117" s="242"/>
      <c r="D117" s="242"/>
      <c r="E117" s="242"/>
      <c r="F117" s="233" t="s">
        <v>72</v>
      </c>
      <c r="G117" s="233"/>
      <c r="H117" s="233"/>
      <c r="I117" s="233"/>
      <c r="J117" s="233"/>
      <c r="K117" s="233"/>
      <c r="L117" s="233"/>
      <c r="M117" s="233"/>
      <c r="N117" s="234" t="s">
        <v>73</v>
      </c>
      <c r="O117" s="234"/>
      <c r="P117" s="234"/>
      <c r="Q117" s="234"/>
      <c r="R117" s="234"/>
      <c r="S117" s="234"/>
      <c r="T117" s="234"/>
      <c r="U117" s="234"/>
      <c r="V117" s="234"/>
    </row>
    <row r="118" spans="1:37" s="1" customFormat="1" ht="15" customHeight="1">
      <c r="B118" s="233" t="s">
        <v>74</v>
      </c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3" t="s">
        <v>74</v>
      </c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4" t="s">
        <v>75</v>
      </c>
      <c r="O120" s="234"/>
      <c r="P120" s="234"/>
      <c r="Q120" s="234"/>
      <c r="R120" s="234"/>
      <c r="S120" s="234"/>
      <c r="T120" s="234"/>
      <c r="U120" s="234"/>
      <c r="V120" s="234"/>
    </row>
    <row r="121" spans="1:37" s="1" customFormat="1" ht="15" customHeight="1">
      <c r="B121" s="235" t="s">
        <v>76</v>
      </c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5" t="s">
        <v>77</v>
      </c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39" t="s">
        <v>0</v>
      </c>
      <c r="C130" s="137"/>
      <c r="D130" s="239" t="s">
        <v>1</v>
      </c>
      <c r="E130" s="239" t="s">
        <v>2</v>
      </c>
      <c r="F130" s="239" t="s">
        <v>3</v>
      </c>
      <c r="G130" s="239" t="s">
        <v>17</v>
      </c>
      <c r="H130" s="236" t="s">
        <v>4</v>
      </c>
      <c r="I130" s="237"/>
      <c r="J130" s="237"/>
      <c r="K130" s="237"/>
      <c r="L130" s="237"/>
      <c r="M130" s="237"/>
      <c r="N130" s="237"/>
      <c r="O130" s="238"/>
      <c r="P130" s="239" t="s">
        <v>26</v>
      </c>
      <c r="Q130" s="239" t="s">
        <v>18</v>
      </c>
      <c r="R130" s="239" t="s">
        <v>6</v>
      </c>
      <c r="S130" s="241" t="s">
        <v>16</v>
      </c>
      <c r="T130" s="155"/>
      <c r="U130" s="155"/>
      <c r="V130" s="156"/>
    </row>
    <row r="131" spans="1:37" s="140" customFormat="1" ht="18" customHeight="1">
      <c r="B131" s="240"/>
      <c r="C131" s="137"/>
      <c r="D131" s="240"/>
      <c r="E131" s="240"/>
      <c r="F131" s="240"/>
      <c r="G131" s="240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0"/>
      <c r="Q131" s="240"/>
      <c r="R131" s="240"/>
      <c r="S131" s="241"/>
      <c r="T131" s="155"/>
      <c r="U131" s="155"/>
      <c r="V131" s="156"/>
    </row>
    <row r="132" spans="1:37" s="142" customFormat="1" ht="18" customHeight="1">
      <c r="A132" s="29"/>
      <c r="B132" s="262">
        <v>8</v>
      </c>
      <c r="C132" s="266">
        <f>'S1'!C12</f>
        <v>8</v>
      </c>
      <c r="D132" s="266" t="str">
        <f>Ave!C12</f>
        <v>ሙሀመድ አሚን ጀማል</v>
      </c>
      <c r="E132" s="270" t="str">
        <f>'S1'!E12</f>
        <v>M</v>
      </c>
      <c r="F132" s="270">
        <f>'S1'!F12</f>
        <v>7</v>
      </c>
      <c r="G132" s="136" t="s">
        <v>88</v>
      </c>
      <c r="H132" s="136">
        <f>'S1'!G12</f>
        <v>73</v>
      </c>
      <c r="I132" s="136">
        <f>'S1'!H12</f>
        <v>69</v>
      </c>
      <c r="J132" s="136">
        <f>'S1'!I12</f>
        <v>83</v>
      </c>
      <c r="K132" s="136">
        <f>'S1'!J12</f>
        <v>62</v>
      </c>
      <c r="L132" s="136">
        <f>'S1'!K12</f>
        <v>69</v>
      </c>
      <c r="M132" s="136">
        <f>'S1'!L12</f>
        <v>69</v>
      </c>
      <c r="N132" s="136">
        <f>'S1'!M12</f>
        <v>85</v>
      </c>
      <c r="O132" s="136">
        <f>'S1'!N12</f>
        <v>83</v>
      </c>
      <c r="P132" s="136">
        <f>'S1'!P12</f>
        <v>593</v>
      </c>
      <c r="Q132" s="136">
        <f>'S1'!Q12</f>
        <v>74.125</v>
      </c>
      <c r="R132" s="136">
        <f>'S1'!R12</f>
        <v>32</v>
      </c>
      <c r="S132" s="269" t="str">
        <f>Ave!Q12</f>
        <v>ተዛውሯል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2"/>
      <c r="C133" s="267"/>
      <c r="D133" s="267"/>
      <c r="E133" s="270"/>
      <c r="F133" s="270"/>
      <c r="G133" s="136" t="s">
        <v>89</v>
      </c>
      <c r="H133" s="136">
        <f>'S2'!G12</f>
        <v>54</v>
      </c>
      <c r="I133" s="136">
        <f>'S2'!H12</f>
        <v>74</v>
      </c>
      <c r="J133" s="136">
        <f>'S2'!I12</f>
        <v>54</v>
      </c>
      <c r="K133" s="136">
        <f>'S2'!J12</f>
        <v>57</v>
      </c>
      <c r="L133" s="136">
        <f>'S2'!K12</f>
        <v>64</v>
      </c>
      <c r="M133" s="136">
        <f>'S2'!L12</f>
        <v>65</v>
      </c>
      <c r="N133" s="136">
        <f>'S2'!M12</f>
        <v>84</v>
      </c>
      <c r="O133" s="136">
        <f>'S2'!N12</f>
        <v>82</v>
      </c>
      <c r="P133" s="136">
        <f>'S2'!P12</f>
        <v>534</v>
      </c>
      <c r="Q133" s="136">
        <f>'S2'!Q12</f>
        <v>66.75</v>
      </c>
      <c r="R133" s="136">
        <f>'S2'!R12</f>
        <v>35</v>
      </c>
      <c r="S133" s="26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2"/>
      <c r="C134" s="268"/>
      <c r="D134" s="268"/>
      <c r="E134" s="270"/>
      <c r="F134" s="270"/>
      <c r="G134" s="137" t="s">
        <v>18</v>
      </c>
      <c r="H134" s="137">
        <f>Ave!F12</f>
        <v>63.5</v>
      </c>
      <c r="I134" s="137">
        <f>Ave!G12</f>
        <v>71.5</v>
      </c>
      <c r="J134" s="137">
        <f>Ave!H12</f>
        <v>68.5</v>
      </c>
      <c r="K134" s="137">
        <f>Ave!I12</f>
        <v>59.5</v>
      </c>
      <c r="L134" s="137">
        <f>Ave!J12</f>
        <v>66.5</v>
      </c>
      <c r="M134" s="137">
        <f>Ave!K12</f>
        <v>67</v>
      </c>
      <c r="N134" s="137">
        <f>Ave!L12</f>
        <v>84.5</v>
      </c>
      <c r="O134" s="137">
        <f>Ave!M12</f>
        <v>82.5</v>
      </c>
      <c r="P134" s="137">
        <f>Ave!N12</f>
        <v>563.5</v>
      </c>
      <c r="Q134" s="137">
        <f>Ave!O12</f>
        <v>70.4375</v>
      </c>
      <c r="R134" s="137">
        <f>Ave!P12</f>
        <v>32</v>
      </c>
      <c r="S134" s="26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2" t="s">
        <v>71</v>
      </c>
      <c r="C136" s="242"/>
      <c r="D136" s="242"/>
      <c r="E136" s="242"/>
      <c r="F136" s="233" t="s">
        <v>72</v>
      </c>
      <c r="G136" s="233"/>
      <c r="H136" s="233"/>
      <c r="I136" s="233"/>
      <c r="J136" s="233"/>
      <c r="K136" s="233"/>
      <c r="L136" s="233"/>
      <c r="M136" s="233"/>
      <c r="N136" s="234" t="s">
        <v>73</v>
      </c>
      <c r="O136" s="234"/>
      <c r="P136" s="234"/>
      <c r="Q136" s="234"/>
      <c r="R136" s="234"/>
      <c r="S136" s="234"/>
      <c r="T136" s="234"/>
      <c r="U136" s="234"/>
      <c r="V136" s="234"/>
    </row>
    <row r="137" spans="1:37" s="1" customFormat="1" ht="15" customHeight="1">
      <c r="B137" s="233" t="s">
        <v>74</v>
      </c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3" t="s">
        <v>74</v>
      </c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4" t="s">
        <v>75</v>
      </c>
      <c r="O139" s="234"/>
      <c r="P139" s="234"/>
      <c r="Q139" s="234"/>
      <c r="R139" s="234"/>
      <c r="S139" s="234"/>
      <c r="T139" s="234"/>
      <c r="U139" s="234"/>
      <c r="V139" s="234"/>
    </row>
    <row r="140" spans="1:37" s="1" customFormat="1" ht="15" customHeight="1">
      <c r="B140" s="235" t="s">
        <v>76</v>
      </c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5" t="s">
        <v>77</v>
      </c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39" t="s">
        <v>0</v>
      </c>
      <c r="C147" s="137"/>
      <c r="D147" s="239" t="s">
        <v>1</v>
      </c>
      <c r="E147" s="239" t="s">
        <v>2</v>
      </c>
      <c r="F147" s="239" t="s">
        <v>3</v>
      </c>
      <c r="G147" s="239" t="s">
        <v>17</v>
      </c>
      <c r="H147" s="236" t="s">
        <v>4</v>
      </c>
      <c r="I147" s="237"/>
      <c r="J147" s="237"/>
      <c r="K147" s="237"/>
      <c r="L147" s="237"/>
      <c r="M147" s="237"/>
      <c r="N147" s="237"/>
      <c r="O147" s="238"/>
      <c r="P147" s="239" t="s">
        <v>26</v>
      </c>
      <c r="Q147" s="239" t="s">
        <v>18</v>
      </c>
      <c r="R147" s="239" t="s">
        <v>6</v>
      </c>
      <c r="S147" s="241" t="s">
        <v>16</v>
      </c>
      <c r="T147" s="155"/>
      <c r="U147" s="155"/>
      <c r="V147" s="156"/>
    </row>
    <row r="148" spans="1:37" s="140" customFormat="1" ht="18" customHeight="1">
      <c r="B148" s="240"/>
      <c r="C148" s="137"/>
      <c r="D148" s="240"/>
      <c r="E148" s="240"/>
      <c r="F148" s="240"/>
      <c r="G148" s="240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0"/>
      <c r="Q148" s="240"/>
      <c r="R148" s="240"/>
      <c r="S148" s="241"/>
      <c r="T148" s="155"/>
      <c r="U148" s="155"/>
      <c r="V148" s="156"/>
    </row>
    <row r="149" spans="1:37" s="142" customFormat="1" ht="18" customHeight="1">
      <c r="A149" s="29"/>
      <c r="B149" s="262">
        <v>9</v>
      </c>
      <c r="C149" s="263">
        <f>'S1'!C13</f>
        <v>9</v>
      </c>
      <c r="D149" s="266" t="str">
        <f>Ave!C13</f>
        <v>ሙሀመድ አቡበክር ሰኢድ</v>
      </c>
      <c r="E149" s="262" t="str">
        <f>'S1'!E13</f>
        <v>M</v>
      </c>
      <c r="F149" s="262">
        <f>'S1'!F13</f>
        <v>7</v>
      </c>
      <c r="G149" s="136" t="s">
        <v>88</v>
      </c>
      <c r="H149" s="136">
        <f>'S1'!G13</f>
        <v>67</v>
      </c>
      <c r="I149" s="136">
        <f>'S1'!H13</f>
        <v>64</v>
      </c>
      <c r="J149" s="136">
        <f>'S1'!I13</f>
        <v>77</v>
      </c>
      <c r="K149" s="136">
        <f>'S1'!J13</f>
        <v>54</v>
      </c>
      <c r="L149" s="136">
        <f>'S1'!K13</f>
        <v>59</v>
      </c>
      <c r="M149" s="136">
        <f>'S1'!L13</f>
        <v>63</v>
      </c>
      <c r="N149" s="136">
        <f>'S1'!M13</f>
        <v>69</v>
      </c>
      <c r="O149" s="136">
        <f>'S1'!N13</f>
        <v>71</v>
      </c>
      <c r="P149" s="136">
        <f>'S1'!P13</f>
        <v>524</v>
      </c>
      <c r="Q149" s="136">
        <f>'S1'!Q13</f>
        <v>65.5</v>
      </c>
      <c r="R149" s="136">
        <f>'S1'!R13</f>
        <v>41</v>
      </c>
      <c r="S149" s="269" t="str">
        <f>Ave!Q13</f>
        <v>ተዛውሯል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2"/>
      <c r="C150" s="264"/>
      <c r="D150" s="267"/>
      <c r="E150" s="262"/>
      <c r="F150" s="262"/>
      <c r="G150" s="136" t="s">
        <v>89</v>
      </c>
      <c r="H150" s="136">
        <f>'S2'!G13</f>
        <v>51</v>
      </c>
      <c r="I150" s="136">
        <f>'S2'!H13</f>
        <v>63</v>
      </c>
      <c r="J150" s="136">
        <f>'S2'!I13</f>
        <v>55</v>
      </c>
      <c r="K150" s="136">
        <f>'S2'!J13</f>
        <v>40</v>
      </c>
      <c r="L150" s="136">
        <f>'S2'!K13</f>
        <v>64</v>
      </c>
      <c r="M150" s="136">
        <f>'S2'!L13</f>
        <v>69</v>
      </c>
      <c r="N150" s="136">
        <f>'S2'!M13</f>
        <v>77</v>
      </c>
      <c r="O150" s="136">
        <f>'S2'!N13</f>
        <v>82</v>
      </c>
      <c r="P150" s="136">
        <f>'S2'!P13</f>
        <v>501</v>
      </c>
      <c r="Q150" s="136">
        <f>'S2'!Q13</f>
        <v>62.625</v>
      </c>
      <c r="R150" s="136">
        <f>'S2'!R13</f>
        <v>41</v>
      </c>
      <c r="S150" s="26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2"/>
      <c r="C151" s="265"/>
      <c r="D151" s="268"/>
      <c r="E151" s="262"/>
      <c r="F151" s="262"/>
      <c r="G151" s="137" t="s">
        <v>18</v>
      </c>
      <c r="H151" s="137">
        <f>Ave!F13</f>
        <v>59</v>
      </c>
      <c r="I151" s="137">
        <f>Ave!G13</f>
        <v>63.5</v>
      </c>
      <c r="J151" s="137">
        <f>Ave!H13</f>
        <v>66</v>
      </c>
      <c r="K151" s="137">
        <f>Ave!I13</f>
        <v>47</v>
      </c>
      <c r="L151" s="137">
        <f>Ave!J13</f>
        <v>61.5</v>
      </c>
      <c r="M151" s="137">
        <f>Ave!K13</f>
        <v>66</v>
      </c>
      <c r="N151" s="137">
        <f>Ave!L13</f>
        <v>73</v>
      </c>
      <c r="O151" s="137">
        <f>Ave!M13</f>
        <v>76.5</v>
      </c>
      <c r="P151" s="137">
        <f>Ave!N13</f>
        <v>512.5</v>
      </c>
      <c r="Q151" s="137">
        <f>Ave!O13</f>
        <v>64.0625</v>
      </c>
      <c r="R151" s="137">
        <f>Ave!P13</f>
        <v>41</v>
      </c>
      <c r="S151" s="26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2" t="s">
        <v>71</v>
      </c>
      <c r="C153" s="242"/>
      <c r="D153" s="242"/>
      <c r="E153" s="242"/>
      <c r="F153" s="233" t="s">
        <v>72</v>
      </c>
      <c r="G153" s="233"/>
      <c r="H153" s="233"/>
      <c r="I153" s="233"/>
      <c r="J153" s="233"/>
      <c r="K153" s="233"/>
      <c r="L153" s="233"/>
      <c r="M153" s="233"/>
      <c r="N153" s="234" t="s">
        <v>73</v>
      </c>
      <c r="O153" s="234"/>
      <c r="P153" s="234"/>
      <c r="Q153" s="234"/>
      <c r="R153" s="234"/>
      <c r="S153" s="234"/>
      <c r="T153" s="234"/>
      <c r="U153" s="234"/>
      <c r="V153" s="234"/>
    </row>
    <row r="154" spans="1:37" s="1" customFormat="1" ht="15" customHeight="1">
      <c r="B154" s="233" t="s">
        <v>74</v>
      </c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3" t="s">
        <v>74</v>
      </c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4" t="s">
        <v>75</v>
      </c>
      <c r="O156" s="234"/>
      <c r="P156" s="234"/>
      <c r="Q156" s="234"/>
      <c r="R156" s="234"/>
      <c r="S156" s="234"/>
      <c r="T156" s="234"/>
      <c r="U156" s="234"/>
      <c r="V156" s="234"/>
    </row>
    <row r="157" spans="1:37" s="1" customFormat="1" ht="15" customHeight="1">
      <c r="B157" s="235" t="s">
        <v>76</v>
      </c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5" t="s">
        <v>77</v>
      </c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39" t="s">
        <v>0</v>
      </c>
      <c r="C166" s="137"/>
      <c r="D166" s="239" t="s">
        <v>1</v>
      </c>
      <c r="E166" s="239" t="s">
        <v>2</v>
      </c>
      <c r="F166" s="239" t="s">
        <v>3</v>
      </c>
      <c r="G166" s="239" t="s">
        <v>17</v>
      </c>
      <c r="H166" s="236" t="s">
        <v>4</v>
      </c>
      <c r="I166" s="237"/>
      <c r="J166" s="237"/>
      <c r="K166" s="237"/>
      <c r="L166" s="237"/>
      <c r="M166" s="237"/>
      <c r="N166" s="237"/>
      <c r="O166" s="238"/>
      <c r="P166" s="239" t="s">
        <v>26</v>
      </c>
      <c r="Q166" s="239" t="s">
        <v>18</v>
      </c>
      <c r="R166" s="239" t="s">
        <v>6</v>
      </c>
      <c r="S166" s="241" t="s">
        <v>16</v>
      </c>
      <c r="T166" s="155"/>
      <c r="U166" s="155"/>
      <c r="V166" s="156"/>
    </row>
    <row r="167" spans="1:37" s="140" customFormat="1" ht="18" customHeight="1">
      <c r="B167" s="240"/>
      <c r="C167" s="137"/>
      <c r="D167" s="240"/>
      <c r="E167" s="240"/>
      <c r="F167" s="240"/>
      <c r="G167" s="240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0"/>
      <c r="Q167" s="240"/>
      <c r="R167" s="240"/>
      <c r="S167" s="241"/>
      <c r="T167" s="155"/>
      <c r="U167" s="155"/>
      <c r="V167" s="156"/>
    </row>
    <row r="168" spans="1:37" s="142" customFormat="1" ht="18" customHeight="1">
      <c r="A168" s="29"/>
      <c r="B168" s="262">
        <v>10</v>
      </c>
      <c r="C168" s="263">
        <f>'S1'!C14</f>
        <v>10</v>
      </c>
      <c r="D168" s="266" t="str">
        <f>Ave!C14</f>
        <v>ሙሀመድአሚን እንድሪስ ትኩ</v>
      </c>
      <c r="E168" s="262" t="str">
        <f>'S1'!E14</f>
        <v>M</v>
      </c>
      <c r="F168" s="262">
        <f>'S1'!F14</f>
        <v>7</v>
      </c>
      <c r="G168" s="136" t="s">
        <v>88</v>
      </c>
      <c r="H168" s="136">
        <f>'S1'!G14</f>
        <v>76</v>
      </c>
      <c r="I168" s="136">
        <f>'S1'!H14</f>
        <v>71</v>
      </c>
      <c r="J168" s="136">
        <f>'S1'!I14</f>
        <v>83</v>
      </c>
      <c r="K168" s="136">
        <f>'S1'!J14</f>
        <v>77</v>
      </c>
      <c r="L168" s="136">
        <f>'S1'!K14</f>
        <v>85</v>
      </c>
      <c r="M168" s="136">
        <f>'S1'!L14</f>
        <v>77</v>
      </c>
      <c r="N168" s="136">
        <f>'S1'!M14</f>
        <v>73</v>
      </c>
      <c r="O168" s="136">
        <f>'S1'!N14</f>
        <v>81</v>
      </c>
      <c r="P168" s="136">
        <f>'S1'!P14</f>
        <v>623</v>
      </c>
      <c r="Q168" s="136">
        <f>'S1'!Q14</f>
        <v>77.875</v>
      </c>
      <c r="R168" s="136">
        <f>'S1'!R14</f>
        <v>26</v>
      </c>
      <c r="S168" s="269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2"/>
      <c r="C169" s="264"/>
      <c r="D169" s="267"/>
      <c r="E169" s="262"/>
      <c r="F169" s="262"/>
      <c r="G169" s="136" t="s">
        <v>89</v>
      </c>
      <c r="H169" s="136">
        <f>'S2'!G14</f>
        <v>79</v>
      </c>
      <c r="I169" s="136">
        <f>'S2'!H14</f>
        <v>51</v>
      </c>
      <c r="J169" s="136">
        <f>'S2'!I14</f>
        <v>68</v>
      </c>
      <c r="K169" s="136">
        <f>'S2'!J14</f>
        <v>59</v>
      </c>
      <c r="L169" s="136">
        <f>'S2'!K14</f>
        <v>77</v>
      </c>
      <c r="M169" s="136">
        <f>'S2'!L14</f>
        <v>74</v>
      </c>
      <c r="N169" s="136">
        <f>'S2'!M14</f>
        <v>78</v>
      </c>
      <c r="O169" s="136">
        <f>'S2'!N14</f>
        <v>82</v>
      </c>
      <c r="P169" s="136">
        <f>'S2'!P14</f>
        <v>568</v>
      </c>
      <c r="Q169" s="136">
        <f>'S2'!Q14</f>
        <v>71</v>
      </c>
      <c r="R169" s="136">
        <f>'S2'!R14</f>
        <v>25</v>
      </c>
      <c r="S169" s="26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2"/>
      <c r="C170" s="265"/>
      <c r="D170" s="268"/>
      <c r="E170" s="262"/>
      <c r="F170" s="262"/>
      <c r="G170" s="137" t="s">
        <v>18</v>
      </c>
      <c r="H170" s="137">
        <f>Ave!F14</f>
        <v>77.5</v>
      </c>
      <c r="I170" s="137">
        <f>Ave!G14</f>
        <v>61</v>
      </c>
      <c r="J170" s="137">
        <f>Ave!H14</f>
        <v>75.5</v>
      </c>
      <c r="K170" s="137">
        <f>Ave!I14</f>
        <v>68</v>
      </c>
      <c r="L170" s="137">
        <f>Ave!J14</f>
        <v>81</v>
      </c>
      <c r="M170" s="137">
        <f>Ave!K14</f>
        <v>75.5</v>
      </c>
      <c r="N170" s="137">
        <f>Ave!L14</f>
        <v>75.5</v>
      </c>
      <c r="O170" s="137">
        <f>Ave!M14</f>
        <v>81.5</v>
      </c>
      <c r="P170" s="137">
        <f>Ave!N14</f>
        <v>595.5</v>
      </c>
      <c r="Q170" s="137">
        <f>Ave!O14</f>
        <v>74.4375</v>
      </c>
      <c r="R170" s="137">
        <f>Ave!P14</f>
        <v>25</v>
      </c>
      <c r="S170" s="26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2" t="s">
        <v>71</v>
      </c>
      <c r="C172" s="242"/>
      <c r="D172" s="242"/>
      <c r="E172" s="242"/>
      <c r="F172" s="233" t="s">
        <v>72</v>
      </c>
      <c r="G172" s="233"/>
      <c r="H172" s="233"/>
      <c r="I172" s="233"/>
      <c r="J172" s="233"/>
      <c r="K172" s="233"/>
      <c r="L172" s="233"/>
      <c r="M172" s="233"/>
      <c r="N172" s="234" t="s">
        <v>73</v>
      </c>
      <c r="O172" s="234"/>
      <c r="P172" s="234"/>
      <c r="Q172" s="234"/>
      <c r="R172" s="234"/>
      <c r="S172" s="234"/>
      <c r="T172" s="234"/>
      <c r="U172" s="234"/>
      <c r="V172" s="234"/>
    </row>
    <row r="173" spans="1:37" s="1" customFormat="1" ht="15" customHeight="1">
      <c r="B173" s="233" t="s">
        <v>74</v>
      </c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3" t="s">
        <v>74</v>
      </c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4" t="s">
        <v>75</v>
      </c>
      <c r="O175" s="234"/>
      <c r="P175" s="234"/>
      <c r="Q175" s="234"/>
      <c r="R175" s="234"/>
      <c r="S175" s="234"/>
      <c r="T175" s="234"/>
      <c r="U175" s="234"/>
      <c r="V175" s="234"/>
    </row>
    <row r="176" spans="1:37" s="1" customFormat="1" ht="15" customHeight="1">
      <c r="B176" s="235" t="s">
        <v>76</v>
      </c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5" t="s">
        <v>77</v>
      </c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39" t="s">
        <v>0</v>
      </c>
      <c r="C183" s="137"/>
      <c r="D183" s="239" t="s">
        <v>1</v>
      </c>
      <c r="E183" s="239" t="s">
        <v>2</v>
      </c>
      <c r="F183" s="239" t="s">
        <v>3</v>
      </c>
      <c r="G183" s="239" t="s">
        <v>17</v>
      </c>
      <c r="H183" s="236" t="s">
        <v>4</v>
      </c>
      <c r="I183" s="237"/>
      <c r="J183" s="237"/>
      <c r="K183" s="237"/>
      <c r="L183" s="237"/>
      <c r="M183" s="237"/>
      <c r="N183" s="237"/>
      <c r="O183" s="238"/>
      <c r="P183" s="239" t="s">
        <v>26</v>
      </c>
      <c r="Q183" s="239" t="s">
        <v>18</v>
      </c>
      <c r="R183" s="239" t="s">
        <v>6</v>
      </c>
      <c r="S183" s="241" t="s">
        <v>16</v>
      </c>
      <c r="T183" s="155"/>
      <c r="U183" s="155"/>
      <c r="V183" s="156"/>
    </row>
    <row r="184" spans="1:37" s="140" customFormat="1" ht="18" customHeight="1">
      <c r="B184" s="240"/>
      <c r="C184" s="137"/>
      <c r="D184" s="240"/>
      <c r="E184" s="240"/>
      <c r="F184" s="240"/>
      <c r="G184" s="240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0"/>
      <c r="Q184" s="240"/>
      <c r="R184" s="240"/>
      <c r="S184" s="241"/>
      <c r="T184" s="155"/>
      <c r="U184" s="155"/>
      <c r="V184" s="156"/>
    </row>
    <row r="185" spans="1:37" s="142" customFormat="1" ht="18" customHeight="1">
      <c r="A185" s="29"/>
      <c r="B185" s="262">
        <v>11</v>
      </c>
      <c r="C185" s="263">
        <f>'S1'!C15</f>
        <v>11</v>
      </c>
      <c r="D185" s="266" t="str">
        <f>Ave!C15</f>
        <v>ሙባረክ ሰኢድ አሊ</v>
      </c>
      <c r="E185" s="262" t="str">
        <f>'S1'!E15</f>
        <v>M</v>
      </c>
      <c r="F185" s="262">
        <f>'S1'!F15</f>
        <v>7</v>
      </c>
      <c r="G185" s="136" t="s">
        <v>88</v>
      </c>
      <c r="H185" s="136">
        <f>'S1'!G15</f>
        <v>81</v>
      </c>
      <c r="I185" s="136">
        <f>'S1'!H15</f>
        <v>75</v>
      </c>
      <c r="J185" s="136">
        <f>'S1'!I15</f>
        <v>88</v>
      </c>
      <c r="K185" s="136">
        <f>'S1'!J15</f>
        <v>77</v>
      </c>
      <c r="L185" s="136">
        <f>'S1'!K15</f>
        <v>84</v>
      </c>
      <c r="M185" s="136">
        <f>'S1'!L15</f>
        <v>74</v>
      </c>
      <c r="N185" s="136">
        <f>'S1'!M15</f>
        <v>72</v>
      </c>
      <c r="O185" s="136">
        <f>'S1'!N15</f>
        <v>85</v>
      </c>
      <c r="P185" s="136">
        <f>'S1'!P15</f>
        <v>636</v>
      </c>
      <c r="Q185" s="136">
        <f>'S1'!Q15</f>
        <v>79.5</v>
      </c>
      <c r="R185" s="136">
        <f>'S1'!R15</f>
        <v>24</v>
      </c>
      <c r="S185" s="269" t="str">
        <f>Ave!Q15</f>
        <v>ተዛውሯል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2"/>
      <c r="C186" s="264"/>
      <c r="D186" s="267"/>
      <c r="E186" s="262"/>
      <c r="F186" s="262"/>
      <c r="G186" s="136" t="s">
        <v>89</v>
      </c>
      <c r="H186" s="136">
        <f>'S2'!G15</f>
        <v>52</v>
      </c>
      <c r="I186" s="136">
        <f>'S2'!H15</f>
        <v>52</v>
      </c>
      <c r="J186" s="136">
        <f>'S2'!I15</f>
        <v>61</v>
      </c>
      <c r="K186" s="136">
        <f>'S2'!J15</f>
        <v>48</v>
      </c>
      <c r="L186" s="136">
        <f>'S2'!K15</f>
        <v>74</v>
      </c>
      <c r="M186" s="136">
        <f>'S2'!L15</f>
        <v>76</v>
      </c>
      <c r="N186" s="136">
        <f>'S2'!M15</f>
        <v>89</v>
      </c>
      <c r="O186" s="136">
        <f>'S2'!N15</f>
        <v>87</v>
      </c>
      <c r="P186" s="136">
        <f>'S2'!P15</f>
        <v>539</v>
      </c>
      <c r="Q186" s="136">
        <f>'S2'!Q15</f>
        <v>67.375</v>
      </c>
      <c r="R186" s="136">
        <f>'S2'!R15</f>
        <v>32</v>
      </c>
      <c r="S186" s="26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2"/>
      <c r="C187" s="265"/>
      <c r="D187" s="268"/>
      <c r="E187" s="262"/>
      <c r="F187" s="262"/>
      <c r="G187" s="136" t="s">
        <v>18</v>
      </c>
      <c r="H187" s="136">
        <f>Ave!F15</f>
        <v>66.5</v>
      </c>
      <c r="I187" s="136">
        <f>Ave!G15</f>
        <v>63.5</v>
      </c>
      <c r="J187" s="136">
        <f>Ave!H15</f>
        <v>74.5</v>
      </c>
      <c r="K187" s="136">
        <f>Ave!I15</f>
        <v>62.5</v>
      </c>
      <c r="L187" s="136">
        <f>Ave!J15</f>
        <v>79</v>
      </c>
      <c r="M187" s="136">
        <f>Ave!K15</f>
        <v>75</v>
      </c>
      <c r="N187" s="136">
        <f>Ave!L15</f>
        <v>80.5</v>
      </c>
      <c r="O187" s="136">
        <f>Ave!M15</f>
        <v>86</v>
      </c>
      <c r="P187" s="136">
        <f>Ave!N15</f>
        <v>587.5</v>
      </c>
      <c r="Q187" s="136">
        <f>Ave!O15</f>
        <v>73.4375</v>
      </c>
      <c r="R187" s="136">
        <f>Ave!P15</f>
        <v>28</v>
      </c>
      <c r="S187" s="26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2" t="s">
        <v>71</v>
      </c>
      <c r="C189" s="242"/>
      <c r="D189" s="242"/>
      <c r="E189" s="242"/>
      <c r="F189" s="233" t="s">
        <v>72</v>
      </c>
      <c r="G189" s="233"/>
      <c r="H189" s="233"/>
      <c r="I189" s="233"/>
      <c r="J189" s="233"/>
      <c r="K189" s="233"/>
      <c r="L189" s="233"/>
      <c r="M189" s="233"/>
      <c r="N189" s="234" t="s">
        <v>73</v>
      </c>
      <c r="O189" s="234"/>
      <c r="P189" s="234"/>
      <c r="Q189" s="234"/>
      <c r="R189" s="234"/>
      <c r="S189" s="234"/>
      <c r="T189" s="234"/>
      <c r="U189" s="234"/>
      <c r="V189" s="234"/>
    </row>
    <row r="190" spans="1:37" s="1" customFormat="1" ht="15" customHeight="1">
      <c r="B190" s="233" t="s">
        <v>74</v>
      </c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3" t="s">
        <v>74</v>
      </c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4" t="s">
        <v>75</v>
      </c>
      <c r="O192" s="234"/>
      <c r="P192" s="234"/>
      <c r="Q192" s="234"/>
      <c r="R192" s="234"/>
      <c r="S192" s="234"/>
      <c r="T192" s="234"/>
      <c r="U192" s="234"/>
      <c r="V192" s="234"/>
    </row>
    <row r="193" spans="1:37" s="1" customFormat="1" ht="15" customHeight="1">
      <c r="B193" s="235" t="s">
        <v>76</v>
      </c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5" t="s">
        <v>77</v>
      </c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39" t="s">
        <v>0</v>
      </c>
      <c r="C202" s="137"/>
      <c r="D202" s="239" t="s">
        <v>1</v>
      </c>
      <c r="E202" s="239" t="s">
        <v>2</v>
      </c>
      <c r="F202" s="239" t="s">
        <v>3</v>
      </c>
      <c r="G202" s="239" t="s">
        <v>17</v>
      </c>
      <c r="H202" s="236" t="s">
        <v>4</v>
      </c>
      <c r="I202" s="237"/>
      <c r="J202" s="237"/>
      <c r="K202" s="237"/>
      <c r="L202" s="237"/>
      <c r="M202" s="237"/>
      <c r="N202" s="237"/>
      <c r="O202" s="238"/>
      <c r="P202" s="239" t="s">
        <v>26</v>
      </c>
      <c r="Q202" s="239" t="s">
        <v>18</v>
      </c>
      <c r="R202" s="239" t="s">
        <v>6</v>
      </c>
      <c r="S202" s="241" t="s">
        <v>16</v>
      </c>
      <c r="T202" s="155"/>
      <c r="U202" s="155"/>
      <c r="V202" s="156"/>
    </row>
    <row r="203" spans="1:37" s="140" customFormat="1" ht="18" customHeight="1">
      <c r="B203" s="240"/>
      <c r="C203" s="137"/>
      <c r="D203" s="240"/>
      <c r="E203" s="240"/>
      <c r="F203" s="240"/>
      <c r="G203" s="240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0"/>
      <c r="Q203" s="240"/>
      <c r="R203" s="240"/>
      <c r="S203" s="241"/>
      <c r="T203" s="155"/>
      <c r="U203" s="155"/>
      <c r="V203" s="156"/>
    </row>
    <row r="204" spans="1:37" s="142" customFormat="1" ht="18" customHeight="1">
      <c r="A204" s="29"/>
      <c r="B204" s="262">
        <v>12</v>
      </c>
      <c r="C204" s="263">
        <f>'S1'!C16</f>
        <v>12</v>
      </c>
      <c r="D204" s="266" t="str">
        <f>Ave!C16</f>
        <v>ሰለሀድን አርሻድ አሊ</v>
      </c>
      <c r="E204" s="262" t="str">
        <f>'S1'!E16</f>
        <v>M</v>
      </c>
      <c r="F204" s="262">
        <f>'S1'!F16</f>
        <v>7</v>
      </c>
      <c r="G204" s="136" t="s">
        <v>88</v>
      </c>
      <c r="H204" s="136">
        <f>'S1'!G16</f>
        <v>75</v>
      </c>
      <c r="I204" s="136">
        <f>'S1'!H16</f>
        <v>81</v>
      </c>
      <c r="J204" s="136">
        <f>'S1'!I16</f>
        <v>86</v>
      </c>
      <c r="K204" s="136">
        <f>'S1'!J16</f>
        <v>82</v>
      </c>
      <c r="L204" s="136">
        <f>'S1'!K16</f>
        <v>89</v>
      </c>
      <c r="M204" s="136">
        <f>'S1'!L16</f>
        <v>90</v>
      </c>
      <c r="N204" s="136">
        <f>'S1'!M16</f>
        <v>91</v>
      </c>
      <c r="O204" s="136">
        <f>'S1'!N16</f>
        <v>92</v>
      </c>
      <c r="P204" s="136">
        <f>'S1'!P16</f>
        <v>686</v>
      </c>
      <c r="Q204" s="136">
        <f>'S1'!Q16</f>
        <v>85.75</v>
      </c>
      <c r="R204" s="136">
        <f>'S1'!R16</f>
        <v>10</v>
      </c>
      <c r="S204" s="269" t="str">
        <f>Ave!Q16</f>
        <v>ተዛውሯል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2"/>
      <c r="C205" s="264"/>
      <c r="D205" s="267"/>
      <c r="E205" s="262"/>
      <c r="F205" s="262"/>
      <c r="G205" s="136" t="s">
        <v>89</v>
      </c>
      <c r="H205" s="136">
        <f>'S2'!G16</f>
        <v>77</v>
      </c>
      <c r="I205" s="136">
        <f>'S2'!H16</f>
        <v>78</v>
      </c>
      <c r="J205" s="136">
        <f>'S2'!I16</f>
        <v>65</v>
      </c>
      <c r="K205" s="136">
        <f>'S2'!J16</f>
        <v>70</v>
      </c>
      <c r="L205" s="136">
        <f>'S2'!K16</f>
        <v>82</v>
      </c>
      <c r="M205" s="136">
        <f>'S2'!L16</f>
        <v>87</v>
      </c>
      <c r="N205" s="136">
        <f>'S2'!M16</f>
        <v>81</v>
      </c>
      <c r="O205" s="136">
        <f>'S2'!N16</f>
        <v>98</v>
      </c>
      <c r="P205" s="136">
        <f>'S2'!P16</f>
        <v>638</v>
      </c>
      <c r="Q205" s="136">
        <f>'S2'!Q16</f>
        <v>79.75</v>
      </c>
      <c r="R205" s="136">
        <f>'S2'!R16</f>
        <v>14</v>
      </c>
      <c r="S205" s="26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2"/>
      <c r="C206" s="265"/>
      <c r="D206" s="268"/>
      <c r="E206" s="262"/>
      <c r="F206" s="262"/>
      <c r="G206" s="136" t="s">
        <v>18</v>
      </c>
      <c r="H206" s="136">
        <f>Ave!F16</f>
        <v>76</v>
      </c>
      <c r="I206" s="136">
        <f>Ave!G16</f>
        <v>79.5</v>
      </c>
      <c r="J206" s="136">
        <f>Ave!H16</f>
        <v>75.5</v>
      </c>
      <c r="K206" s="136">
        <f>Ave!I16</f>
        <v>76</v>
      </c>
      <c r="L206" s="136">
        <f>Ave!J16</f>
        <v>85.5</v>
      </c>
      <c r="M206" s="136">
        <f>Ave!K16</f>
        <v>88.5</v>
      </c>
      <c r="N206" s="136">
        <f>Ave!L16</f>
        <v>86</v>
      </c>
      <c r="O206" s="136">
        <f>Ave!M16</f>
        <v>95</v>
      </c>
      <c r="P206" s="136">
        <f>Ave!N16</f>
        <v>662</v>
      </c>
      <c r="Q206" s="136">
        <f>Ave!O16</f>
        <v>82.75</v>
      </c>
      <c r="R206" s="136">
        <f>Ave!P16</f>
        <v>14</v>
      </c>
      <c r="S206" s="26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2" t="s">
        <v>71</v>
      </c>
      <c r="C208" s="242"/>
      <c r="D208" s="242"/>
      <c r="E208" s="242"/>
      <c r="F208" s="233" t="s">
        <v>72</v>
      </c>
      <c r="G208" s="233"/>
      <c r="H208" s="233"/>
      <c r="I208" s="233"/>
      <c r="J208" s="233"/>
      <c r="K208" s="233"/>
      <c r="L208" s="233"/>
      <c r="M208" s="233"/>
      <c r="N208" s="234" t="s">
        <v>73</v>
      </c>
      <c r="O208" s="234"/>
      <c r="P208" s="234"/>
      <c r="Q208" s="234"/>
      <c r="R208" s="234"/>
      <c r="S208" s="234"/>
      <c r="T208" s="234"/>
      <c r="U208" s="234"/>
      <c r="V208" s="234"/>
    </row>
    <row r="209" spans="1:37" s="1" customFormat="1" ht="15" customHeight="1">
      <c r="B209" s="233" t="s">
        <v>74</v>
      </c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3" t="s">
        <v>74</v>
      </c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4" t="s">
        <v>75</v>
      </c>
      <c r="O211" s="234"/>
      <c r="P211" s="234"/>
      <c r="Q211" s="234"/>
      <c r="R211" s="234"/>
      <c r="S211" s="234"/>
      <c r="T211" s="234"/>
      <c r="U211" s="234"/>
      <c r="V211" s="234"/>
    </row>
    <row r="212" spans="1:37" s="1" customFormat="1" ht="15" customHeight="1">
      <c r="B212" s="235" t="s">
        <v>76</v>
      </c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5" t="s">
        <v>77</v>
      </c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39" t="s">
        <v>0</v>
      </c>
      <c r="C219" s="137"/>
      <c r="D219" s="239" t="s">
        <v>1</v>
      </c>
      <c r="E219" s="239" t="s">
        <v>2</v>
      </c>
      <c r="F219" s="239" t="s">
        <v>3</v>
      </c>
      <c r="G219" s="239" t="s">
        <v>17</v>
      </c>
      <c r="H219" s="236" t="s">
        <v>4</v>
      </c>
      <c r="I219" s="237"/>
      <c r="J219" s="237"/>
      <c r="K219" s="237"/>
      <c r="L219" s="237"/>
      <c r="M219" s="237"/>
      <c r="N219" s="237"/>
      <c r="O219" s="238"/>
      <c r="P219" s="239" t="s">
        <v>26</v>
      </c>
      <c r="Q219" s="239" t="s">
        <v>18</v>
      </c>
      <c r="R219" s="239" t="s">
        <v>6</v>
      </c>
      <c r="S219" s="241" t="s">
        <v>16</v>
      </c>
      <c r="T219" s="155"/>
      <c r="U219" s="155"/>
      <c r="V219" s="156"/>
    </row>
    <row r="220" spans="1:37" s="140" customFormat="1" ht="18" customHeight="1">
      <c r="B220" s="240"/>
      <c r="C220" s="137"/>
      <c r="D220" s="240"/>
      <c r="E220" s="240"/>
      <c r="F220" s="240"/>
      <c r="G220" s="240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0"/>
      <c r="Q220" s="240"/>
      <c r="R220" s="240"/>
      <c r="S220" s="241"/>
      <c r="T220" s="155"/>
      <c r="U220" s="155"/>
      <c r="V220" s="156"/>
    </row>
    <row r="221" spans="1:37" s="142" customFormat="1" ht="18" customHeight="1">
      <c r="A221" s="29"/>
      <c r="B221" s="262">
        <v>13</v>
      </c>
      <c r="C221" s="263">
        <f>'S1'!C17</f>
        <v>13</v>
      </c>
      <c r="D221" s="266" t="str">
        <f>Ave!C17</f>
        <v>ሰሊማ ሚስባህ አሊ</v>
      </c>
      <c r="E221" s="262" t="str">
        <f>'S1'!E17</f>
        <v>F</v>
      </c>
      <c r="F221" s="262">
        <f>'S1'!F17</f>
        <v>7</v>
      </c>
      <c r="G221" s="136" t="s">
        <v>88</v>
      </c>
      <c r="H221" s="136">
        <f>'S1'!G17</f>
        <v>97</v>
      </c>
      <c r="I221" s="136">
        <f>'S1'!H17</f>
        <v>85</v>
      </c>
      <c r="J221" s="136">
        <f>'S1'!I17</f>
        <v>86</v>
      </c>
      <c r="K221" s="136">
        <f>'S1'!J17</f>
        <v>82</v>
      </c>
      <c r="L221" s="136">
        <f>'S1'!K17</f>
        <v>87</v>
      </c>
      <c r="M221" s="136">
        <f>'S1'!L17</f>
        <v>89</v>
      </c>
      <c r="N221" s="136">
        <f>'S1'!M17</f>
        <v>89</v>
      </c>
      <c r="O221" s="136">
        <f>'S1'!N17</f>
        <v>85</v>
      </c>
      <c r="P221" s="136">
        <f>'S1'!P17</f>
        <v>700</v>
      </c>
      <c r="Q221" s="136">
        <f>'S1'!Q17</f>
        <v>87.5</v>
      </c>
      <c r="R221" s="136">
        <f>'S1'!R17</f>
        <v>6</v>
      </c>
      <c r="S221" s="269" t="str">
        <f>Ave!Q17</f>
        <v>ተዛውራለች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2"/>
      <c r="C222" s="264"/>
      <c r="D222" s="267"/>
      <c r="E222" s="262"/>
      <c r="F222" s="262"/>
      <c r="G222" s="136" t="s">
        <v>89</v>
      </c>
      <c r="H222" s="136">
        <f>'S2'!G17</f>
        <v>93</v>
      </c>
      <c r="I222" s="136">
        <f>'S2'!H17</f>
        <v>73</v>
      </c>
      <c r="J222" s="136">
        <f>'S2'!I17</f>
        <v>86</v>
      </c>
      <c r="K222" s="136">
        <f>'S2'!J17</f>
        <v>77</v>
      </c>
      <c r="L222" s="136">
        <f>'S2'!K17</f>
        <v>86</v>
      </c>
      <c r="M222" s="136">
        <f>'S2'!L17</f>
        <v>91</v>
      </c>
      <c r="N222" s="136">
        <f>'S2'!M17</f>
        <v>78</v>
      </c>
      <c r="O222" s="136">
        <f>'S2'!N17</f>
        <v>84</v>
      </c>
      <c r="P222" s="136">
        <f>'S2'!P17</f>
        <v>668</v>
      </c>
      <c r="Q222" s="136">
        <f>'S2'!Q17</f>
        <v>83.5</v>
      </c>
      <c r="R222" s="136">
        <f>'S2'!R17</f>
        <v>12</v>
      </c>
      <c r="S222" s="26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2"/>
      <c r="C223" s="265"/>
      <c r="D223" s="268"/>
      <c r="E223" s="262"/>
      <c r="F223" s="262"/>
      <c r="G223" s="136" t="s">
        <v>18</v>
      </c>
      <c r="H223" s="136">
        <f>Ave!F17</f>
        <v>95</v>
      </c>
      <c r="I223" s="136">
        <f>Ave!G17</f>
        <v>79</v>
      </c>
      <c r="J223" s="136">
        <f>Ave!H17</f>
        <v>86</v>
      </c>
      <c r="K223" s="136">
        <f>Ave!I17</f>
        <v>79.5</v>
      </c>
      <c r="L223" s="136">
        <f>Ave!J17</f>
        <v>86.5</v>
      </c>
      <c r="M223" s="136">
        <f>Ave!K17</f>
        <v>90</v>
      </c>
      <c r="N223" s="136">
        <f>Ave!L17</f>
        <v>83.5</v>
      </c>
      <c r="O223" s="136">
        <f>Ave!M17</f>
        <v>84.5</v>
      </c>
      <c r="P223" s="136">
        <f>Ave!N17</f>
        <v>684</v>
      </c>
      <c r="Q223" s="136">
        <f>Ave!O17</f>
        <v>85.5</v>
      </c>
      <c r="R223" s="136">
        <f>Ave!P17</f>
        <v>9</v>
      </c>
      <c r="S223" s="26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2" t="s">
        <v>71</v>
      </c>
      <c r="C225" s="242"/>
      <c r="D225" s="242"/>
      <c r="E225" s="242"/>
      <c r="F225" s="233" t="s">
        <v>72</v>
      </c>
      <c r="G225" s="233"/>
      <c r="H225" s="233"/>
      <c r="I225" s="233"/>
      <c r="J225" s="233"/>
      <c r="K225" s="233"/>
      <c r="L225" s="233"/>
      <c r="M225" s="233"/>
      <c r="N225" s="234" t="s">
        <v>73</v>
      </c>
      <c r="O225" s="234"/>
      <c r="P225" s="234"/>
      <c r="Q225" s="234"/>
      <c r="R225" s="234"/>
      <c r="S225" s="234"/>
      <c r="T225" s="234"/>
      <c r="U225" s="234"/>
      <c r="V225" s="234"/>
    </row>
    <row r="226" spans="1:37" s="1" customFormat="1" ht="15" customHeight="1">
      <c r="B226" s="233" t="s">
        <v>74</v>
      </c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3" t="s">
        <v>74</v>
      </c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4" t="s">
        <v>75</v>
      </c>
      <c r="O228" s="234"/>
      <c r="P228" s="234"/>
      <c r="Q228" s="234"/>
      <c r="R228" s="234"/>
      <c r="S228" s="234"/>
      <c r="T228" s="234"/>
      <c r="U228" s="234"/>
      <c r="V228" s="234"/>
    </row>
    <row r="229" spans="1:37" s="1" customFormat="1" ht="15" customHeight="1">
      <c r="B229" s="235" t="s">
        <v>76</v>
      </c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5" t="s">
        <v>77</v>
      </c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39" t="s">
        <v>0</v>
      </c>
      <c r="C238" s="137"/>
      <c r="D238" s="239" t="s">
        <v>1</v>
      </c>
      <c r="E238" s="239" t="s">
        <v>2</v>
      </c>
      <c r="F238" s="239" t="s">
        <v>3</v>
      </c>
      <c r="G238" s="239" t="s">
        <v>17</v>
      </c>
      <c r="H238" s="236" t="s">
        <v>4</v>
      </c>
      <c r="I238" s="237"/>
      <c r="J238" s="237"/>
      <c r="K238" s="237"/>
      <c r="L238" s="237"/>
      <c r="M238" s="237"/>
      <c r="N238" s="237"/>
      <c r="O238" s="238"/>
      <c r="P238" s="239" t="s">
        <v>26</v>
      </c>
      <c r="Q238" s="239" t="s">
        <v>18</v>
      </c>
      <c r="R238" s="239" t="s">
        <v>6</v>
      </c>
      <c r="S238" s="241" t="s">
        <v>16</v>
      </c>
      <c r="T238" s="155"/>
      <c r="U238" s="155"/>
      <c r="V238" s="156"/>
    </row>
    <row r="239" spans="1:37" s="140" customFormat="1" ht="18" customHeight="1">
      <c r="B239" s="240"/>
      <c r="C239" s="137"/>
      <c r="D239" s="240"/>
      <c r="E239" s="240"/>
      <c r="F239" s="240"/>
      <c r="G239" s="240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0"/>
      <c r="Q239" s="240"/>
      <c r="R239" s="240"/>
      <c r="S239" s="241"/>
      <c r="T239" s="155"/>
      <c r="U239" s="155"/>
      <c r="V239" s="156"/>
    </row>
    <row r="240" spans="1:37" s="142" customFormat="1" ht="18" customHeight="1">
      <c r="A240" s="29"/>
      <c r="B240" s="262">
        <v>14</v>
      </c>
      <c r="C240" s="263">
        <f>'S1'!C18</f>
        <v>14</v>
      </c>
      <c r="D240" s="266" t="str">
        <f>Ave!C18</f>
        <v>ሰልማን ኑሩሁሴን አሊ</v>
      </c>
      <c r="E240" s="262" t="str">
        <f>'S1'!E18</f>
        <v>M</v>
      </c>
      <c r="F240" s="262">
        <f>'S1'!F18</f>
        <v>7</v>
      </c>
      <c r="G240" s="136" t="s">
        <v>88</v>
      </c>
      <c r="H240" s="136">
        <f>'S1'!G18</f>
        <v>66</v>
      </c>
      <c r="I240" s="136">
        <f>'S1'!H18</f>
        <v>70</v>
      </c>
      <c r="J240" s="136">
        <f>'S1'!I18</f>
        <v>80</v>
      </c>
      <c r="K240" s="136">
        <f>'S1'!J18</f>
        <v>73</v>
      </c>
      <c r="L240" s="136">
        <f>'S1'!K18</f>
        <v>70</v>
      </c>
      <c r="M240" s="136">
        <f>'S1'!L18</f>
        <v>59</v>
      </c>
      <c r="N240" s="136">
        <f>'S1'!M18</f>
        <v>62</v>
      </c>
      <c r="O240" s="136">
        <f>'S1'!N18</f>
        <v>77</v>
      </c>
      <c r="P240" s="136">
        <f>'S1'!P18</f>
        <v>557</v>
      </c>
      <c r="Q240" s="136">
        <f>'S1'!Q18</f>
        <v>69.625</v>
      </c>
      <c r="R240" s="136">
        <f>'S1'!R18</f>
        <v>37</v>
      </c>
      <c r="S240" s="269" t="str">
        <f>Ave!Q18</f>
        <v>ተዛውሯል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2"/>
      <c r="C241" s="264"/>
      <c r="D241" s="267"/>
      <c r="E241" s="262"/>
      <c r="F241" s="262"/>
      <c r="G241" s="136" t="s">
        <v>89</v>
      </c>
      <c r="H241" s="136">
        <f>'S2'!G18</f>
        <v>78</v>
      </c>
      <c r="I241" s="136">
        <f>'S2'!H18</f>
        <v>72</v>
      </c>
      <c r="J241" s="136">
        <f>'S2'!I18</f>
        <v>46</v>
      </c>
      <c r="K241" s="136">
        <f>'S2'!J18</f>
        <v>50</v>
      </c>
      <c r="L241" s="136">
        <f>'S2'!K18</f>
        <v>75</v>
      </c>
      <c r="M241" s="136">
        <f>'S2'!L18</f>
        <v>70</v>
      </c>
      <c r="N241" s="136">
        <f>'S2'!M18</f>
        <v>74</v>
      </c>
      <c r="O241" s="136">
        <f>'S2'!N18</f>
        <v>83</v>
      </c>
      <c r="P241" s="136">
        <f>'S2'!P18</f>
        <v>548</v>
      </c>
      <c r="Q241" s="136">
        <f>'S2'!Q18</f>
        <v>68.5</v>
      </c>
      <c r="R241" s="136">
        <f>'S2'!R18</f>
        <v>29</v>
      </c>
      <c r="S241" s="26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2"/>
      <c r="C242" s="265"/>
      <c r="D242" s="268"/>
      <c r="E242" s="262"/>
      <c r="F242" s="262"/>
      <c r="G242" s="136" t="s">
        <v>18</v>
      </c>
      <c r="H242" s="136">
        <f>Ave!F18</f>
        <v>72</v>
      </c>
      <c r="I242" s="136">
        <f>Ave!G18</f>
        <v>71</v>
      </c>
      <c r="J242" s="136">
        <f>Ave!H18</f>
        <v>63</v>
      </c>
      <c r="K242" s="136">
        <f>Ave!I18</f>
        <v>61.5</v>
      </c>
      <c r="L242" s="136">
        <f>Ave!J18</f>
        <v>72.5</v>
      </c>
      <c r="M242" s="136">
        <f>Ave!K18</f>
        <v>64.5</v>
      </c>
      <c r="N242" s="136">
        <f>Ave!L18</f>
        <v>68</v>
      </c>
      <c r="O242" s="136">
        <f>Ave!M18</f>
        <v>80</v>
      </c>
      <c r="P242" s="136">
        <f>Ave!N18</f>
        <v>552.5</v>
      </c>
      <c r="Q242" s="136">
        <f>Ave!O18</f>
        <v>69.0625</v>
      </c>
      <c r="R242" s="136">
        <f>Ave!P18</f>
        <v>38</v>
      </c>
      <c r="S242" s="26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2" t="s">
        <v>71</v>
      </c>
      <c r="C244" s="242"/>
      <c r="D244" s="242"/>
      <c r="E244" s="242"/>
      <c r="F244" s="233" t="s">
        <v>72</v>
      </c>
      <c r="G244" s="233"/>
      <c r="H244" s="233"/>
      <c r="I244" s="233"/>
      <c r="J244" s="233"/>
      <c r="K244" s="233"/>
      <c r="L244" s="233"/>
      <c r="M244" s="233"/>
      <c r="N244" s="234" t="s">
        <v>73</v>
      </c>
      <c r="O244" s="234"/>
      <c r="P244" s="234"/>
      <c r="Q244" s="234"/>
      <c r="R244" s="234"/>
      <c r="S244" s="234"/>
      <c r="T244" s="234"/>
      <c r="U244" s="234"/>
      <c r="V244" s="234"/>
    </row>
    <row r="245" spans="1:37" s="1" customFormat="1" ht="15" customHeight="1">
      <c r="B245" s="233" t="s">
        <v>74</v>
      </c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3" t="s">
        <v>74</v>
      </c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4" t="s">
        <v>75</v>
      </c>
      <c r="O247" s="234"/>
      <c r="P247" s="234"/>
      <c r="Q247" s="234"/>
      <c r="R247" s="234"/>
      <c r="S247" s="234"/>
      <c r="T247" s="234"/>
      <c r="U247" s="234"/>
      <c r="V247" s="234"/>
    </row>
    <row r="248" spans="1:37" s="1" customFormat="1" ht="15" customHeight="1">
      <c r="B248" s="235" t="s">
        <v>76</v>
      </c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5" t="s">
        <v>77</v>
      </c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39" t="s">
        <v>0</v>
      </c>
      <c r="C255" s="137"/>
      <c r="D255" s="239" t="s">
        <v>1</v>
      </c>
      <c r="E255" s="239" t="s">
        <v>2</v>
      </c>
      <c r="F255" s="239" t="s">
        <v>3</v>
      </c>
      <c r="G255" s="239" t="s">
        <v>17</v>
      </c>
      <c r="H255" s="236" t="s">
        <v>4</v>
      </c>
      <c r="I255" s="237"/>
      <c r="J255" s="237"/>
      <c r="K255" s="237"/>
      <c r="L255" s="237"/>
      <c r="M255" s="237"/>
      <c r="N255" s="237"/>
      <c r="O255" s="238"/>
      <c r="P255" s="239" t="s">
        <v>26</v>
      </c>
      <c r="Q255" s="239" t="s">
        <v>18</v>
      </c>
      <c r="R255" s="239" t="s">
        <v>6</v>
      </c>
      <c r="S255" s="241" t="s">
        <v>16</v>
      </c>
      <c r="T255" s="155"/>
      <c r="U255" s="155"/>
      <c r="V255" s="156"/>
    </row>
    <row r="256" spans="1:37" s="140" customFormat="1" ht="18" customHeight="1">
      <c r="B256" s="240"/>
      <c r="C256" s="137"/>
      <c r="D256" s="240"/>
      <c r="E256" s="240"/>
      <c r="F256" s="240"/>
      <c r="G256" s="240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0"/>
      <c r="Q256" s="240"/>
      <c r="R256" s="240"/>
      <c r="S256" s="241"/>
      <c r="T256" s="155"/>
      <c r="U256" s="155"/>
      <c r="V256" s="156"/>
    </row>
    <row r="257" spans="1:37" s="142" customFormat="1" ht="18" customHeight="1">
      <c r="A257" s="29"/>
      <c r="B257" s="262">
        <v>15</v>
      </c>
      <c r="C257" s="263">
        <f>'S1'!C19</f>
        <v>15</v>
      </c>
      <c r="D257" s="266" t="str">
        <f>Ave!C19</f>
        <v>ሰልማን ኑርየ አሰፋ</v>
      </c>
      <c r="E257" s="262" t="str">
        <f>'S1'!E19</f>
        <v>M</v>
      </c>
      <c r="F257" s="262">
        <f>'S1'!F19</f>
        <v>7</v>
      </c>
      <c r="G257" s="136" t="s">
        <v>88</v>
      </c>
      <c r="H257" s="136">
        <f>'S1'!G19</f>
        <v>94</v>
      </c>
      <c r="I257" s="136">
        <f>'S1'!H19</f>
        <v>75</v>
      </c>
      <c r="J257" s="136">
        <f>'S1'!I19</f>
        <v>91</v>
      </c>
      <c r="K257" s="136">
        <f>'S1'!J19</f>
        <v>70</v>
      </c>
      <c r="L257" s="136">
        <f>'S1'!K19</f>
        <v>85</v>
      </c>
      <c r="M257" s="136">
        <f>'S1'!L19</f>
        <v>81</v>
      </c>
      <c r="N257" s="136">
        <f>'S1'!M19</f>
        <v>83</v>
      </c>
      <c r="O257" s="136">
        <f>'S1'!N19</f>
        <v>83</v>
      </c>
      <c r="P257" s="136">
        <f>'S1'!P19</f>
        <v>662</v>
      </c>
      <c r="Q257" s="136">
        <f>'S1'!Q19</f>
        <v>82.75</v>
      </c>
      <c r="R257" s="136">
        <f>'S1'!R19</f>
        <v>17</v>
      </c>
      <c r="S257" s="269" t="str">
        <f>Ave!Q19</f>
        <v>ተዛውሯል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2"/>
      <c r="C258" s="264"/>
      <c r="D258" s="267"/>
      <c r="E258" s="262"/>
      <c r="F258" s="262"/>
      <c r="G258" s="136" t="s">
        <v>89</v>
      </c>
      <c r="H258" s="136">
        <f>'S2'!G19</f>
        <v>81</v>
      </c>
      <c r="I258" s="136">
        <f>'S2'!H19</f>
        <v>72</v>
      </c>
      <c r="J258" s="136">
        <f>'S2'!I19</f>
        <v>82</v>
      </c>
      <c r="K258" s="136">
        <f>'S2'!J19</f>
        <v>70</v>
      </c>
      <c r="L258" s="136">
        <f>'S2'!K19</f>
        <v>89</v>
      </c>
      <c r="M258" s="136">
        <f>'S2'!L19</f>
        <v>74</v>
      </c>
      <c r="N258" s="136">
        <f>'S2'!M19</f>
        <v>77</v>
      </c>
      <c r="O258" s="136">
        <f>'S2'!N19</f>
        <v>84</v>
      </c>
      <c r="P258" s="136">
        <f>'S2'!P19</f>
        <v>629</v>
      </c>
      <c r="Q258" s="136">
        <f>'S2'!Q19</f>
        <v>78.625</v>
      </c>
      <c r="R258" s="136">
        <f>'S2'!R19</f>
        <v>16</v>
      </c>
      <c r="S258" s="26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2"/>
      <c r="C259" s="265"/>
      <c r="D259" s="268"/>
      <c r="E259" s="262"/>
      <c r="F259" s="262"/>
      <c r="G259" s="136" t="s">
        <v>18</v>
      </c>
      <c r="H259" s="136">
        <f>Ave!F19</f>
        <v>87.5</v>
      </c>
      <c r="I259" s="136">
        <f>Ave!G19</f>
        <v>73.5</v>
      </c>
      <c r="J259" s="136">
        <f>Ave!H19</f>
        <v>86.5</v>
      </c>
      <c r="K259" s="136">
        <f>Ave!I19</f>
        <v>70</v>
      </c>
      <c r="L259" s="136">
        <f>Ave!J19</f>
        <v>87</v>
      </c>
      <c r="M259" s="136">
        <f>Ave!K19</f>
        <v>77.5</v>
      </c>
      <c r="N259" s="136">
        <f>Ave!L19</f>
        <v>80</v>
      </c>
      <c r="O259" s="136">
        <f>Ave!M19</f>
        <v>83.5</v>
      </c>
      <c r="P259" s="136">
        <f>Ave!N19</f>
        <v>645.5</v>
      </c>
      <c r="Q259" s="136">
        <f>Ave!O19</f>
        <v>80.6875</v>
      </c>
      <c r="R259" s="136">
        <f>Ave!P19</f>
        <v>16</v>
      </c>
      <c r="S259" s="26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2" t="s">
        <v>71</v>
      </c>
      <c r="C261" s="242"/>
      <c r="D261" s="242"/>
      <c r="E261" s="242"/>
      <c r="F261" s="233" t="s">
        <v>72</v>
      </c>
      <c r="G261" s="233"/>
      <c r="H261" s="233"/>
      <c r="I261" s="233"/>
      <c r="J261" s="233"/>
      <c r="K261" s="233"/>
      <c r="L261" s="233"/>
      <c r="M261" s="233"/>
      <c r="N261" s="234" t="s">
        <v>73</v>
      </c>
      <c r="O261" s="234"/>
      <c r="P261" s="234"/>
      <c r="Q261" s="234"/>
      <c r="R261" s="234"/>
      <c r="S261" s="234"/>
      <c r="T261" s="234"/>
      <c r="U261" s="234"/>
      <c r="V261" s="234"/>
    </row>
    <row r="262" spans="1:37" s="1" customFormat="1" ht="15" customHeight="1">
      <c r="B262" s="233" t="s">
        <v>74</v>
      </c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3" t="s">
        <v>74</v>
      </c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4" t="s">
        <v>75</v>
      </c>
      <c r="O264" s="234"/>
      <c r="P264" s="234"/>
      <c r="Q264" s="234"/>
      <c r="R264" s="234"/>
      <c r="S264" s="234"/>
      <c r="T264" s="234"/>
      <c r="U264" s="234"/>
      <c r="V264" s="234"/>
    </row>
    <row r="265" spans="1:37" s="1" customFormat="1" ht="15" customHeight="1">
      <c r="B265" s="235" t="s">
        <v>76</v>
      </c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5" t="s">
        <v>77</v>
      </c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39" t="s">
        <v>0</v>
      </c>
      <c r="C274" s="137"/>
      <c r="D274" s="239" t="s">
        <v>1</v>
      </c>
      <c r="E274" s="239" t="s">
        <v>2</v>
      </c>
      <c r="F274" s="239" t="s">
        <v>3</v>
      </c>
      <c r="G274" s="239" t="s">
        <v>17</v>
      </c>
      <c r="H274" s="236" t="s">
        <v>4</v>
      </c>
      <c r="I274" s="237"/>
      <c r="J274" s="237"/>
      <c r="K274" s="237"/>
      <c r="L274" s="237"/>
      <c r="M274" s="237"/>
      <c r="N274" s="237"/>
      <c r="O274" s="238"/>
      <c r="P274" s="239" t="s">
        <v>26</v>
      </c>
      <c r="Q274" s="239" t="s">
        <v>18</v>
      </c>
      <c r="R274" s="239" t="s">
        <v>6</v>
      </c>
      <c r="S274" s="241" t="s">
        <v>16</v>
      </c>
      <c r="T274" s="155"/>
      <c r="U274" s="155"/>
      <c r="V274" s="156"/>
    </row>
    <row r="275" spans="1:37" s="140" customFormat="1" ht="18" customHeight="1">
      <c r="B275" s="240"/>
      <c r="C275" s="137"/>
      <c r="D275" s="240"/>
      <c r="E275" s="240"/>
      <c r="F275" s="240"/>
      <c r="G275" s="240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0"/>
      <c r="Q275" s="240"/>
      <c r="R275" s="240"/>
      <c r="S275" s="241"/>
      <c r="T275" s="155"/>
      <c r="U275" s="155"/>
      <c r="V275" s="156"/>
    </row>
    <row r="276" spans="1:37" s="142" customFormat="1" ht="18" customHeight="1">
      <c r="A276" s="29"/>
      <c r="B276" s="262">
        <v>16</v>
      </c>
      <c r="C276" s="263">
        <f>'S1'!C20</f>
        <v>16</v>
      </c>
      <c r="D276" s="266" t="str">
        <f>Ave!C20</f>
        <v>ሲትራ ሙራድ ሰኢድ</v>
      </c>
      <c r="E276" s="262" t="str">
        <f>'S1'!E20</f>
        <v>F</v>
      </c>
      <c r="F276" s="262">
        <f>'S1'!F20</f>
        <v>7</v>
      </c>
      <c r="G276" s="136" t="s">
        <v>88</v>
      </c>
      <c r="H276" s="136">
        <f>'S1'!G20</f>
        <v>0</v>
      </c>
      <c r="I276" s="136">
        <f>'S1'!H20</f>
        <v>0</v>
      </c>
      <c r="J276" s="136">
        <f>'S1'!I20</f>
        <v>0</v>
      </c>
      <c r="K276" s="136">
        <f>'S1'!J20</f>
        <v>0</v>
      </c>
      <c r="L276" s="136">
        <f>'S1'!K20</f>
        <v>0</v>
      </c>
      <c r="M276" s="136">
        <f>'S1'!L20</f>
        <v>0</v>
      </c>
      <c r="N276" s="136">
        <f>'S1'!M20</f>
        <v>0</v>
      </c>
      <c r="O276" s="136">
        <f>'S1'!N20</f>
        <v>0</v>
      </c>
      <c r="P276" s="136" t="str">
        <f>'S1'!P20</f>
        <v/>
      </c>
      <c r="Q276" s="136" t="str">
        <f>'S1'!Q20</f>
        <v/>
      </c>
      <c r="R276" s="136" t="str">
        <f>'S1'!R20</f>
        <v/>
      </c>
      <c r="S276" s="269" t="str">
        <f>Ave!Q20</f>
        <v>-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2"/>
      <c r="C277" s="264"/>
      <c r="D277" s="267"/>
      <c r="E277" s="262"/>
      <c r="F277" s="262"/>
      <c r="G277" s="136" t="s">
        <v>89</v>
      </c>
      <c r="H277" s="136">
        <f>'S2'!G20</f>
        <v>0</v>
      </c>
      <c r="I277" s="136">
        <f>'S2'!H20</f>
        <v>0</v>
      </c>
      <c r="J277" s="136">
        <f>'S2'!I20</f>
        <v>0</v>
      </c>
      <c r="K277" s="136">
        <f>'S2'!J20</f>
        <v>0</v>
      </c>
      <c r="L277" s="136">
        <f>'S2'!K20</f>
        <v>0</v>
      </c>
      <c r="M277" s="136">
        <f>'S2'!L20</f>
        <v>0</v>
      </c>
      <c r="N277" s="136">
        <f>'S2'!M20</f>
        <v>0</v>
      </c>
      <c r="O277" s="136">
        <f>'S2'!N20</f>
        <v>0</v>
      </c>
      <c r="P277" s="136" t="str">
        <f>'S2'!P20</f>
        <v/>
      </c>
      <c r="Q277" s="136" t="str">
        <f>'S2'!Q20</f>
        <v/>
      </c>
      <c r="R277" s="136" t="str">
        <f>'S2'!R20</f>
        <v/>
      </c>
      <c r="S277" s="26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2"/>
      <c r="C278" s="265"/>
      <c r="D278" s="268"/>
      <c r="E278" s="262"/>
      <c r="F278" s="262"/>
      <c r="G278" s="136" t="s">
        <v>18</v>
      </c>
      <c r="H278" s="136" t="str">
        <f>Ave!F20</f>
        <v/>
      </c>
      <c r="I278" s="136" t="str">
        <f>Ave!G20</f>
        <v/>
      </c>
      <c r="J278" s="136" t="str">
        <f>Ave!H20</f>
        <v/>
      </c>
      <c r="K278" s="136" t="str">
        <f>Ave!I20</f>
        <v/>
      </c>
      <c r="L278" s="136" t="str">
        <f>Ave!J20</f>
        <v/>
      </c>
      <c r="M278" s="136" t="str">
        <f>Ave!K20</f>
        <v/>
      </c>
      <c r="N278" s="136" t="str">
        <f>Ave!L20</f>
        <v/>
      </c>
      <c r="O278" s="136" t="str">
        <f>Ave!M20</f>
        <v/>
      </c>
      <c r="P278" s="136" t="str">
        <f>Ave!N20</f>
        <v/>
      </c>
      <c r="Q278" s="136" t="str">
        <f>Ave!O20</f>
        <v/>
      </c>
      <c r="R278" s="136" t="str">
        <f>Ave!P20</f>
        <v/>
      </c>
      <c r="S278" s="26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2" t="s">
        <v>71</v>
      </c>
      <c r="C280" s="242"/>
      <c r="D280" s="242"/>
      <c r="E280" s="242"/>
      <c r="F280" s="233" t="s">
        <v>72</v>
      </c>
      <c r="G280" s="233"/>
      <c r="H280" s="233"/>
      <c r="I280" s="233"/>
      <c r="J280" s="233"/>
      <c r="K280" s="233"/>
      <c r="L280" s="233"/>
      <c r="M280" s="233"/>
      <c r="N280" s="234" t="s">
        <v>73</v>
      </c>
      <c r="O280" s="234"/>
      <c r="P280" s="234"/>
      <c r="Q280" s="234"/>
      <c r="R280" s="234"/>
      <c r="S280" s="234"/>
      <c r="T280" s="234"/>
      <c r="U280" s="234"/>
      <c r="V280" s="234"/>
    </row>
    <row r="281" spans="1:37" s="1" customFormat="1" ht="15" customHeight="1">
      <c r="B281" s="233" t="s">
        <v>74</v>
      </c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3" t="s">
        <v>74</v>
      </c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4" t="s">
        <v>75</v>
      </c>
      <c r="O283" s="234"/>
      <c r="P283" s="234"/>
      <c r="Q283" s="234"/>
      <c r="R283" s="234"/>
      <c r="S283" s="234"/>
      <c r="T283" s="234"/>
      <c r="U283" s="234"/>
      <c r="V283" s="234"/>
    </row>
    <row r="284" spans="1:37" s="1" customFormat="1" ht="15" customHeight="1">
      <c r="B284" s="235" t="s">
        <v>76</v>
      </c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5" t="s">
        <v>77</v>
      </c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39" t="s">
        <v>0</v>
      </c>
      <c r="C291" s="137"/>
      <c r="D291" s="239" t="s">
        <v>1</v>
      </c>
      <c r="E291" s="239" t="s">
        <v>2</v>
      </c>
      <c r="F291" s="239" t="s">
        <v>3</v>
      </c>
      <c r="G291" s="239" t="s">
        <v>17</v>
      </c>
      <c r="H291" s="236" t="s">
        <v>4</v>
      </c>
      <c r="I291" s="237"/>
      <c r="J291" s="237"/>
      <c r="K291" s="237"/>
      <c r="L291" s="237"/>
      <c r="M291" s="237"/>
      <c r="N291" s="237"/>
      <c r="O291" s="238"/>
      <c r="P291" s="239" t="s">
        <v>26</v>
      </c>
      <c r="Q291" s="239" t="s">
        <v>18</v>
      </c>
      <c r="R291" s="239" t="s">
        <v>6</v>
      </c>
      <c r="S291" s="241" t="s">
        <v>16</v>
      </c>
      <c r="T291" s="155"/>
      <c r="U291" s="155"/>
      <c r="V291" s="156"/>
    </row>
    <row r="292" spans="1:37" s="140" customFormat="1" ht="18" customHeight="1">
      <c r="B292" s="240"/>
      <c r="C292" s="137"/>
      <c r="D292" s="240"/>
      <c r="E292" s="240"/>
      <c r="F292" s="240"/>
      <c r="G292" s="240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0"/>
      <c r="Q292" s="240"/>
      <c r="R292" s="240"/>
      <c r="S292" s="241"/>
      <c r="T292" s="155"/>
      <c r="U292" s="155"/>
      <c r="V292" s="156"/>
    </row>
    <row r="293" spans="1:37" s="142" customFormat="1" ht="18" customHeight="1">
      <c r="A293" s="29"/>
      <c r="B293" s="262">
        <v>17</v>
      </c>
      <c r="C293" s="263">
        <f>'S1'!C21</f>
        <v>17</v>
      </c>
      <c r="D293" s="266" t="str">
        <f>Ave!C21</f>
        <v>ሲትራ ኢብራሂም ሰኢድ</v>
      </c>
      <c r="E293" s="262" t="str">
        <f>'S1'!E21</f>
        <v>F</v>
      </c>
      <c r="F293" s="262">
        <f>'S1'!F21</f>
        <v>7</v>
      </c>
      <c r="G293" s="136" t="s">
        <v>88</v>
      </c>
      <c r="H293" s="136">
        <f>'S1'!G21</f>
        <v>99</v>
      </c>
      <c r="I293" s="136">
        <f>'S1'!H21</f>
        <v>100</v>
      </c>
      <c r="J293" s="136">
        <f>'S1'!I21</f>
        <v>95</v>
      </c>
      <c r="K293" s="136">
        <f>'S1'!J21</f>
        <v>94</v>
      </c>
      <c r="L293" s="136">
        <f>'S1'!K21</f>
        <v>98</v>
      </c>
      <c r="M293" s="136">
        <f>'S1'!L21</f>
        <v>99</v>
      </c>
      <c r="N293" s="136">
        <f>'S1'!M21</f>
        <v>99</v>
      </c>
      <c r="O293" s="136">
        <f>'S1'!N21</f>
        <v>83</v>
      </c>
      <c r="P293" s="136">
        <f>'S1'!P21</f>
        <v>767</v>
      </c>
      <c r="Q293" s="136">
        <f>'S1'!Q21</f>
        <v>95.875</v>
      </c>
      <c r="R293" s="136">
        <f>'S1'!R21</f>
        <v>1</v>
      </c>
      <c r="S293" s="269" t="str">
        <f>Ave!Q21</f>
        <v>ተዛውራለች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2"/>
      <c r="C294" s="264"/>
      <c r="D294" s="267"/>
      <c r="E294" s="262"/>
      <c r="F294" s="262"/>
      <c r="G294" s="136" t="s">
        <v>89</v>
      </c>
      <c r="H294" s="136">
        <f>'S2'!G21</f>
        <v>99</v>
      </c>
      <c r="I294" s="136">
        <f>'S2'!H21</f>
        <v>99</v>
      </c>
      <c r="J294" s="136">
        <f>'S2'!I21</f>
        <v>92</v>
      </c>
      <c r="K294" s="136">
        <f>'S2'!J21</f>
        <v>94</v>
      </c>
      <c r="L294" s="136">
        <f>'S2'!K21</f>
        <v>91</v>
      </c>
      <c r="M294" s="136">
        <f>'S2'!L21</f>
        <v>96</v>
      </c>
      <c r="N294" s="136">
        <f>'S2'!M21</f>
        <v>92</v>
      </c>
      <c r="O294" s="136">
        <f>'S2'!N21</f>
        <v>81</v>
      </c>
      <c r="P294" s="136">
        <f>'S2'!P21</f>
        <v>744</v>
      </c>
      <c r="Q294" s="136">
        <f>'S2'!Q21</f>
        <v>93</v>
      </c>
      <c r="R294" s="136">
        <f>'S2'!R21</f>
        <v>1</v>
      </c>
      <c r="S294" s="26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2"/>
      <c r="C295" s="265"/>
      <c r="D295" s="268"/>
      <c r="E295" s="262"/>
      <c r="F295" s="262"/>
      <c r="G295" s="136" t="s">
        <v>18</v>
      </c>
      <c r="H295" s="136">
        <f>Ave!F21</f>
        <v>99</v>
      </c>
      <c r="I295" s="136">
        <f>Ave!G21</f>
        <v>99.5</v>
      </c>
      <c r="J295" s="136">
        <f>Ave!H21</f>
        <v>93.5</v>
      </c>
      <c r="K295" s="136">
        <f>Ave!I21</f>
        <v>94</v>
      </c>
      <c r="L295" s="136">
        <f>Ave!J21</f>
        <v>94.5</v>
      </c>
      <c r="M295" s="136">
        <f>Ave!K21</f>
        <v>97.5</v>
      </c>
      <c r="N295" s="136">
        <f>Ave!L21</f>
        <v>95.5</v>
      </c>
      <c r="O295" s="136">
        <f>Ave!M21</f>
        <v>82</v>
      </c>
      <c r="P295" s="136">
        <f>Ave!N21</f>
        <v>755.5</v>
      </c>
      <c r="Q295" s="136">
        <f>Ave!O21</f>
        <v>94.4375</v>
      </c>
      <c r="R295" s="136">
        <f>Ave!P21</f>
        <v>1</v>
      </c>
      <c r="S295" s="26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2" t="s">
        <v>71</v>
      </c>
      <c r="C297" s="242"/>
      <c r="D297" s="242"/>
      <c r="E297" s="242"/>
      <c r="F297" s="233" t="s">
        <v>72</v>
      </c>
      <c r="G297" s="233"/>
      <c r="H297" s="233"/>
      <c r="I297" s="233"/>
      <c r="J297" s="233"/>
      <c r="K297" s="233"/>
      <c r="L297" s="233"/>
      <c r="M297" s="233"/>
      <c r="N297" s="234" t="s">
        <v>73</v>
      </c>
      <c r="O297" s="234"/>
      <c r="P297" s="234"/>
      <c r="Q297" s="234"/>
      <c r="R297" s="234"/>
      <c r="S297" s="234"/>
      <c r="T297" s="234"/>
      <c r="U297" s="234"/>
      <c r="V297" s="234"/>
    </row>
    <row r="298" spans="1:37" s="1" customFormat="1" ht="15" customHeight="1">
      <c r="B298" s="233" t="s">
        <v>74</v>
      </c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3" t="s">
        <v>74</v>
      </c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4" t="s">
        <v>75</v>
      </c>
      <c r="O300" s="234"/>
      <c r="P300" s="234"/>
      <c r="Q300" s="234"/>
      <c r="R300" s="234"/>
      <c r="S300" s="234"/>
      <c r="T300" s="234"/>
      <c r="U300" s="234"/>
      <c r="V300" s="234"/>
    </row>
    <row r="301" spans="1:37" s="1" customFormat="1" ht="15" customHeight="1">
      <c r="B301" s="235" t="s">
        <v>76</v>
      </c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5" t="s">
        <v>77</v>
      </c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39" t="s">
        <v>0</v>
      </c>
      <c r="C310" s="137"/>
      <c r="D310" s="239" t="s">
        <v>1</v>
      </c>
      <c r="E310" s="239" t="s">
        <v>2</v>
      </c>
      <c r="F310" s="239" t="s">
        <v>3</v>
      </c>
      <c r="G310" s="239" t="s">
        <v>17</v>
      </c>
      <c r="H310" s="236" t="s">
        <v>4</v>
      </c>
      <c r="I310" s="237"/>
      <c r="J310" s="237"/>
      <c r="K310" s="237"/>
      <c r="L310" s="237"/>
      <c r="M310" s="237"/>
      <c r="N310" s="237"/>
      <c r="O310" s="238"/>
      <c r="P310" s="239" t="s">
        <v>26</v>
      </c>
      <c r="Q310" s="239" t="s">
        <v>18</v>
      </c>
      <c r="R310" s="239" t="s">
        <v>6</v>
      </c>
      <c r="S310" s="241" t="s">
        <v>16</v>
      </c>
      <c r="T310" s="155"/>
      <c r="U310" s="155"/>
      <c r="V310" s="156"/>
    </row>
    <row r="311" spans="1:37" s="140" customFormat="1" ht="18" customHeight="1">
      <c r="B311" s="240"/>
      <c r="C311" s="137"/>
      <c r="D311" s="240"/>
      <c r="E311" s="240"/>
      <c r="F311" s="240"/>
      <c r="G311" s="240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0"/>
      <c r="Q311" s="240"/>
      <c r="R311" s="240"/>
      <c r="S311" s="241"/>
      <c r="T311" s="155"/>
      <c r="U311" s="155"/>
      <c r="V311" s="156"/>
    </row>
    <row r="312" spans="1:37" s="142" customFormat="1" ht="18" customHeight="1">
      <c r="A312" s="29"/>
      <c r="B312" s="262">
        <v>18</v>
      </c>
      <c r="C312" s="263">
        <f>'S1'!C22</f>
        <v>18</v>
      </c>
      <c r="D312" s="266" t="str">
        <f>Ave!C22</f>
        <v>ሶብሪና ኑርየ አደም</v>
      </c>
      <c r="E312" s="262" t="str">
        <f>'S1'!E22</f>
        <v>F</v>
      </c>
      <c r="F312" s="262">
        <f>'S1'!F22</f>
        <v>7</v>
      </c>
      <c r="G312" s="136" t="s">
        <v>88</v>
      </c>
      <c r="H312" s="136">
        <f>'S1'!G22</f>
        <v>72</v>
      </c>
      <c r="I312" s="136">
        <f>'S1'!H22</f>
        <v>83</v>
      </c>
      <c r="J312" s="136">
        <f>'S1'!I22</f>
        <v>60</v>
      </c>
      <c r="K312" s="136">
        <f>'S1'!J22</f>
        <v>68</v>
      </c>
      <c r="L312" s="136">
        <f>'S1'!K22</f>
        <v>86</v>
      </c>
      <c r="M312" s="136">
        <f>'S1'!L22</f>
        <v>89</v>
      </c>
      <c r="N312" s="136">
        <f>'S1'!M22</f>
        <v>70</v>
      </c>
      <c r="O312" s="136">
        <f>'S1'!N22</f>
        <v>75</v>
      </c>
      <c r="P312" s="136">
        <f>'S1'!P22</f>
        <v>603</v>
      </c>
      <c r="Q312" s="136">
        <f>'S1'!Q22</f>
        <v>75.375</v>
      </c>
      <c r="R312" s="136">
        <f>'S1'!R22</f>
        <v>29</v>
      </c>
      <c r="S312" s="269" t="str">
        <f>Ave!Q22</f>
        <v>ተዛውራለች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2"/>
      <c r="C313" s="264"/>
      <c r="D313" s="267"/>
      <c r="E313" s="262"/>
      <c r="F313" s="262"/>
      <c r="G313" s="136" t="s">
        <v>89</v>
      </c>
      <c r="H313" s="136">
        <f>'S2'!G22</f>
        <v>60</v>
      </c>
      <c r="I313" s="136">
        <f>'S2'!H22</f>
        <v>83</v>
      </c>
      <c r="J313" s="136">
        <f>'S2'!I22</f>
        <v>66</v>
      </c>
      <c r="K313" s="136">
        <f>'S2'!J22</f>
        <v>59</v>
      </c>
      <c r="L313" s="136">
        <f>'S2'!K22</f>
        <v>82</v>
      </c>
      <c r="M313" s="136">
        <f>'S2'!L22</f>
        <v>74</v>
      </c>
      <c r="N313" s="136">
        <f>'S2'!M22</f>
        <v>81</v>
      </c>
      <c r="O313" s="136">
        <f>'S2'!N22</f>
        <v>78</v>
      </c>
      <c r="P313" s="136">
        <f>'S2'!P22</f>
        <v>583</v>
      </c>
      <c r="Q313" s="136">
        <f>'S2'!Q22</f>
        <v>72.875</v>
      </c>
      <c r="R313" s="136">
        <f>'S2'!R22</f>
        <v>23</v>
      </c>
      <c r="S313" s="26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2"/>
      <c r="C314" s="265"/>
      <c r="D314" s="268"/>
      <c r="E314" s="262"/>
      <c r="F314" s="262"/>
      <c r="G314" s="136" t="s">
        <v>18</v>
      </c>
      <c r="H314" s="136">
        <f>Ave!F22</f>
        <v>66</v>
      </c>
      <c r="I314" s="136">
        <f>Ave!G22</f>
        <v>83</v>
      </c>
      <c r="J314" s="136">
        <f>Ave!H22</f>
        <v>63</v>
      </c>
      <c r="K314" s="136">
        <f>Ave!I22</f>
        <v>63.5</v>
      </c>
      <c r="L314" s="136">
        <f>Ave!J22</f>
        <v>84</v>
      </c>
      <c r="M314" s="136">
        <f>Ave!K22</f>
        <v>81.5</v>
      </c>
      <c r="N314" s="136">
        <f>Ave!L22</f>
        <v>75.5</v>
      </c>
      <c r="O314" s="136">
        <f>Ave!M22</f>
        <v>76.5</v>
      </c>
      <c r="P314" s="136">
        <f>Ave!N22</f>
        <v>593</v>
      </c>
      <c r="Q314" s="136">
        <f>Ave!O22</f>
        <v>74.125</v>
      </c>
      <c r="R314" s="136">
        <f>Ave!P22</f>
        <v>27</v>
      </c>
      <c r="S314" s="26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2" t="s">
        <v>71</v>
      </c>
      <c r="C316" s="242"/>
      <c r="D316" s="242"/>
      <c r="E316" s="242"/>
      <c r="F316" s="233" t="s">
        <v>72</v>
      </c>
      <c r="G316" s="233"/>
      <c r="H316" s="233"/>
      <c r="I316" s="233"/>
      <c r="J316" s="233"/>
      <c r="K316" s="233"/>
      <c r="L316" s="233"/>
      <c r="M316" s="233"/>
      <c r="N316" s="234" t="s">
        <v>73</v>
      </c>
      <c r="O316" s="234"/>
      <c r="P316" s="234"/>
      <c r="Q316" s="234"/>
      <c r="R316" s="234"/>
      <c r="S316" s="234"/>
      <c r="T316" s="234"/>
      <c r="U316" s="234"/>
      <c r="V316" s="234"/>
    </row>
    <row r="317" spans="1:37" s="1" customFormat="1" ht="15" customHeight="1">
      <c r="B317" s="233" t="s">
        <v>74</v>
      </c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3" t="s">
        <v>74</v>
      </c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4" t="s">
        <v>75</v>
      </c>
      <c r="O319" s="234"/>
      <c r="P319" s="234"/>
      <c r="Q319" s="234"/>
      <c r="R319" s="234"/>
      <c r="S319" s="234"/>
      <c r="T319" s="234"/>
      <c r="U319" s="234"/>
      <c r="V319" s="234"/>
    </row>
    <row r="320" spans="1:37" s="1" customFormat="1" ht="15" customHeight="1">
      <c r="B320" s="235" t="s">
        <v>76</v>
      </c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5" t="s">
        <v>77</v>
      </c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39" t="s">
        <v>0</v>
      </c>
      <c r="C327" s="137"/>
      <c r="D327" s="239" t="s">
        <v>1</v>
      </c>
      <c r="E327" s="239" t="s">
        <v>2</v>
      </c>
      <c r="F327" s="239" t="s">
        <v>3</v>
      </c>
      <c r="G327" s="239" t="s">
        <v>17</v>
      </c>
      <c r="H327" s="236" t="s">
        <v>4</v>
      </c>
      <c r="I327" s="237"/>
      <c r="J327" s="237"/>
      <c r="K327" s="237"/>
      <c r="L327" s="237"/>
      <c r="M327" s="237"/>
      <c r="N327" s="237"/>
      <c r="O327" s="238"/>
      <c r="P327" s="239" t="s">
        <v>26</v>
      </c>
      <c r="Q327" s="239" t="s">
        <v>18</v>
      </c>
      <c r="R327" s="239" t="s">
        <v>6</v>
      </c>
      <c r="S327" s="241" t="s">
        <v>16</v>
      </c>
      <c r="T327" s="155"/>
      <c r="U327" s="155"/>
      <c r="V327" s="156"/>
    </row>
    <row r="328" spans="1:37" s="140" customFormat="1" ht="18" customHeight="1">
      <c r="B328" s="240"/>
      <c r="C328" s="137"/>
      <c r="D328" s="240"/>
      <c r="E328" s="240"/>
      <c r="F328" s="240"/>
      <c r="G328" s="240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0"/>
      <c r="Q328" s="240"/>
      <c r="R328" s="240"/>
      <c r="S328" s="241"/>
      <c r="T328" s="155"/>
      <c r="U328" s="155"/>
      <c r="V328" s="156"/>
    </row>
    <row r="329" spans="1:37" s="142" customFormat="1" ht="18" customHeight="1">
      <c r="A329" s="29"/>
      <c r="B329" s="262">
        <v>19</v>
      </c>
      <c r="C329" s="263">
        <f>'S1'!C23</f>
        <v>19</v>
      </c>
      <c r="D329" s="266" t="str">
        <f>Ave!C23</f>
        <v>ሷሊሀ ሙሀመድ ሰኢድ</v>
      </c>
      <c r="E329" s="262" t="str">
        <f>'S1'!E23</f>
        <v>F</v>
      </c>
      <c r="F329" s="262">
        <f>'S1'!F23</f>
        <v>7</v>
      </c>
      <c r="G329" s="136" t="s">
        <v>88</v>
      </c>
      <c r="H329" s="136">
        <f>'S1'!G23</f>
        <v>52</v>
      </c>
      <c r="I329" s="136">
        <f>'S1'!H23</f>
        <v>62</v>
      </c>
      <c r="J329" s="136">
        <f>'S1'!I23</f>
        <v>41</v>
      </c>
      <c r="K329" s="136">
        <f>'S1'!J23</f>
        <v>62</v>
      </c>
      <c r="L329" s="136">
        <f>'S1'!K23</f>
        <v>64</v>
      </c>
      <c r="M329" s="136">
        <f>'S1'!L23</f>
        <v>70</v>
      </c>
      <c r="N329" s="136">
        <f>'S1'!M23</f>
        <v>81</v>
      </c>
      <c r="O329" s="136">
        <f>'S1'!N23</f>
        <v>94</v>
      </c>
      <c r="P329" s="136">
        <f>'S1'!P23</f>
        <v>526</v>
      </c>
      <c r="Q329" s="136">
        <f>'S1'!Q23</f>
        <v>65.75</v>
      </c>
      <c r="R329" s="136">
        <f>'S1'!R23</f>
        <v>40</v>
      </c>
      <c r="S329" s="269" t="str">
        <f>Ave!Q23</f>
        <v>ተዛውራለች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2"/>
      <c r="C330" s="264"/>
      <c r="D330" s="267"/>
      <c r="E330" s="262"/>
      <c r="F330" s="262"/>
      <c r="G330" s="136" t="s">
        <v>89</v>
      </c>
      <c r="H330" s="136">
        <f>'S2'!G23</f>
        <v>38</v>
      </c>
      <c r="I330" s="136">
        <f>'S2'!H23</f>
        <v>47</v>
      </c>
      <c r="J330" s="136">
        <f>'S2'!I23</f>
        <v>44</v>
      </c>
      <c r="K330" s="136">
        <f>'S2'!J23</f>
        <v>53</v>
      </c>
      <c r="L330" s="136">
        <f>'S2'!K23</f>
        <v>78</v>
      </c>
      <c r="M330" s="136">
        <f>'S2'!L23</f>
        <v>76</v>
      </c>
      <c r="N330" s="136">
        <f>'S2'!M23</f>
        <v>81</v>
      </c>
      <c r="O330" s="136">
        <f>'S2'!N23</f>
        <v>99</v>
      </c>
      <c r="P330" s="136">
        <f>'S2'!P23</f>
        <v>516</v>
      </c>
      <c r="Q330" s="136">
        <f>'S2'!Q23</f>
        <v>64.5</v>
      </c>
      <c r="R330" s="136">
        <f>'S2'!R23</f>
        <v>40</v>
      </c>
      <c r="S330" s="26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2"/>
      <c r="C331" s="265"/>
      <c r="D331" s="268"/>
      <c r="E331" s="262"/>
      <c r="F331" s="262"/>
      <c r="G331" s="136" t="s">
        <v>18</v>
      </c>
      <c r="H331" s="136">
        <f>Ave!F23</f>
        <v>45</v>
      </c>
      <c r="I331" s="136">
        <f>Ave!G23</f>
        <v>54.5</v>
      </c>
      <c r="J331" s="136">
        <f>Ave!H23</f>
        <v>42.5</v>
      </c>
      <c r="K331" s="136">
        <f>Ave!I23</f>
        <v>57.5</v>
      </c>
      <c r="L331" s="136">
        <f>Ave!J23</f>
        <v>71</v>
      </c>
      <c r="M331" s="136">
        <f>Ave!K23</f>
        <v>73</v>
      </c>
      <c r="N331" s="136">
        <f>Ave!L23</f>
        <v>81</v>
      </c>
      <c r="O331" s="136">
        <f>Ave!M23</f>
        <v>96.5</v>
      </c>
      <c r="P331" s="136">
        <f>Ave!N23</f>
        <v>521</v>
      </c>
      <c r="Q331" s="136">
        <f>Ave!O23</f>
        <v>65.125</v>
      </c>
      <c r="R331" s="136">
        <f>Ave!P23</f>
        <v>39</v>
      </c>
      <c r="S331" s="26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2" t="s">
        <v>71</v>
      </c>
      <c r="C333" s="242"/>
      <c r="D333" s="242"/>
      <c r="E333" s="242"/>
      <c r="F333" s="233" t="s">
        <v>72</v>
      </c>
      <c r="G333" s="233"/>
      <c r="H333" s="233"/>
      <c r="I333" s="233"/>
      <c r="J333" s="233"/>
      <c r="K333" s="233"/>
      <c r="L333" s="233"/>
      <c r="M333" s="233"/>
      <c r="N333" s="234" t="s">
        <v>73</v>
      </c>
      <c r="O333" s="234"/>
      <c r="P333" s="234"/>
      <c r="Q333" s="234"/>
      <c r="R333" s="234"/>
      <c r="S333" s="234"/>
      <c r="T333" s="234"/>
      <c r="U333" s="234"/>
      <c r="V333" s="234"/>
    </row>
    <row r="334" spans="1:37" s="1" customFormat="1" ht="15" customHeight="1">
      <c r="B334" s="233" t="s">
        <v>74</v>
      </c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3" t="s">
        <v>74</v>
      </c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4" t="s">
        <v>75</v>
      </c>
      <c r="O336" s="234"/>
      <c r="P336" s="234"/>
      <c r="Q336" s="234"/>
      <c r="R336" s="234"/>
      <c r="S336" s="234"/>
      <c r="T336" s="234"/>
      <c r="U336" s="234"/>
      <c r="V336" s="234"/>
    </row>
    <row r="337" spans="1:37" s="1" customFormat="1" ht="15" customHeight="1">
      <c r="B337" s="235" t="s">
        <v>76</v>
      </c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5" t="s">
        <v>77</v>
      </c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39" t="s">
        <v>0</v>
      </c>
      <c r="C346" s="137"/>
      <c r="D346" s="239" t="s">
        <v>1</v>
      </c>
      <c r="E346" s="239" t="s">
        <v>2</v>
      </c>
      <c r="F346" s="239" t="s">
        <v>3</v>
      </c>
      <c r="G346" s="239" t="s">
        <v>17</v>
      </c>
      <c r="H346" s="236" t="s">
        <v>4</v>
      </c>
      <c r="I346" s="237"/>
      <c r="J346" s="237"/>
      <c r="K346" s="237"/>
      <c r="L346" s="237"/>
      <c r="M346" s="237"/>
      <c r="N346" s="237"/>
      <c r="O346" s="238"/>
      <c r="P346" s="239" t="s">
        <v>26</v>
      </c>
      <c r="Q346" s="239" t="s">
        <v>18</v>
      </c>
      <c r="R346" s="239" t="s">
        <v>6</v>
      </c>
      <c r="S346" s="241" t="s">
        <v>16</v>
      </c>
      <c r="T346" s="155"/>
      <c r="U346" s="155"/>
      <c r="V346" s="156"/>
    </row>
    <row r="347" spans="1:37" s="140" customFormat="1" ht="18" customHeight="1">
      <c r="B347" s="240"/>
      <c r="C347" s="137"/>
      <c r="D347" s="240"/>
      <c r="E347" s="240"/>
      <c r="F347" s="240"/>
      <c r="G347" s="240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0"/>
      <c r="Q347" s="240"/>
      <c r="R347" s="240"/>
      <c r="S347" s="241"/>
      <c r="T347" s="155"/>
      <c r="U347" s="155"/>
      <c r="V347" s="156"/>
    </row>
    <row r="348" spans="1:37" s="142" customFormat="1" ht="18" customHeight="1">
      <c r="A348" s="29"/>
      <c r="B348" s="262">
        <v>20</v>
      </c>
      <c r="C348" s="263">
        <f>'S1'!C24</f>
        <v>20</v>
      </c>
      <c r="D348" s="266" t="str">
        <f>Ave!C24</f>
        <v xml:space="preserve">ረውዷ አህመድ ኑር </v>
      </c>
      <c r="E348" s="262" t="str">
        <f>'S1'!E24</f>
        <v>F</v>
      </c>
      <c r="F348" s="262">
        <f>'S1'!F24</f>
        <v>7</v>
      </c>
      <c r="G348" s="136" t="s">
        <v>88</v>
      </c>
      <c r="H348" s="136">
        <f>'S1'!G24</f>
        <v>80</v>
      </c>
      <c r="I348" s="136">
        <f>'S1'!H24</f>
        <v>78</v>
      </c>
      <c r="J348" s="136">
        <f>'S1'!I24</f>
        <v>91</v>
      </c>
      <c r="K348" s="136">
        <f>'S1'!J24</f>
        <v>75</v>
      </c>
      <c r="L348" s="136">
        <f>'S1'!K24</f>
        <v>78</v>
      </c>
      <c r="M348" s="136">
        <f>'S1'!L24</f>
        <v>85</v>
      </c>
      <c r="N348" s="136">
        <f>'S1'!M24</f>
        <v>72</v>
      </c>
      <c r="O348" s="136">
        <f>'S1'!N24</f>
        <v>78</v>
      </c>
      <c r="P348" s="136">
        <f>'S1'!P24</f>
        <v>637</v>
      </c>
      <c r="Q348" s="136">
        <f>'S1'!Q24</f>
        <v>79.625</v>
      </c>
      <c r="R348" s="136">
        <f>'S1'!R24</f>
        <v>23</v>
      </c>
      <c r="S348" s="269" t="str">
        <f>Ave!Q24</f>
        <v>ተዛውራለች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2"/>
      <c r="C349" s="264"/>
      <c r="D349" s="267"/>
      <c r="E349" s="262"/>
      <c r="F349" s="262"/>
      <c r="G349" s="136" t="s">
        <v>89</v>
      </c>
      <c r="H349" s="136">
        <f>'S2'!G24</f>
        <v>67</v>
      </c>
      <c r="I349" s="136">
        <f>'S2'!H24</f>
        <v>54</v>
      </c>
      <c r="J349" s="136">
        <f>'S2'!I24</f>
        <v>71</v>
      </c>
      <c r="K349" s="136">
        <f>'S2'!J24</f>
        <v>66</v>
      </c>
      <c r="L349" s="136">
        <f>'S2'!K24</f>
        <v>81</v>
      </c>
      <c r="M349" s="136">
        <f>'S2'!L24</f>
        <v>92</v>
      </c>
      <c r="N349" s="136">
        <f>'S2'!M24</f>
        <v>80</v>
      </c>
      <c r="O349" s="136">
        <f>'S2'!N24</f>
        <v>78</v>
      </c>
      <c r="P349" s="136">
        <f>'S2'!P24</f>
        <v>589</v>
      </c>
      <c r="Q349" s="136">
        <f>'S2'!Q24</f>
        <v>73.625</v>
      </c>
      <c r="R349" s="136">
        <f>'S2'!R24</f>
        <v>21</v>
      </c>
      <c r="S349" s="26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2"/>
      <c r="C350" s="265"/>
      <c r="D350" s="268"/>
      <c r="E350" s="262"/>
      <c r="F350" s="262"/>
      <c r="G350" s="136" t="s">
        <v>18</v>
      </c>
      <c r="H350" s="136">
        <f>Ave!F24</f>
        <v>73.5</v>
      </c>
      <c r="I350" s="136">
        <f>Ave!G24</f>
        <v>66</v>
      </c>
      <c r="J350" s="136">
        <f>Ave!H24</f>
        <v>81</v>
      </c>
      <c r="K350" s="136">
        <f>Ave!I24</f>
        <v>70.5</v>
      </c>
      <c r="L350" s="136">
        <f>Ave!J24</f>
        <v>79.5</v>
      </c>
      <c r="M350" s="136">
        <f>Ave!K24</f>
        <v>88.5</v>
      </c>
      <c r="N350" s="136">
        <f>Ave!L24</f>
        <v>76</v>
      </c>
      <c r="O350" s="136">
        <f>Ave!M24</f>
        <v>78</v>
      </c>
      <c r="P350" s="136">
        <f>Ave!N24</f>
        <v>613</v>
      </c>
      <c r="Q350" s="136">
        <f>Ave!O24</f>
        <v>76.625</v>
      </c>
      <c r="R350" s="136">
        <f>Ave!P24</f>
        <v>21</v>
      </c>
      <c r="S350" s="26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2" t="s">
        <v>71</v>
      </c>
      <c r="C352" s="242"/>
      <c r="D352" s="242"/>
      <c r="E352" s="242"/>
      <c r="F352" s="233" t="s">
        <v>72</v>
      </c>
      <c r="G352" s="233"/>
      <c r="H352" s="233"/>
      <c r="I352" s="233"/>
      <c r="J352" s="233"/>
      <c r="K352" s="233"/>
      <c r="L352" s="233"/>
      <c r="M352" s="233"/>
      <c r="N352" s="234" t="s">
        <v>73</v>
      </c>
      <c r="O352" s="234"/>
      <c r="P352" s="234"/>
      <c r="Q352" s="234"/>
      <c r="R352" s="234"/>
      <c r="S352" s="234"/>
      <c r="T352" s="234"/>
      <c r="U352" s="234"/>
      <c r="V352" s="234"/>
    </row>
    <row r="353" spans="1:42" s="1" customFormat="1" ht="15" customHeight="1">
      <c r="B353" s="233" t="s">
        <v>74</v>
      </c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3" t="s">
        <v>74</v>
      </c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4" t="s">
        <v>75</v>
      </c>
      <c r="O355" s="234"/>
      <c r="P355" s="234"/>
      <c r="Q355" s="234"/>
      <c r="R355" s="234"/>
      <c r="S355" s="234"/>
      <c r="T355" s="234"/>
      <c r="U355" s="234"/>
      <c r="V355" s="234"/>
    </row>
    <row r="356" spans="1:42" s="1" customFormat="1" ht="15" customHeight="1">
      <c r="B356" s="235" t="s">
        <v>76</v>
      </c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5" t="s">
        <v>77</v>
      </c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39" t="s">
        <v>0</v>
      </c>
      <c r="C363" s="137"/>
      <c r="D363" s="239" t="s">
        <v>1</v>
      </c>
      <c r="E363" s="239" t="s">
        <v>2</v>
      </c>
      <c r="F363" s="239" t="s">
        <v>3</v>
      </c>
      <c r="G363" s="239" t="s">
        <v>17</v>
      </c>
      <c r="H363" s="236" t="s">
        <v>4</v>
      </c>
      <c r="I363" s="237"/>
      <c r="J363" s="237"/>
      <c r="K363" s="237"/>
      <c r="L363" s="237"/>
      <c r="M363" s="237"/>
      <c r="N363" s="237"/>
      <c r="O363" s="238"/>
      <c r="P363" s="239" t="s">
        <v>26</v>
      </c>
      <c r="Q363" s="239" t="s">
        <v>18</v>
      </c>
      <c r="R363" s="239" t="s">
        <v>6</v>
      </c>
      <c r="S363" s="241" t="s">
        <v>16</v>
      </c>
      <c r="T363" s="155"/>
      <c r="U363" s="155"/>
      <c r="V363" s="156"/>
    </row>
    <row r="364" spans="1:42" s="140" customFormat="1" ht="18" customHeight="1">
      <c r="B364" s="240"/>
      <c r="C364" s="137"/>
      <c r="D364" s="240"/>
      <c r="E364" s="240"/>
      <c r="F364" s="240"/>
      <c r="G364" s="240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0"/>
      <c r="Q364" s="240"/>
      <c r="R364" s="240"/>
      <c r="S364" s="241"/>
      <c r="T364" s="155"/>
      <c r="U364" s="155"/>
      <c r="V364" s="156"/>
    </row>
    <row r="365" spans="1:42" s="142" customFormat="1" ht="18" customHeight="1">
      <c r="A365" s="29"/>
      <c r="B365" s="262">
        <v>21</v>
      </c>
      <c r="C365" s="263">
        <f>'S1'!C25</f>
        <v>21</v>
      </c>
      <c r="D365" s="266" t="str">
        <f>Ave!C25</f>
        <v>ቃሲም ሰኢድ ሁሴን</v>
      </c>
      <c r="E365" s="262" t="str">
        <f>'S1'!E25</f>
        <v>M</v>
      </c>
      <c r="F365" s="262">
        <f>'S1'!F25</f>
        <v>7</v>
      </c>
      <c r="G365" s="136" t="s">
        <v>88</v>
      </c>
      <c r="H365" s="136">
        <f>'S1'!G25</f>
        <v>50</v>
      </c>
      <c r="I365" s="136">
        <f>'S1'!H25</f>
        <v>61</v>
      </c>
      <c r="J365" s="136">
        <f>'S1'!I25</f>
        <v>54</v>
      </c>
      <c r="K365" s="136">
        <f>'S1'!J25</f>
        <v>49</v>
      </c>
      <c r="L365" s="136">
        <f>'S1'!K25</f>
        <v>51</v>
      </c>
      <c r="M365" s="136">
        <f>'S1'!L25</f>
        <v>60</v>
      </c>
      <c r="N365" s="136">
        <f>'S1'!M25</f>
        <v>73</v>
      </c>
      <c r="O365" s="136">
        <f>'S1'!N25</f>
        <v>59</v>
      </c>
      <c r="P365" s="136">
        <f>'S1'!P25</f>
        <v>457</v>
      </c>
      <c r="Q365" s="136">
        <f>'S1'!Q25</f>
        <v>57.125</v>
      </c>
      <c r="R365" s="136">
        <f>'S1'!R25</f>
        <v>48</v>
      </c>
      <c r="S365" s="269" t="str">
        <f>Ave!Q25</f>
        <v>ተዛውሯል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2"/>
      <c r="C366" s="264"/>
      <c r="D366" s="267"/>
      <c r="E366" s="262"/>
      <c r="F366" s="262"/>
      <c r="G366" s="136" t="s">
        <v>89</v>
      </c>
      <c r="H366" s="136">
        <f>'S2'!G25</f>
        <v>40</v>
      </c>
      <c r="I366" s="136">
        <f>'S2'!H25</f>
        <v>58</v>
      </c>
      <c r="J366" s="136">
        <f>'S2'!I25</f>
        <v>43</v>
      </c>
      <c r="K366" s="136">
        <f>'S2'!J25</f>
        <v>48</v>
      </c>
      <c r="L366" s="136">
        <f>'S2'!K25</f>
        <v>56</v>
      </c>
      <c r="M366" s="136">
        <f>'S2'!L25</f>
        <v>64</v>
      </c>
      <c r="N366" s="136">
        <f>'S2'!M25</f>
        <v>64</v>
      </c>
      <c r="O366" s="136">
        <f>'S2'!N25</f>
        <v>65</v>
      </c>
      <c r="P366" s="136">
        <f>'S2'!P25</f>
        <v>438</v>
      </c>
      <c r="Q366" s="136">
        <f>'S2'!Q25</f>
        <v>54.75</v>
      </c>
      <c r="R366" s="136">
        <f>'S2'!R25</f>
        <v>46</v>
      </c>
      <c r="S366" s="26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2"/>
      <c r="C367" s="265"/>
      <c r="D367" s="268"/>
      <c r="E367" s="262"/>
      <c r="F367" s="262"/>
      <c r="G367" s="136" t="s">
        <v>18</v>
      </c>
      <c r="H367" s="136">
        <f>Ave!F25</f>
        <v>45</v>
      </c>
      <c r="I367" s="136">
        <f>Ave!G25</f>
        <v>59.5</v>
      </c>
      <c r="J367" s="136">
        <f>Ave!H25</f>
        <v>48.5</v>
      </c>
      <c r="K367" s="136">
        <f>Ave!I25</f>
        <v>48.5</v>
      </c>
      <c r="L367" s="136">
        <f>Ave!J25</f>
        <v>53.5</v>
      </c>
      <c r="M367" s="136">
        <f>Ave!K25</f>
        <v>62</v>
      </c>
      <c r="N367" s="136">
        <f>Ave!L25</f>
        <v>68.5</v>
      </c>
      <c r="O367" s="136">
        <f>Ave!M25</f>
        <v>62</v>
      </c>
      <c r="P367" s="136">
        <f>Ave!N25</f>
        <v>447.5</v>
      </c>
      <c r="Q367" s="136">
        <f>Ave!O25</f>
        <v>55.9375</v>
      </c>
      <c r="R367" s="136">
        <f>Ave!P25</f>
        <v>47</v>
      </c>
      <c r="S367" s="26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2" t="s">
        <v>71</v>
      </c>
      <c r="C369" s="242"/>
      <c r="D369" s="242"/>
      <c r="E369" s="242"/>
      <c r="F369" s="233" t="s">
        <v>72</v>
      </c>
      <c r="G369" s="233"/>
      <c r="H369" s="233"/>
      <c r="I369" s="233"/>
      <c r="J369" s="233"/>
      <c r="K369" s="233"/>
      <c r="L369" s="233"/>
      <c r="M369" s="233"/>
      <c r="N369" s="234" t="s">
        <v>73</v>
      </c>
      <c r="O369" s="234"/>
      <c r="P369" s="234"/>
      <c r="Q369" s="234"/>
      <c r="R369" s="234"/>
      <c r="S369" s="234"/>
      <c r="T369" s="234"/>
      <c r="U369" s="234"/>
      <c r="V369" s="234"/>
    </row>
    <row r="370" spans="1:42" s="1" customFormat="1" ht="15" customHeight="1">
      <c r="B370" s="233" t="s">
        <v>74</v>
      </c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3" t="s">
        <v>74</v>
      </c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4" t="s">
        <v>75</v>
      </c>
      <c r="O372" s="234"/>
      <c r="P372" s="234"/>
      <c r="Q372" s="234"/>
      <c r="R372" s="234"/>
      <c r="S372" s="234"/>
      <c r="T372" s="234"/>
      <c r="U372" s="234"/>
      <c r="V372" s="234"/>
    </row>
    <row r="373" spans="1:42" s="1" customFormat="1" ht="15" customHeight="1">
      <c r="B373" s="235" t="s">
        <v>76</v>
      </c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5" t="s">
        <v>77</v>
      </c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39" t="s">
        <v>0</v>
      </c>
      <c r="C382" s="137"/>
      <c r="D382" s="239" t="s">
        <v>1</v>
      </c>
      <c r="E382" s="239" t="s">
        <v>2</v>
      </c>
      <c r="F382" s="239" t="s">
        <v>3</v>
      </c>
      <c r="G382" s="239" t="s">
        <v>17</v>
      </c>
      <c r="H382" s="236" t="s">
        <v>4</v>
      </c>
      <c r="I382" s="237"/>
      <c r="J382" s="237"/>
      <c r="K382" s="237"/>
      <c r="L382" s="237"/>
      <c r="M382" s="237"/>
      <c r="N382" s="237"/>
      <c r="O382" s="238"/>
      <c r="P382" s="239" t="s">
        <v>26</v>
      </c>
      <c r="Q382" s="239" t="s">
        <v>18</v>
      </c>
      <c r="R382" s="239" t="s">
        <v>6</v>
      </c>
      <c r="S382" s="241" t="s">
        <v>16</v>
      </c>
      <c r="T382" s="155"/>
      <c r="U382" s="155"/>
      <c r="V382" s="156"/>
    </row>
    <row r="383" spans="1:42" s="140" customFormat="1" ht="18" customHeight="1">
      <c r="B383" s="240"/>
      <c r="C383" s="137"/>
      <c r="D383" s="240"/>
      <c r="E383" s="240"/>
      <c r="F383" s="240"/>
      <c r="G383" s="240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0"/>
      <c r="Q383" s="240"/>
      <c r="R383" s="240"/>
      <c r="S383" s="241"/>
      <c r="T383" s="155"/>
      <c r="U383" s="155"/>
      <c r="V383" s="156"/>
    </row>
    <row r="384" spans="1:42" s="142" customFormat="1" ht="18" customHeight="1">
      <c r="A384" s="29"/>
      <c r="B384" s="262">
        <v>22</v>
      </c>
      <c r="C384" s="263">
        <f>'S1'!C26</f>
        <v>22</v>
      </c>
      <c r="D384" s="266" t="str">
        <f>Ave!C26</f>
        <v>ተማዱር ደሳለኝ ገብርየ</v>
      </c>
      <c r="E384" s="262" t="str">
        <f>'S1'!E26</f>
        <v>F</v>
      </c>
      <c r="F384" s="262">
        <f>'S1'!F26</f>
        <v>7</v>
      </c>
      <c r="G384" s="136" t="s">
        <v>88</v>
      </c>
      <c r="H384" s="136">
        <f>'S1'!G26</f>
        <v>94</v>
      </c>
      <c r="I384" s="136">
        <f>'S1'!H26</f>
        <v>95</v>
      </c>
      <c r="J384" s="136">
        <f>'S1'!I26</f>
        <v>96</v>
      </c>
      <c r="K384" s="136">
        <f>'S1'!J26</f>
        <v>89</v>
      </c>
      <c r="L384" s="136">
        <f>'S1'!K26</f>
        <v>96</v>
      </c>
      <c r="M384" s="136">
        <f>'S1'!L26</f>
        <v>85</v>
      </c>
      <c r="N384" s="136">
        <f>'S1'!M26</f>
        <v>89</v>
      </c>
      <c r="O384" s="136">
        <f>'S1'!N26</f>
        <v>70</v>
      </c>
      <c r="P384" s="136">
        <f>'S1'!P26</f>
        <v>714</v>
      </c>
      <c r="Q384" s="136">
        <f>'S1'!Q26</f>
        <v>89.25</v>
      </c>
      <c r="R384" s="136">
        <f>'S1'!R26</f>
        <v>4</v>
      </c>
      <c r="S384" s="269" t="str">
        <f>Ave!Q26</f>
        <v>ተዛውራለች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2"/>
      <c r="C385" s="264"/>
      <c r="D385" s="267"/>
      <c r="E385" s="262"/>
      <c r="F385" s="262"/>
      <c r="G385" s="136" t="s">
        <v>89</v>
      </c>
      <c r="H385" s="136">
        <f>'S2'!G26</f>
        <v>98</v>
      </c>
      <c r="I385" s="136">
        <f>'S2'!H26</f>
        <v>100</v>
      </c>
      <c r="J385" s="136">
        <f>'S2'!I26</f>
        <v>97</v>
      </c>
      <c r="K385" s="136">
        <f>'S2'!J26</f>
        <v>88</v>
      </c>
      <c r="L385" s="136">
        <f>'S2'!K26</f>
        <v>95</v>
      </c>
      <c r="M385" s="136">
        <f>'S2'!L26</f>
        <v>80</v>
      </c>
      <c r="N385" s="136">
        <f>'S2'!M26</f>
        <v>82</v>
      </c>
      <c r="O385" s="136">
        <f>'S2'!N26</f>
        <v>76</v>
      </c>
      <c r="P385" s="136">
        <f>'S2'!P26</f>
        <v>716</v>
      </c>
      <c r="Q385" s="136">
        <f>'S2'!Q26</f>
        <v>89.5</v>
      </c>
      <c r="R385" s="136">
        <f>'S2'!R26</f>
        <v>5</v>
      </c>
      <c r="S385" s="26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2"/>
      <c r="C386" s="265"/>
      <c r="D386" s="268"/>
      <c r="E386" s="262"/>
      <c r="F386" s="262"/>
      <c r="G386" s="136" t="s">
        <v>18</v>
      </c>
      <c r="H386" s="136">
        <f>Ave!F26</f>
        <v>96</v>
      </c>
      <c r="I386" s="136">
        <f>Ave!G26</f>
        <v>97.5</v>
      </c>
      <c r="J386" s="136">
        <f>Ave!H26</f>
        <v>96.5</v>
      </c>
      <c r="K386" s="136">
        <f>Ave!I26</f>
        <v>88.5</v>
      </c>
      <c r="L386" s="136">
        <f>Ave!J26</f>
        <v>95.5</v>
      </c>
      <c r="M386" s="136">
        <f>Ave!K26</f>
        <v>82.5</v>
      </c>
      <c r="N386" s="136">
        <f>Ave!L26</f>
        <v>85.5</v>
      </c>
      <c r="O386" s="136">
        <f>Ave!M26</f>
        <v>73</v>
      </c>
      <c r="P386" s="136">
        <f>Ave!N26</f>
        <v>715</v>
      </c>
      <c r="Q386" s="136">
        <f>Ave!O26</f>
        <v>89.375</v>
      </c>
      <c r="R386" s="136">
        <f>Ave!P26</f>
        <v>4</v>
      </c>
      <c r="S386" s="26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2" t="s">
        <v>71</v>
      </c>
      <c r="C388" s="242"/>
      <c r="D388" s="242"/>
      <c r="E388" s="242"/>
      <c r="F388" s="233" t="s">
        <v>72</v>
      </c>
      <c r="G388" s="233"/>
      <c r="H388" s="233"/>
      <c r="I388" s="233"/>
      <c r="J388" s="233"/>
      <c r="K388" s="233"/>
      <c r="L388" s="233"/>
      <c r="M388" s="233"/>
      <c r="N388" s="234" t="s">
        <v>73</v>
      </c>
      <c r="O388" s="234"/>
      <c r="P388" s="234"/>
      <c r="Q388" s="234"/>
      <c r="R388" s="234"/>
      <c r="S388" s="234"/>
      <c r="T388" s="234"/>
      <c r="U388" s="234"/>
      <c r="V388" s="234"/>
    </row>
    <row r="389" spans="1:42" s="1" customFormat="1" ht="15" customHeight="1">
      <c r="B389" s="233" t="s">
        <v>74</v>
      </c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3" t="s">
        <v>74</v>
      </c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4" t="s">
        <v>75</v>
      </c>
      <c r="O391" s="234"/>
      <c r="P391" s="234"/>
      <c r="Q391" s="234"/>
      <c r="R391" s="234"/>
      <c r="S391" s="234"/>
      <c r="T391" s="234"/>
      <c r="U391" s="234"/>
      <c r="V391" s="234"/>
    </row>
    <row r="392" spans="1:42" s="1" customFormat="1" ht="15" customHeight="1">
      <c r="B392" s="235" t="s">
        <v>76</v>
      </c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5" t="s">
        <v>77</v>
      </c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39" t="s">
        <v>0</v>
      </c>
      <c r="C399" s="137"/>
      <c r="D399" s="239" t="s">
        <v>1</v>
      </c>
      <c r="E399" s="239" t="s">
        <v>2</v>
      </c>
      <c r="F399" s="239" t="s">
        <v>3</v>
      </c>
      <c r="G399" s="239" t="s">
        <v>17</v>
      </c>
      <c r="H399" s="236" t="s">
        <v>4</v>
      </c>
      <c r="I399" s="237"/>
      <c r="J399" s="237"/>
      <c r="K399" s="237"/>
      <c r="L399" s="237"/>
      <c r="M399" s="237"/>
      <c r="N399" s="237"/>
      <c r="O399" s="238"/>
      <c r="P399" s="239" t="s">
        <v>26</v>
      </c>
      <c r="Q399" s="239" t="s">
        <v>18</v>
      </c>
      <c r="R399" s="239" t="s">
        <v>6</v>
      </c>
      <c r="S399" s="241" t="s">
        <v>16</v>
      </c>
      <c r="T399" s="155"/>
      <c r="U399" s="155"/>
      <c r="V399" s="156"/>
    </row>
    <row r="400" spans="1:42" s="140" customFormat="1" ht="18" customHeight="1">
      <c r="B400" s="240"/>
      <c r="C400" s="137"/>
      <c r="D400" s="240"/>
      <c r="E400" s="240"/>
      <c r="F400" s="240"/>
      <c r="G400" s="240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0"/>
      <c r="Q400" s="240"/>
      <c r="R400" s="240"/>
      <c r="S400" s="241"/>
      <c r="T400" s="155"/>
      <c r="U400" s="155"/>
      <c r="V400" s="156"/>
    </row>
    <row r="401" spans="1:42" s="142" customFormat="1" ht="18" customHeight="1">
      <c r="A401" s="29"/>
      <c r="B401" s="262">
        <v>23</v>
      </c>
      <c r="C401" s="263">
        <f>'S1'!C27</f>
        <v>23</v>
      </c>
      <c r="D401" s="266" t="str">
        <f>Ave!C27</f>
        <v>ተምኪን ሱለይማን ኡመር</v>
      </c>
      <c r="E401" s="262" t="str">
        <f>'S1'!E27</f>
        <v>M</v>
      </c>
      <c r="F401" s="262">
        <f>'S1'!F27</f>
        <v>7</v>
      </c>
      <c r="G401" s="136" t="s">
        <v>88</v>
      </c>
      <c r="H401" s="136">
        <f>'S1'!G27</f>
        <v>77</v>
      </c>
      <c r="I401" s="136">
        <f>'S1'!H27</f>
        <v>77</v>
      </c>
      <c r="J401" s="136">
        <f>'S1'!I27</f>
        <v>86</v>
      </c>
      <c r="K401" s="136">
        <f>'S1'!J27</f>
        <v>64</v>
      </c>
      <c r="L401" s="136">
        <f>'S1'!K27</f>
        <v>72</v>
      </c>
      <c r="M401" s="136">
        <f>'S1'!L27</f>
        <v>76</v>
      </c>
      <c r="N401" s="136">
        <f>'S1'!M27</f>
        <v>81</v>
      </c>
      <c r="O401" s="136">
        <f>'S1'!N27</f>
        <v>86</v>
      </c>
      <c r="P401" s="136">
        <f>'S1'!P27</f>
        <v>619</v>
      </c>
      <c r="Q401" s="136">
        <f>'S1'!Q27</f>
        <v>77.375</v>
      </c>
      <c r="R401" s="136">
        <f>'S1'!R27</f>
        <v>27</v>
      </c>
      <c r="S401" s="269" t="str">
        <f>Ave!Q27</f>
        <v>ተዛውሯል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2"/>
      <c r="C402" s="264"/>
      <c r="D402" s="267"/>
      <c r="E402" s="262"/>
      <c r="F402" s="262"/>
      <c r="G402" s="136" t="s">
        <v>89</v>
      </c>
      <c r="H402" s="136">
        <f>'S2'!G27</f>
        <v>55</v>
      </c>
      <c r="I402" s="136">
        <f>'S2'!H27</f>
        <v>57</v>
      </c>
      <c r="J402" s="136">
        <f>'S2'!I27</f>
        <v>58</v>
      </c>
      <c r="K402" s="136">
        <f>'S2'!J27</f>
        <v>51</v>
      </c>
      <c r="L402" s="136">
        <f>'S2'!K27</f>
        <v>77</v>
      </c>
      <c r="M402" s="136">
        <f>'S2'!L27</f>
        <v>75</v>
      </c>
      <c r="N402" s="136">
        <f>'S2'!M27</f>
        <v>77</v>
      </c>
      <c r="O402" s="136">
        <f>'S2'!N27</f>
        <v>85</v>
      </c>
      <c r="P402" s="136">
        <f>'S2'!P27</f>
        <v>535</v>
      </c>
      <c r="Q402" s="136">
        <f>'S2'!Q27</f>
        <v>66.875</v>
      </c>
      <c r="R402" s="136">
        <f>'S2'!R27</f>
        <v>34</v>
      </c>
      <c r="S402" s="26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2"/>
      <c r="C403" s="265"/>
      <c r="D403" s="268"/>
      <c r="E403" s="262"/>
      <c r="F403" s="262"/>
      <c r="G403" s="136" t="s">
        <v>18</v>
      </c>
      <c r="H403" s="136">
        <f>Ave!F27</f>
        <v>66</v>
      </c>
      <c r="I403" s="136">
        <f>Ave!G27</f>
        <v>67</v>
      </c>
      <c r="J403" s="136">
        <f>Ave!H27</f>
        <v>72</v>
      </c>
      <c r="K403" s="136">
        <f>Ave!I27</f>
        <v>57.5</v>
      </c>
      <c r="L403" s="136">
        <f>Ave!J27</f>
        <v>74.5</v>
      </c>
      <c r="M403" s="136">
        <f>Ave!K27</f>
        <v>75.5</v>
      </c>
      <c r="N403" s="136">
        <f>Ave!L27</f>
        <v>79</v>
      </c>
      <c r="O403" s="136">
        <f>Ave!M27</f>
        <v>85.5</v>
      </c>
      <c r="P403" s="136">
        <f>Ave!N27</f>
        <v>577</v>
      </c>
      <c r="Q403" s="136">
        <f>Ave!O27</f>
        <v>72.125</v>
      </c>
      <c r="R403" s="136">
        <f>Ave!P27</f>
        <v>31</v>
      </c>
      <c r="S403" s="26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2" t="s">
        <v>71</v>
      </c>
      <c r="C405" s="242"/>
      <c r="D405" s="242"/>
      <c r="E405" s="242"/>
      <c r="F405" s="233" t="s">
        <v>72</v>
      </c>
      <c r="G405" s="233"/>
      <c r="H405" s="233"/>
      <c r="I405" s="233"/>
      <c r="J405" s="233"/>
      <c r="K405" s="233"/>
      <c r="L405" s="233"/>
      <c r="M405" s="233"/>
      <c r="N405" s="234" t="s">
        <v>73</v>
      </c>
      <c r="O405" s="234"/>
      <c r="P405" s="234"/>
      <c r="Q405" s="234"/>
      <c r="R405" s="234"/>
      <c r="S405" s="234"/>
      <c r="T405" s="234"/>
      <c r="U405" s="234"/>
      <c r="V405" s="234"/>
    </row>
    <row r="406" spans="1:42" s="1" customFormat="1" ht="15" customHeight="1">
      <c r="B406" s="233" t="s">
        <v>74</v>
      </c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3" t="s">
        <v>74</v>
      </c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4" t="s">
        <v>75</v>
      </c>
      <c r="O408" s="234"/>
      <c r="P408" s="234"/>
      <c r="Q408" s="234"/>
      <c r="R408" s="234"/>
      <c r="S408" s="234"/>
      <c r="T408" s="234"/>
      <c r="U408" s="234"/>
      <c r="V408" s="234"/>
    </row>
    <row r="409" spans="1:42" s="1" customFormat="1" ht="15" customHeight="1">
      <c r="B409" s="235" t="s">
        <v>76</v>
      </c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5" t="s">
        <v>77</v>
      </c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39" t="s">
        <v>0</v>
      </c>
      <c r="C418" s="137"/>
      <c r="D418" s="239" t="s">
        <v>1</v>
      </c>
      <c r="E418" s="239" t="s">
        <v>2</v>
      </c>
      <c r="F418" s="239" t="s">
        <v>3</v>
      </c>
      <c r="G418" s="239" t="s">
        <v>17</v>
      </c>
      <c r="H418" s="236" t="s">
        <v>4</v>
      </c>
      <c r="I418" s="237"/>
      <c r="J418" s="237"/>
      <c r="K418" s="237"/>
      <c r="L418" s="237"/>
      <c r="M418" s="237"/>
      <c r="N418" s="237"/>
      <c r="O418" s="238"/>
      <c r="P418" s="239" t="s">
        <v>26</v>
      </c>
      <c r="Q418" s="239" t="s">
        <v>18</v>
      </c>
      <c r="R418" s="239" t="s">
        <v>6</v>
      </c>
      <c r="S418" s="241" t="s">
        <v>16</v>
      </c>
      <c r="T418" s="155"/>
      <c r="U418" s="155"/>
      <c r="V418" s="156"/>
    </row>
    <row r="419" spans="1:42" s="140" customFormat="1" ht="18" customHeight="1">
      <c r="B419" s="240"/>
      <c r="C419" s="137"/>
      <c r="D419" s="240"/>
      <c r="E419" s="240"/>
      <c r="F419" s="240"/>
      <c r="G419" s="240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0"/>
      <c r="Q419" s="240"/>
      <c r="R419" s="240"/>
      <c r="S419" s="241"/>
      <c r="T419" s="155"/>
      <c r="U419" s="155"/>
      <c r="V419" s="156"/>
    </row>
    <row r="420" spans="1:42" s="142" customFormat="1" ht="18" customHeight="1">
      <c r="A420" s="29"/>
      <c r="B420" s="262">
        <v>24</v>
      </c>
      <c r="C420" s="263">
        <f>'S1'!C28</f>
        <v>24</v>
      </c>
      <c r="D420" s="266" t="str">
        <f>Ave!C28</f>
        <v>ተውፊቅ አንዋር ብርሀን</v>
      </c>
      <c r="E420" s="262" t="str">
        <f>'S1'!E28</f>
        <v>M</v>
      </c>
      <c r="F420" s="262">
        <f>'S1'!F28</f>
        <v>7</v>
      </c>
      <c r="G420" s="136" t="s">
        <v>88</v>
      </c>
      <c r="H420" s="136">
        <f>'S1'!G28</f>
        <v>87</v>
      </c>
      <c r="I420" s="136">
        <f>'S1'!H28</f>
        <v>75</v>
      </c>
      <c r="J420" s="136">
        <f>'S1'!I28</f>
        <v>75</v>
      </c>
      <c r="K420" s="136">
        <f>'S1'!J28</f>
        <v>63</v>
      </c>
      <c r="L420" s="136">
        <f>'S1'!K28</f>
        <v>64</v>
      </c>
      <c r="M420" s="136">
        <f>'S1'!L28</f>
        <v>78</v>
      </c>
      <c r="N420" s="136">
        <f>'S1'!M28</f>
        <v>72</v>
      </c>
      <c r="O420" s="136">
        <f>'S1'!N28</f>
        <v>73</v>
      </c>
      <c r="P420" s="136">
        <f>'S1'!P28</f>
        <v>587</v>
      </c>
      <c r="Q420" s="136">
        <f>'S1'!Q28</f>
        <v>73.375</v>
      </c>
      <c r="R420" s="136">
        <f>'S1'!R28</f>
        <v>34</v>
      </c>
      <c r="S420" s="269" t="str">
        <f>Ave!Q28</f>
        <v>ተዛውሯል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2"/>
      <c r="C421" s="264"/>
      <c r="D421" s="267"/>
      <c r="E421" s="262"/>
      <c r="F421" s="262"/>
      <c r="G421" s="136" t="s">
        <v>89</v>
      </c>
      <c r="H421" s="136">
        <f>'S2'!G28</f>
        <v>63</v>
      </c>
      <c r="I421" s="136">
        <f>'S2'!H28</f>
        <v>61</v>
      </c>
      <c r="J421" s="136">
        <f>'S2'!I28</f>
        <v>60</v>
      </c>
      <c r="K421" s="136">
        <f>'S2'!J28</f>
        <v>47</v>
      </c>
      <c r="L421" s="136">
        <f>'S2'!K28</f>
        <v>79</v>
      </c>
      <c r="M421" s="136">
        <f>'S2'!L28</f>
        <v>67</v>
      </c>
      <c r="N421" s="136">
        <f>'S2'!M28</f>
        <v>84</v>
      </c>
      <c r="O421" s="136">
        <f>'S2'!N28</f>
        <v>76</v>
      </c>
      <c r="P421" s="136">
        <f>'S2'!P28</f>
        <v>537</v>
      </c>
      <c r="Q421" s="136">
        <f>'S2'!Q28</f>
        <v>67.125</v>
      </c>
      <c r="R421" s="136">
        <f>'S2'!R28</f>
        <v>33</v>
      </c>
      <c r="S421" s="26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2"/>
      <c r="C422" s="265"/>
      <c r="D422" s="268"/>
      <c r="E422" s="262"/>
      <c r="F422" s="262"/>
      <c r="G422" s="136" t="s">
        <v>18</v>
      </c>
      <c r="H422" s="136">
        <f>Ave!F28</f>
        <v>75</v>
      </c>
      <c r="I422" s="136">
        <f>Ave!G28</f>
        <v>68</v>
      </c>
      <c r="J422" s="136">
        <f>Ave!H28</f>
        <v>67.5</v>
      </c>
      <c r="K422" s="136">
        <f>Ave!I28</f>
        <v>55</v>
      </c>
      <c r="L422" s="136">
        <f>Ave!J28</f>
        <v>71.5</v>
      </c>
      <c r="M422" s="136">
        <f>Ave!K28</f>
        <v>72.5</v>
      </c>
      <c r="N422" s="136">
        <f>Ave!L28</f>
        <v>78</v>
      </c>
      <c r="O422" s="136">
        <f>Ave!M28</f>
        <v>74.5</v>
      </c>
      <c r="P422" s="136">
        <f>Ave!N28</f>
        <v>562</v>
      </c>
      <c r="Q422" s="136">
        <f>Ave!O28</f>
        <v>70.25</v>
      </c>
      <c r="R422" s="136">
        <f>Ave!P28</f>
        <v>33</v>
      </c>
      <c r="S422" s="26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2" t="s">
        <v>71</v>
      </c>
      <c r="C424" s="242"/>
      <c r="D424" s="242"/>
      <c r="E424" s="242"/>
      <c r="F424" s="233" t="s">
        <v>72</v>
      </c>
      <c r="G424" s="233"/>
      <c r="H424" s="233"/>
      <c r="I424" s="233"/>
      <c r="J424" s="233"/>
      <c r="K424" s="233"/>
      <c r="L424" s="233"/>
      <c r="M424" s="233"/>
      <c r="N424" s="234" t="s">
        <v>73</v>
      </c>
      <c r="O424" s="234"/>
      <c r="P424" s="234"/>
      <c r="Q424" s="234"/>
      <c r="R424" s="234"/>
      <c r="S424" s="234"/>
      <c r="T424" s="234"/>
      <c r="U424" s="234"/>
      <c r="V424" s="234"/>
    </row>
    <row r="425" spans="1:42" s="1" customFormat="1" ht="15" customHeight="1">
      <c r="B425" s="233" t="s">
        <v>74</v>
      </c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3" t="s">
        <v>74</v>
      </c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4" t="s">
        <v>75</v>
      </c>
      <c r="O427" s="234"/>
      <c r="P427" s="234"/>
      <c r="Q427" s="234"/>
      <c r="R427" s="234"/>
      <c r="S427" s="234"/>
      <c r="T427" s="234"/>
      <c r="U427" s="234"/>
      <c r="V427" s="234"/>
    </row>
    <row r="428" spans="1:42" s="1" customFormat="1" ht="15" customHeight="1">
      <c r="B428" s="235" t="s">
        <v>76</v>
      </c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5" t="s">
        <v>77</v>
      </c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39" t="s">
        <v>0</v>
      </c>
      <c r="C435" s="137"/>
      <c r="D435" s="239" t="s">
        <v>1</v>
      </c>
      <c r="E435" s="239" t="s">
        <v>2</v>
      </c>
      <c r="F435" s="239" t="s">
        <v>3</v>
      </c>
      <c r="G435" s="239" t="s">
        <v>17</v>
      </c>
      <c r="H435" s="236" t="s">
        <v>4</v>
      </c>
      <c r="I435" s="237"/>
      <c r="J435" s="237"/>
      <c r="K435" s="237"/>
      <c r="L435" s="237"/>
      <c r="M435" s="237"/>
      <c r="N435" s="237"/>
      <c r="O435" s="238"/>
      <c r="P435" s="239" t="s">
        <v>26</v>
      </c>
      <c r="Q435" s="239" t="s">
        <v>18</v>
      </c>
      <c r="R435" s="239" t="s">
        <v>6</v>
      </c>
      <c r="S435" s="241" t="s">
        <v>16</v>
      </c>
      <c r="T435" s="155"/>
      <c r="U435" s="155"/>
      <c r="V435" s="156"/>
    </row>
    <row r="436" spans="2:22" s="140" customFormat="1" ht="18" customHeight="1">
      <c r="B436" s="240"/>
      <c r="C436" s="137"/>
      <c r="D436" s="240"/>
      <c r="E436" s="240"/>
      <c r="F436" s="240"/>
      <c r="G436" s="240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0"/>
      <c r="Q436" s="240"/>
      <c r="R436" s="240"/>
      <c r="S436" s="241"/>
      <c r="T436" s="155"/>
      <c r="U436" s="155"/>
      <c r="V436" s="156"/>
    </row>
    <row r="437" spans="2:22" s="140" customFormat="1" ht="18" customHeight="1">
      <c r="B437" s="239">
        <v>25</v>
      </c>
      <c r="C437" s="137"/>
      <c r="D437" s="277" t="str">
        <f>Ave!C29</f>
        <v>ነጃት አብዱረህማን እንድሪስ</v>
      </c>
      <c r="E437" s="239" t="str">
        <f>'S1'!E29</f>
        <v>F</v>
      </c>
      <c r="F437" s="239">
        <f>'S1'!F29</f>
        <v>7</v>
      </c>
      <c r="G437" s="136" t="s">
        <v>88</v>
      </c>
      <c r="H437" s="137">
        <f>'S1'!G29</f>
        <v>96</v>
      </c>
      <c r="I437" s="137">
        <f>'S1'!H29</f>
        <v>99</v>
      </c>
      <c r="J437" s="137">
        <f>'S1'!I29</f>
        <v>97</v>
      </c>
      <c r="K437" s="137">
        <f>'S1'!J29</f>
        <v>89</v>
      </c>
      <c r="L437" s="137">
        <f>'S1'!K29</f>
        <v>92</v>
      </c>
      <c r="M437" s="137">
        <f>'S1'!L29</f>
        <v>87</v>
      </c>
      <c r="N437" s="137">
        <f>'S1'!M29</f>
        <v>95</v>
      </c>
      <c r="O437" s="137">
        <f>'S1'!N29</f>
        <v>89</v>
      </c>
      <c r="P437" s="137">
        <f>'S1'!P29</f>
        <v>744</v>
      </c>
      <c r="Q437" s="137">
        <f>'S1'!Q29</f>
        <v>93</v>
      </c>
      <c r="R437" s="137">
        <f>'S1'!R29</f>
        <v>3</v>
      </c>
      <c r="S437" s="241" t="str">
        <f>Ave!Q29</f>
        <v>ተዛውራለች</v>
      </c>
      <c r="T437" s="155"/>
      <c r="U437" s="155"/>
      <c r="V437" s="156"/>
    </row>
    <row r="438" spans="2:22" s="140" customFormat="1" ht="18" customHeight="1">
      <c r="B438" s="276"/>
      <c r="C438" s="137"/>
      <c r="D438" s="278"/>
      <c r="E438" s="276"/>
      <c r="F438" s="276"/>
      <c r="G438" s="136" t="s">
        <v>89</v>
      </c>
      <c r="H438" s="137">
        <f>'S2'!G29</f>
        <v>85</v>
      </c>
      <c r="I438" s="137">
        <f>'S2'!H29</f>
        <v>94</v>
      </c>
      <c r="J438" s="137">
        <f>'S2'!I29</f>
        <v>86</v>
      </c>
      <c r="K438" s="137">
        <f>'S2'!J29</f>
        <v>83</v>
      </c>
      <c r="L438" s="137">
        <f>'S2'!K29</f>
        <v>92</v>
      </c>
      <c r="M438" s="137">
        <f>'S2'!L29</f>
        <v>91</v>
      </c>
      <c r="N438" s="137">
        <f>'S2'!M29</f>
        <v>93</v>
      </c>
      <c r="O438" s="137">
        <f>'S2'!N29</f>
        <v>94</v>
      </c>
      <c r="P438" s="137">
        <f>'S2'!P29</f>
        <v>718</v>
      </c>
      <c r="Q438" s="137">
        <f>'S2'!Q29</f>
        <v>89.75</v>
      </c>
      <c r="R438" s="137">
        <f>'S2'!R29</f>
        <v>4</v>
      </c>
      <c r="S438" s="241"/>
      <c r="T438" s="155"/>
      <c r="U438" s="155"/>
      <c r="V438" s="156"/>
    </row>
    <row r="439" spans="2:22" s="140" customFormat="1" ht="18" customHeight="1">
      <c r="B439" s="240"/>
      <c r="C439" s="137"/>
      <c r="D439" s="279"/>
      <c r="E439" s="240"/>
      <c r="F439" s="240"/>
      <c r="G439" s="136" t="s">
        <v>18</v>
      </c>
      <c r="H439" s="137">
        <f>Ave!F29</f>
        <v>90.5</v>
      </c>
      <c r="I439" s="137">
        <f>Ave!G29</f>
        <v>96.5</v>
      </c>
      <c r="J439" s="137">
        <f>Ave!H29</f>
        <v>91.5</v>
      </c>
      <c r="K439" s="137">
        <f>Ave!I29</f>
        <v>86</v>
      </c>
      <c r="L439" s="137">
        <f>Ave!J29</f>
        <v>92</v>
      </c>
      <c r="M439" s="137">
        <f>Ave!K29</f>
        <v>89</v>
      </c>
      <c r="N439" s="137">
        <f>Ave!L29</f>
        <v>94</v>
      </c>
      <c r="O439" s="137">
        <f>Ave!M29</f>
        <v>91.5</v>
      </c>
      <c r="P439" s="137">
        <f>Ave!N29</f>
        <v>731</v>
      </c>
      <c r="Q439" s="137">
        <f>Ave!O29</f>
        <v>91.375</v>
      </c>
      <c r="R439" s="137">
        <f>Ave!P29</f>
        <v>3</v>
      </c>
      <c r="S439" s="24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2" t="s">
        <v>71</v>
      </c>
      <c r="C441" s="242"/>
      <c r="D441" s="242"/>
      <c r="E441" s="242"/>
      <c r="F441" s="233" t="s">
        <v>72</v>
      </c>
      <c r="G441" s="233"/>
      <c r="H441" s="233"/>
      <c r="I441" s="233"/>
      <c r="J441" s="233"/>
      <c r="K441" s="233"/>
      <c r="L441" s="233"/>
      <c r="M441" s="233"/>
      <c r="N441" s="234" t="s">
        <v>73</v>
      </c>
      <c r="O441" s="234"/>
      <c r="P441" s="234"/>
      <c r="Q441" s="234"/>
      <c r="R441" s="234"/>
      <c r="S441" s="234"/>
      <c r="T441" s="234"/>
      <c r="U441" s="234"/>
      <c r="V441" s="234"/>
    </row>
    <row r="442" spans="2:22" s="1" customFormat="1" ht="15" customHeight="1">
      <c r="B442" s="233" t="s">
        <v>74</v>
      </c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3" t="s">
        <v>74</v>
      </c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4" t="s">
        <v>75</v>
      </c>
      <c r="O444" s="234"/>
      <c r="P444" s="234"/>
      <c r="Q444" s="234"/>
      <c r="R444" s="234"/>
      <c r="S444" s="234"/>
      <c r="T444" s="234"/>
      <c r="U444" s="234"/>
      <c r="V444" s="234"/>
    </row>
    <row r="445" spans="2:22" s="1" customFormat="1" ht="15" customHeight="1">
      <c r="B445" s="235" t="s">
        <v>76</v>
      </c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5" t="s">
        <v>77</v>
      </c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39" t="s">
        <v>0</v>
      </c>
      <c r="C454" s="137"/>
      <c r="D454" s="239" t="s">
        <v>1</v>
      </c>
      <c r="E454" s="239" t="s">
        <v>2</v>
      </c>
      <c r="F454" s="239" t="s">
        <v>3</v>
      </c>
      <c r="G454" s="239" t="s">
        <v>17</v>
      </c>
      <c r="H454" s="236" t="s">
        <v>4</v>
      </c>
      <c r="I454" s="237"/>
      <c r="J454" s="237"/>
      <c r="K454" s="237"/>
      <c r="L454" s="237"/>
      <c r="M454" s="237"/>
      <c r="N454" s="237"/>
      <c r="O454" s="238"/>
      <c r="P454" s="239" t="s">
        <v>26</v>
      </c>
      <c r="Q454" s="239" t="s">
        <v>18</v>
      </c>
      <c r="R454" s="239" t="s">
        <v>6</v>
      </c>
      <c r="S454" s="241" t="s">
        <v>16</v>
      </c>
      <c r="T454" s="155"/>
      <c r="U454" s="155"/>
      <c r="V454" s="156"/>
    </row>
    <row r="455" spans="2:22" s="140" customFormat="1" ht="18" customHeight="1">
      <c r="B455" s="240"/>
      <c r="C455" s="137"/>
      <c r="D455" s="240"/>
      <c r="E455" s="240"/>
      <c r="F455" s="240"/>
      <c r="G455" s="240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0"/>
      <c r="Q455" s="240"/>
      <c r="R455" s="240"/>
      <c r="S455" s="241"/>
      <c r="T455" s="155"/>
      <c r="U455" s="155"/>
      <c r="V455" s="156"/>
    </row>
    <row r="456" spans="2:22" s="140" customFormat="1" ht="18" customHeight="1">
      <c r="B456" s="239">
        <v>26</v>
      </c>
      <c r="C456" s="137"/>
      <c r="D456" s="277" t="str">
        <f>Ave!C30</f>
        <v>አህላም ሙሀመድ ብርሀኔ</v>
      </c>
      <c r="E456" s="239" t="str">
        <f>'S1'!E30</f>
        <v>F</v>
      </c>
      <c r="F456" s="239">
        <f>'S1'!F30</f>
        <v>7</v>
      </c>
      <c r="G456" s="136" t="s">
        <v>88</v>
      </c>
      <c r="H456" s="137">
        <f>'S1'!G30</f>
        <v>91</v>
      </c>
      <c r="I456" s="137">
        <f>'S1'!H30</f>
        <v>91</v>
      </c>
      <c r="J456" s="137">
        <f>'S1'!I30</f>
        <v>90</v>
      </c>
      <c r="K456" s="137">
        <f>'S1'!J30</f>
        <v>78</v>
      </c>
      <c r="L456" s="137">
        <f>'S1'!K30</f>
        <v>96</v>
      </c>
      <c r="M456" s="137">
        <f>'S1'!L30</f>
        <v>83</v>
      </c>
      <c r="N456" s="137">
        <f>'S1'!M30</f>
        <v>93</v>
      </c>
      <c r="O456" s="137">
        <f>'S1'!N30</f>
        <v>73</v>
      </c>
      <c r="P456" s="137">
        <f>'S1'!P30</f>
        <v>695</v>
      </c>
      <c r="Q456" s="137">
        <f>'S1'!Q30</f>
        <v>86.875</v>
      </c>
      <c r="R456" s="137">
        <f>'S1'!R30</f>
        <v>8</v>
      </c>
      <c r="S456" s="241" t="str">
        <f>Ave!Q30</f>
        <v>ተዛውራለች</v>
      </c>
      <c r="T456" s="155"/>
      <c r="U456" s="155"/>
      <c r="V456" s="156"/>
    </row>
    <row r="457" spans="2:22" s="140" customFormat="1" ht="18" customHeight="1">
      <c r="B457" s="276"/>
      <c r="C457" s="137"/>
      <c r="D457" s="278"/>
      <c r="E457" s="276"/>
      <c r="F457" s="276"/>
      <c r="G457" s="136" t="s">
        <v>89</v>
      </c>
      <c r="H457" s="137">
        <f>'S2'!G30</f>
        <v>92</v>
      </c>
      <c r="I457" s="137">
        <f>'S2'!H30</f>
        <v>89</v>
      </c>
      <c r="J457" s="137">
        <f>'S2'!I30</f>
        <v>90</v>
      </c>
      <c r="K457" s="137">
        <f>'S2'!J30</f>
        <v>84</v>
      </c>
      <c r="L457" s="137">
        <f>'S2'!K30</f>
        <v>94</v>
      </c>
      <c r="M457" s="137">
        <f>'S2'!L30</f>
        <v>88</v>
      </c>
      <c r="N457" s="137">
        <f>'S2'!M30</f>
        <v>85</v>
      </c>
      <c r="O457" s="137">
        <f>'S2'!N30</f>
        <v>73</v>
      </c>
      <c r="P457" s="137">
        <f>'S2'!P30</f>
        <v>695</v>
      </c>
      <c r="Q457" s="137">
        <f>'S2'!Q30</f>
        <v>86.875</v>
      </c>
      <c r="R457" s="137">
        <f>'S2'!R30</f>
        <v>8</v>
      </c>
      <c r="S457" s="241"/>
      <c r="T457" s="155"/>
      <c r="U457" s="155"/>
      <c r="V457" s="156"/>
    </row>
    <row r="458" spans="2:22" s="140" customFormat="1" ht="18" customHeight="1">
      <c r="B458" s="240"/>
      <c r="C458" s="137"/>
      <c r="D458" s="279"/>
      <c r="E458" s="240"/>
      <c r="F458" s="240"/>
      <c r="G458" s="136" t="s">
        <v>18</v>
      </c>
      <c r="H458" s="137">
        <f>Ave!F30</f>
        <v>91.5</v>
      </c>
      <c r="I458" s="137">
        <f>Ave!G30</f>
        <v>90</v>
      </c>
      <c r="J458" s="137">
        <f>Ave!H30</f>
        <v>90</v>
      </c>
      <c r="K458" s="137">
        <f>Ave!I30</f>
        <v>81</v>
      </c>
      <c r="L458" s="137">
        <f>Ave!J30</f>
        <v>95</v>
      </c>
      <c r="M458" s="137">
        <f>Ave!K30</f>
        <v>85.5</v>
      </c>
      <c r="N458" s="137">
        <f>Ave!L30</f>
        <v>89</v>
      </c>
      <c r="O458" s="137">
        <f>Ave!M30</f>
        <v>73</v>
      </c>
      <c r="P458" s="137">
        <f>Ave!N30</f>
        <v>695</v>
      </c>
      <c r="Q458" s="137">
        <f>Ave!O30</f>
        <v>86.875</v>
      </c>
      <c r="R458" s="137">
        <f>Ave!P30</f>
        <v>7</v>
      </c>
      <c r="S458" s="24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2" t="s">
        <v>71</v>
      </c>
      <c r="C460" s="242"/>
      <c r="D460" s="242"/>
      <c r="E460" s="242"/>
      <c r="F460" s="233" t="s">
        <v>72</v>
      </c>
      <c r="G460" s="233"/>
      <c r="H460" s="233"/>
      <c r="I460" s="233"/>
      <c r="J460" s="233"/>
      <c r="K460" s="233"/>
      <c r="L460" s="233"/>
      <c r="M460" s="233"/>
      <c r="N460" s="234" t="s">
        <v>73</v>
      </c>
      <c r="O460" s="234"/>
      <c r="P460" s="234"/>
      <c r="Q460" s="234"/>
      <c r="R460" s="234"/>
      <c r="S460" s="234"/>
      <c r="T460" s="234"/>
      <c r="U460" s="234"/>
      <c r="V460" s="234"/>
    </row>
    <row r="461" spans="2:22" s="1" customFormat="1" ht="15" customHeight="1">
      <c r="B461" s="233" t="s">
        <v>74</v>
      </c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3" t="s">
        <v>74</v>
      </c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4" t="s">
        <v>75</v>
      </c>
      <c r="O463" s="234"/>
      <c r="P463" s="234"/>
      <c r="Q463" s="234"/>
      <c r="R463" s="234"/>
      <c r="S463" s="234"/>
      <c r="T463" s="234"/>
      <c r="U463" s="234"/>
      <c r="V463" s="234"/>
    </row>
    <row r="464" spans="2:22" s="1" customFormat="1" ht="15" customHeight="1">
      <c r="B464" s="235" t="s">
        <v>76</v>
      </c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5" t="s">
        <v>77</v>
      </c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39" t="s">
        <v>0</v>
      </c>
      <c r="C471" s="137"/>
      <c r="D471" s="239" t="s">
        <v>1</v>
      </c>
      <c r="E471" s="239" t="s">
        <v>2</v>
      </c>
      <c r="F471" s="239" t="s">
        <v>3</v>
      </c>
      <c r="G471" s="239" t="s">
        <v>17</v>
      </c>
      <c r="H471" s="236" t="s">
        <v>4</v>
      </c>
      <c r="I471" s="237"/>
      <c r="J471" s="237"/>
      <c r="K471" s="237"/>
      <c r="L471" s="237"/>
      <c r="M471" s="237"/>
      <c r="N471" s="237"/>
      <c r="O471" s="238"/>
      <c r="P471" s="239" t="s">
        <v>26</v>
      </c>
      <c r="Q471" s="239" t="s">
        <v>18</v>
      </c>
      <c r="R471" s="239" t="s">
        <v>6</v>
      </c>
      <c r="S471" s="241" t="s">
        <v>16</v>
      </c>
      <c r="T471" s="155"/>
      <c r="U471" s="155"/>
      <c r="V471" s="156"/>
    </row>
    <row r="472" spans="1:42" s="140" customFormat="1" ht="18" customHeight="1">
      <c r="B472" s="240"/>
      <c r="C472" s="137"/>
      <c r="D472" s="240"/>
      <c r="E472" s="240"/>
      <c r="F472" s="240"/>
      <c r="G472" s="240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0"/>
      <c r="Q472" s="240"/>
      <c r="R472" s="240"/>
      <c r="S472" s="241"/>
      <c r="T472" s="155"/>
      <c r="U472" s="155"/>
      <c r="V472" s="156"/>
    </row>
    <row r="473" spans="1:42" s="142" customFormat="1" ht="18" customHeight="1">
      <c r="A473" s="29"/>
      <c r="B473" s="262">
        <v>27</v>
      </c>
      <c r="C473" s="263">
        <f>'S1'!C31</f>
        <v>27</v>
      </c>
      <c r="D473" s="266" t="str">
        <f>Ave!C31</f>
        <v>አህመድ ሙሀመድ ፈንታ</v>
      </c>
      <c r="E473" s="262" t="str">
        <f>'S1'!E31</f>
        <v>F</v>
      </c>
      <c r="F473" s="262">
        <f>'S1'!F31</f>
        <v>7</v>
      </c>
      <c r="G473" s="136" t="s">
        <v>88</v>
      </c>
      <c r="H473" s="136">
        <f>'S1'!G31</f>
        <v>25</v>
      </c>
      <c r="I473" s="136">
        <f>'S1'!H31</f>
        <v>32</v>
      </c>
      <c r="J473" s="136">
        <f>'S1'!I31</f>
        <v>32</v>
      </c>
      <c r="K473" s="136">
        <f>'S1'!J31</f>
        <v>60</v>
      </c>
      <c r="L473" s="136">
        <f>'S1'!K31</f>
        <v>24</v>
      </c>
      <c r="M473" s="136">
        <f>'S1'!L31</f>
        <v>36</v>
      </c>
      <c r="N473" s="136">
        <f>'S1'!M31</f>
        <v>25</v>
      </c>
      <c r="O473" s="136">
        <f>'S1'!N31</f>
        <v>60</v>
      </c>
      <c r="P473" s="136">
        <f>'S1'!P31</f>
        <v>294</v>
      </c>
      <c r="Q473" s="136">
        <f>'S1'!Q31</f>
        <v>36.75</v>
      </c>
      <c r="R473" s="136">
        <f>'S1'!R31</f>
        <v>49</v>
      </c>
      <c r="S473" s="269" t="str">
        <f>Ave!Q31</f>
        <v>-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2"/>
      <c r="C474" s="264"/>
      <c r="D474" s="267"/>
      <c r="E474" s="262"/>
      <c r="F474" s="262"/>
      <c r="G474" s="136" t="s">
        <v>89</v>
      </c>
      <c r="H474" s="136">
        <f>'S2'!G31</f>
        <v>0</v>
      </c>
      <c r="I474" s="136">
        <f>'S2'!H31</f>
        <v>0</v>
      </c>
      <c r="J474" s="136">
        <f>'S2'!I31</f>
        <v>0</v>
      </c>
      <c r="K474" s="136">
        <f>'S2'!J31</f>
        <v>0</v>
      </c>
      <c r="L474" s="136">
        <f>'S2'!K31</f>
        <v>0</v>
      </c>
      <c r="M474" s="136">
        <f>'S2'!L31</f>
        <v>0</v>
      </c>
      <c r="N474" s="136">
        <f>'S2'!M31</f>
        <v>0</v>
      </c>
      <c r="O474" s="136">
        <f>'S2'!N31</f>
        <v>0</v>
      </c>
      <c r="P474" s="136" t="str">
        <f>'S2'!P31</f>
        <v/>
      </c>
      <c r="Q474" s="136" t="str">
        <f>'S2'!Q31</f>
        <v/>
      </c>
      <c r="R474" s="136" t="str">
        <f>'S2'!R31</f>
        <v/>
      </c>
      <c r="S474" s="26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2"/>
      <c r="C475" s="265"/>
      <c r="D475" s="268"/>
      <c r="E475" s="262"/>
      <c r="F475" s="262"/>
      <c r="G475" s="136" t="s">
        <v>18</v>
      </c>
      <c r="H475" s="136" t="str">
        <f>Ave!F31</f>
        <v/>
      </c>
      <c r="I475" s="136" t="str">
        <f>Ave!G31</f>
        <v/>
      </c>
      <c r="J475" s="136" t="str">
        <f>Ave!H31</f>
        <v/>
      </c>
      <c r="K475" s="136" t="str">
        <f>Ave!I31</f>
        <v/>
      </c>
      <c r="L475" s="136" t="str">
        <f>Ave!J31</f>
        <v/>
      </c>
      <c r="M475" s="136" t="str">
        <f>Ave!K31</f>
        <v/>
      </c>
      <c r="N475" s="136" t="str">
        <f>Ave!L31</f>
        <v/>
      </c>
      <c r="O475" s="136" t="str">
        <f>Ave!M31</f>
        <v/>
      </c>
      <c r="P475" s="136" t="str">
        <f>Ave!N31</f>
        <v/>
      </c>
      <c r="Q475" s="136" t="str">
        <f>Ave!O31</f>
        <v/>
      </c>
      <c r="R475" s="136" t="str">
        <f>Ave!P31</f>
        <v/>
      </c>
      <c r="S475" s="26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2" t="s">
        <v>71</v>
      </c>
      <c r="C477" s="242"/>
      <c r="D477" s="242"/>
      <c r="E477" s="242"/>
      <c r="F477" s="233" t="s">
        <v>72</v>
      </c>
      <c r="G477" s="233"/>
      <c r="H477" s="233"/>
      <c r="I477" s="233"/>
      <c r="J477" s="233"/>
      <c r="K477" s="233"/>
      <c r="L477" s="233"/>
      <c r="M477" s="233"/>
      <c r="N477" s="234" t="s">
        <v>73</v>
      </c>
      <c r="O477" s="234"/>
      <c r="P477" s="234"/>
      <c r="Q477" s="234"/>
      <c r="R477" s="234"/>
      <c r="S477" s="234"/>
      <c r="T477" s="234"/>
      <c r="U477" s="234"/>
      <c r="V477" s="234"/>
    </row>
    <row r="478" spans="1:42" s="1" customFormat="1" ht="15" customHeight="1">
      <c r="B478" s="233" t="s">
        <v>74</v>
      </c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3" t="s">
        <v>74</v>
      </c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4" t="s">
        <v>75</v>
      </c>
      <c r="O480" s="234"/>
      <c r="P480" s="234"/>
      <c r="Q480" s="234"/>
      <c r="R480" s="234"/>
      <c r="S480" s="234"/>
      <c r="T480" s="234"/>
      <c r="U480" s="234"/>
      <c r="V480" s="234"/>
    </row>
    <row r="481" spans="1:42" s="1" customFormat="1" ht="15" customHeight="1">
      <c r="B481" s="235" t="s">
        <v>76</v>
      </c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5" t="s">
        <v>77</v>
      </c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39" t="s">
        <v>0</v>
      </c>
      <c r="C490" s="137"/>
      <c r="D490" s="239" t="s">
        <v>1</v>
      </c>
      <c r="E490" s="239" t="s">
        <v>2</v>
      </c>
      <c r="F490" s="239" t="s">
        <v>3</v>
      </c>
      <c r="G490" s="239" t="s">
        <v>17</v>
      </c>
      <c r="H490" s="236" t="s">
        <v>4</v>
      </c>
      <c r="I490" s="237"/>
      <c r="J490" s="237"/>
      <c r="K490" s="237"/>
      <c r="L490" s="237"/>
      <c r="M490" s="237"/>
      <c r="N490" s="237"/>
      <c r="O490" s="238"/>
      <c r="P490" s="239" t="s">
        <v>26</v>
      </c>
      <c r="Q490" s="239" t="s">
        <v>18</v>
      </c>
      <c r="R490" s="239" t="s">
        <v>6</v>
      </c>
      <c r="S490" s="241" t="s">
        <v>16</v>
      </c>
      <c r="T490" s="155"/>
      <c r="U490" s="155"/>
      <c r="V490" s="156"/>
    </row>
    <row r="491" spans="1:42" s="140" customFormat="1" ht="18" customHeight="1">
      <c r="B491" s="240"/>
      <c r="C491" s="137"/>
      <c r="D491" s="240"/>
      <c r="E491" s="240"/>
      <c r="F491" s="240"/>
      <c r="G491" s="240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0"/>
      <c r="Q491" s="240"/>
      <c r="R491" s="240"/>
      <c r="S491" s="241"/>
      <c r="T491" s="155"/>
      <c r="U491" s="155"/>
      <c r="V491" s="156"/>
    </row>
    <row r="492" spans="1:42" s="142" customFormat="1" ht="18" customHeight="1">
      <c r="A492" s="29"/>
      <c r="B492" s="262">
        <v>28</v>
      </c>
      <c r="C492" s="263">
        <f>'S1'!C32</f>
        <v>28</v>
      </c>
      <c r="D492" s="266" t="str">
        <f>Ave!C32</f>
        <v>አመተረህማን ሙሀመድ ሰኢድ</v>
      </c>
      <c r="E492" s="262" t="str">
        <f>'S1'!E32</f>
        <v>F</v>
      </c>
      <c r="F492" s="262">
        <f>'S1'!F32</f>
        <v>7</v>
      </c>
      <c r="G492" s="136" t="s">
        <v>88</v>
      </c>
      <c r="H492" s="136">
        <f>'S1'!G32</f>
        <v>77</v>
      </c>
      <c r="I492" s="136">
        <f>'S1'!H32</f>
        <v>84</v>
      </c>
      <c r="J492" s="136">
        <f>'S1'!I32</f>
        <v>90</v>
      </c>
      <c r="K492" s="136">
        <f>'S1'!J32</f>
        <v>63</v>
      </c>
      <c r="L492" s="136">
        <f>'S1'!K32</f>
        <v>70</v>
      </c>
      <c r="M492" s="136">
        <f>'S1'!L32</f>
        <v>75</v>
      </c>
      <c r="N492" s="136">
        <f>'S1'!M32</f>
        <v>74</v>
      </c>
      <c r="O492" s="136">
        <f>'S1'!N32</f>
        <v>60</v>
      </c>
      <c r="P492" s="136">
        <f>'S1'!P32</f>
        <v>593</v>
      </c>
      <c r="Q492" s="136">
        <f>'S1'!Q32</f>
        <v>74.125</v>
      </c>
      <c r="R492" s="136">
        <f>'S1'!R32</f>
        <v>32</v>
      </c>
      <c r="S492" s="269" t="str">
        <f>Ave!Q32</f>
        <v>ተዛውራለች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2"/>
      <c r="C493" s="264"/>
      <c r="D493" s="267"/>
      <c r="E493" s="262"/>
      <c r="F493" s="262"/>
      <c r="G493" s="136" t="s">
        <v>89</v>
      </c>
      <c r="H493" s="136">
        <f>'S2'!G32</f>
        <v>74</v>
      </c>
      <c r="I493" s="136">
        <f>'S2'!H32</f>
        <v>84</v>
      </c>
      <c r="J493" s="136">
        <f>'S2'!I32</f>
        <v>85</v>
      </c>
      <c r="K493" s="136">
        <f>'S2'!J32</f>
        <v>71</v>
      </c>
      <c r="L493" s="136">
        <f>'S2'!K32</f>
        <v>74</v>
      </c>
      <c r="M493" s="136">
        <f>'S2'!L32</f>
        <v>77</v>
      </c>
      <c r="N493" s="136">
        <f>'S2'!M32</f>
        <v>86</v>
      </c>
      <c r="O493" s="136">
        <f>'S2'!N32</f>
        <v>63</v>
      </c>
      <c r="P493" s="136">
        <f>'S2'!P32</f>
        <v>614</v>
      </c>
      <c r="Q493" s="136">
        <f>'S2'!Q32</f>
        <v>76.75</v>
      </c>
      <c r="R493" s="136">
        <f>'S2'!R32</f>
        <v>19</v>
      </c>
      <c r="S493" s="26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2"/>
      <c r="C494" s="265"/>
      <c r="D494" s="268"/>
      <c r="E494" s="262"/>
      <c r="F494" s="262"/>
      <c r="G494" s="136" t="s">
        <v>18</v>
      </c>
      <c r="H494" s="136">
        <f>Ave!F32</f>
        <v>75.5</v>
      </c>
      <c r="I494" s="136">
        <f>Ave!G32</f>
        <v>84</v>
      </c>
      <c r="J494" s="136">
        <f>Ave!H32</f>
        <v>87.5</v>
      </c>
      <c r="K494" s="136">
        <f>Ave!I32</f>
        <v>67</v>
      </c>
      <c r="L494" s="136">
        <f>Ave!J32</f>
        <v>72</v>
      </c>
      <c r="M494" s="136">
        <f>Ave!K32</f>
        <v>76</v>
      </c>
      <c r="N494" s="136">
        <f>Ave!L32</f>
        <v>80</v>
      </c>
      <c r="O494" s="136">
        <f>Ave!M32</f>
        <v>61.5</v>
      </c>
      <c r="P494" s="136">
        <f>Ave!N32</f>
        <v>603.5</v>
      </c>
      <c r="Q494" s="136">
        <f>Ave!O32</f>
        <v>75.4375</v>
      </c>
      <c r="R494" s="136">
        <f>Ave!P32</f>
        <v>23</v>
      </c>
      <c r="S494" s="26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2" t="s">
        <v>71</v>
      </c>
      <c r="C496" s="242"/>
      <c r="D496" s="242"/>
      <c r="E496" s="242"/>
      <c r="F496" s="233" t="s">
        <v>72</v>
      </c>
      <c r="G496" s="233"/>
      <c r="H496" s="233"/>
      <c r="I496" s="233"/>
      <c r="J496" s="233"/>
      <c r="K496" s="233"/>
      <c r="L496" s="233"/>
      <c r="M496" s="233"/>
      <c r="N496" s="234" t="s">
        <v>73</v>
      </c>
      <c r="O496" s="234"/>
      <c r="P496" s="234"/>
      <c r="Q496" s="234"/>
      <c r="R496" s="234"/>
      <c r="S496" s="234"/>
      <c r="T496" s="234"/>
      <c r="U496" s="234"/>
      <c r="V496" s="234"/>
    </row>
    <row r="497" spans="1:42" s="1" customFormat="1" ht="15" customHeight="1">
      <c r="B497" s="233" t="s">
        <v>74</v>
      </c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3" t="s">
        <v>74</v>
      </c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4" t="s">
        <v>75</v>
      </c>
      <c r="O499" s="234"/>
      <c r="P499" s="234"/>
      <c r="Q499" s="234"/>
      <c r="R499" s="234"/>
      <c r="S499" s="234"/>
      <c r="T499" s="234"/>
      <c r="U499" s="234"/>
      <c r="V499" s="234"/>
    </row>
    <row r="500" spans="1:42" s="1" customFormat="1" ht="15" customHeight="1">
      <c r="B500" s="235" t="s">
        <v>76</v>
      </c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5" t="s">
        <v>77</v>
      </c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39" t="s">
        <v>0</v>
      </c>
      <c r="C507" s="137"/>
      <c r="D507" s="239" t="s">
        <v>1</v>
      </c>
      <c r="E507" s="239" t="s">
        <v>2</v>
      </c>
      <c r="F507" s="239" t="s">
        <v>3</v>
      </c>
      <c r="G507" s="239" t="s">
        <v>17</v>
      </c>
      <c r="H507" s="236" t="s">
        <v>4</v>
      </c>
      <c r="I507" s="237"/>
      <c r="J507" s="237"/>
      <c r="K507" s="237"/>
      <c r="L507" s="237"/>
      <c r="M507" s="237"/>
      <c r="N507" s="237"/>
      <c r="O507" s="238"/>
      <c r="P507" s="239" t="s">
        <v>26</v>
      </c>
      <c r="Q507" s="239" t="s">
        <v>18</v>
      </c>
      <c r="R507" s="239" t="s">
        <v>6</v>
      </c>
      <c r="S507" s="241" t="s">
        <v>16</v>
      </c>
      <c r="T507" s="155"/>
      <c r="U507" s="155"/>
      <c r="V507" s="156"/>
    </row>
    <row r="508" spans="1:42" s="140" customFormat="1" ht="18" customHeight="1">
      <c r="B508" s="240"/>
      <c r="C508" s="137"/>
      <c r="D508" s="240"/>
      <c r="E508" s="240"/>
      <c r="F508" s="240"/>
      <c r="G508" s="240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0"/>
      <c r="Q508" s="240"/>
      <c r="R508" s="240"/>
      <c r="S508" s="241"/>
      <c r="T508" s="155"/>
      <c r="U508" s="155"/>
      <c r="V508" s="156"/>
    </row>
    <row r="509" spans="1:42" s="142" customFormat="1" ht="18" customHeight="1">
      <c r="A509" s="29"/>
      <c r="B509" s="262">
        <v>29</v>
      </c>
      <c r="C509" s="263">
        <f>'S1'!C33</f>
        <v>29</v>
      </c>
      <c r="D509" s="266" t="str">
        <f>Ave!C33</f>
        <v>አሚኑ ሙሀመድ ካሳው</v>
      </c>
      <c r="E509" s="262" t="str">
        <f>'S1'!E33</f>
        <v>M</v>
      </c>
      <c r="F509" s="262">
        <f>'S1'!F33</f>
        <v>7</v>
      </c>
      <c r="G509" s="136" t="s">
        <v>88</v>
      </c>
      <c r="H509" s="136">
        <f>'S1'!G33</f>
        <v>85</v>
      </c>
      <c r="I509" s="136">
        <f>'S1'!H33</f>
        <v>77</v>
      </c>
      <c r="J509" s="136">
        <f>'S1'!I33</f>
        <v>88</v>
      </c>
      <c r="K509" s="136">
        <f>'S1'!J33</f>
        <v>71</v>
      </c>
      <c r="L509" s="136">
        <f>'S1'!K33</f>
        <v>80</v>
      </c>
      <c r="M509" s="136">
        <f>'S1'!L33</f>
        <v>91</v>
      </c>
      <c r="N509" s="136">
        <f>'S1'!M33</f>
        <v>68</v>
      </c>
      <c r="O509" s="136">
        <f>'S1'!N33</f>
        <v>94</v>
      </c>
      <c r="P509" s="136">
        <f>'S1'!P33</f>
        <v>654</v>
      </c>
      <c r="Q509" s="136">
        <f>'S1'!Q33</f>
        <v>81.75</v>
      </c>
      <c r="R509" s="136">
        <f>'S1'!R33</f>
        <v>18</v>
      </c>
      <c r="S509" s="269" t="str">
        <f>Ave!Q33</f>
        <v>ተዛውሯል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2"/>
      <c r="C510" s="264"/>
      <c r="D510" s="267"/>
      <c r="E510" s="262"/>
      <c r="F510" s="262"/>
      <c r="G510" s="136" t="s">
        <v>89</v>
      </c>
      <c r="H510" s="136">
        <f>'S2'!G33</f>
        <v>77</v>
      </c>
      <c r="I510" s="136">
        <f>'S2'!H33</f>
        <v>69</v>
      </c>
      <c r="J510" s="136">
        <f>'S2'!I33</f>
        <v>69</v>
      </c>
      <c r="K510" s="136">
        <f>'S2'!J33</f>
        <v>66</v>
      </c>
      <c r="L510" s="136">
        <f>'S2'!K33</f>
        <v>85</v>
      </c>
      <c r="M510" s="136">
        <f>'S2'!L33</f>
        <v>82</v>
      </c>
      <c r="N510" s="136">
        <f>'S2'!M33</f>
        <v>89</v>
      </c>
      <c r="O510" s="136">
        <f>'S2'!N33</f>
        <v>99</v>
      </c>
      <c r="P510" s="136">
        <f>'S2'!P33</f>
        <v>636</v>
      </c>
      <c r="Q510" s="136">
        <f>'S2'!Q33</f>
        <v>79.5</v>
      </c>
      <c r="R510" s="136">
        <f>'S2'!R33</f>
        <v>15</v>
      </c>
      <c r="S510" s="26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2"/>
      <c r="C511" s="265"/>
      <c r="D511" s="268"/>
      <c r="E511" s="262"/>
      <c r="F511" s="262"/>
      <c r="G511" s="136" t="s">
        <v>18</v>
      </c>
      <c r="H511" s="136">
        <f>Ave!F33</f>
        <v>81</v>
      </c>
      <c r="I511" s="136">
        <f>Ave!G33</f>
        <v>73</v>
      </c>
      <c r="J511" s="136">
        <f>Ave!H33</f>
        <v>78.5</v>
      </c>
      <c r="K511" s="136">
        <f>Ave!I33</f>
        <v>68.5</v>
      </c>
      <c r="L511" s="136">
        <f>Ave!J33</f>
        <v>82.5</v>
      </c>
      <c r="M511" s="136">
        <f>Ave!K33</f>
        <v>86.5</v>
      </c>
      <c r="N511" s="136">
        <f>Ave!L33</f>
        <v>78.5</v>
      </c>
      <c r="O511" s="136">
        <f>Ave!M33</f>
        <v>96.5</v>
      </c>
      <c r="P511" s="136">
        <f>Ave!N33</f>
        <v>645</v>
      </c>
      <c r="Q511" s="136">
        <f>Ave!O33</f>
        <v>80.625</v>
      </c>
      <c r="R511" s="136">
        <f>Ave!P33</f>
        <v>17</v>
      </c>
      <c r="S511" s="26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2" t="s">
        <v>71</v>
      </c>
      <c r="C513" s="242"/>
      <c r="D513" s="242"/>
      <c r="E513" s="242"/>
      <c r="F513" s="233" t="s">
        <v>72</v>
      </c>
      <c r="G513" s="233"/>
      <c r="H513" s="233"/>
      <c r="I513" s="233"/>
      <c r="J513" s="233"/>
      <c r="K513" s="233"/>
      <c r="L513" s="233"/>
      <c r="M513" s="233"/>
      <c r="N513" s="234" t="s">
        <v>73</v>
      </c>
      <c r="O513" s="234"/>
      <c r="P513" s="234"/>
      <c r="Q513" s="234"/>
      <c r="R513" s="234"/>
      <c r="S513" s="234"/>
      <c r="T513" s="234"/>
      <c r="U513" s="234"/>
      <c r="V513" s="234"/>
    </row>
    <row r="514" spans="1:42" s="1" customFormat="1" ht="15" customHeight="1">
      <c r="B514" s="233" t="s">
        <v>74</v>
      </c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3" t="s">
        <v>74</v>
      </c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4" t="s">
        <v>75</v>
      </c>
      <c r="O516" s="234"/>
      <c r="P516" s="234"/>
      <c r="Q516" s="234"/>
      <c r="R516" s="234"/>
      <c r="S516" s="234"/>
      <c r="T516" s="234"/>
      <c r="U516" s="234"/>
      <c r="V516" s="234"/>
    </row>
    <row r="517" spans="1:42" s="1" customFormat="1" ht="15" customHeight="1">
      <c r="B517" s="235" t="s">
        <v>76</v>
      </c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5" t="s">
        <v>77</v>
      </c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39" t="s">
        <v>0</v>
      </c>
      <c r="C526" s="137"/>
      <c r="D526" s="239" t="s">
        <v>1</v>
      </c>
      <c r="E526" s="239" t="s">
        <v>2</v>
      </c>
      <c r="F526" s="239" t="s">
        <v>3</v>
      </c>
      <c r="G526" s="239" t="s">
        <v>17</v>
      </c>
      <c r="H526" s="236" t="s">
        <v>4</v>
      </c>
      <c r="I526" s="237"/>
      <c r="J526" s="237"/>
      <c r="K526" s="237"/>
      <c r="L526" s="237"/>
      <c r="M526" s="237"/>
      <c r="N526" s="237"/>
      <c r="O526" s="238"/>
      <c r="P526" s="239" t="s">
        <v>26</v>
      </c>
      <c r="Q526" s="239" t="s">
        <v>18</v>
      </c>
      <c r="R526" s="239" t="s">
        <v>6</v>
      </c>
      <c r="S526" s="241" t="s">
        <v>16</v>
      </c>
      <c r="T526" s="155"/>
      <c r="U526" s="155"/>
      <c r="V526" s="156"/>
    </row>
    <row r="527" spans="1:42" s="140" customFormat="1" ht="18" customHeight="1">
      <c r="B527" s="240"/>
      <c r="C527" s="137"/>
      <c r="D527" s="240"/>
      <c r="E527" s="240"/>
      <c r="F527" s="240"/>
      <c r="G527" s="240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0"/>
      <c r="Q527" s="240"/>
      <c r="R527" s="240"/>
      <c r="S527" s="241"/>
      <c r="T527" s="155"/>
      <c r="U527" s="155"/>
      <c r="V527" s="156"/>
    </row>
    <row r="528" spans="1:42" s="142" customFormat="1" ht="18" customHeight="1">
      <c r="A528" s="29"/>
      <c r="B528" s="262">
        <v>30</v>
      </c>
      <c r="C528" s="263">
        <f>'S1'!C34</f>
        <v>30</v>
      </c>
      <c r="D528" s="266" t="str">
        <f>Ave!C34</f>
        <v>አማር ጉበና ጌታሁን</v>
      </c>
      <c r="E528" s="262" t="str">
        <f>'S1'!E34</f>
        <v>M</v>
      </c>
      <c r="F528" s="262">
        <f>'S1'!F34</f>
        <v>7</v>
      </c>
      <c r="G528" s="136" t="s">
        <v>88</v>
      </c>
      <c r="H528" s="136">
        <f>'S1'!G34</f>
        <v>73</v>
      </c>
      <c r="I528" s="136">
        <f>'S1'!H34</f>
        <v>68</v>
      </c>
      <c r="J528" s="136">
        <f>'S1'!I34</f>
        <v>82</v>
      </c>
      <c r="K528" s="136">
        <f>'S1'!J34</f>
        <v>69</v>
      </c>
      <c r="L528" s="136">
        <f>'S1'!K34</f>
        <v>70</v>
      </c>
      <c r="M528" s="136">
        <f>'S1'!L34</f>
        <v>75</v>
      </c>
      <c r="N528" s="136">
        <f>'S1'!M34</f>
        <v>76</v>
      </c>
      <c r="O528" s="136">
        <f>'S1'!N34</f>
        <v>81</v>
      </c>
      <c r="P528" s="136">
        <f>'S1'!P34</f>
        <v>594</v>
      </c>
      <c r="Q528" s="136">
        <f>'S1'!Q34</f>
        <v>74.25</v>
      </c>
      <c r="R528" s="136">
        <f>'S1'!R34</f>
        <v>31</v>
      </c>
      <c r="S528" s="269" t="str">
        <f>Ave!Q34</f>
        <v>ተዛውሯል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2"/>
      <c r="C529" s="264"/>
      <c r="D529" s="267"/>
      <c r="E529" s="262"/>
      <c r="F529" s="262"/>
      <c r="G529" s="136" t="s">
        <v>89</v>
      </c>
      <c r="H529" s="136">
        <f>'S2'!G34</f>
        <v>61</v>
      </c>
      <c r="I529" s="136">
        <f>'S2'!H34</f>
        <v>68</v>
      </c>
      <c r="J529" s="136">
        <f>'S2'!I34</f>
        <v>52</v>
      </c>
      <c r="K529" s="136">
        <f>'S2'!J34</f>
        <v>59</v>
      </c>
      <c r="L529" s="136">
        <f>'S2'!K34</f>
        <v>69</v>
      </c>
      <c r="M529" s="136">
        <f>'S2'!L34</f>
        <v>72</v>
      </c>
      <c r="N529" s="136">
        <f>'S2'!M34</f>
        <v>69</v>
      </c>
      <c r="O529" s="136">
        <f>'S2'!N34</f>
        <v>77</v>
      </c>
      <c r="P529" s="136">
        <f>'S2'!P34</f>
        <v>527</v>
      </c>
      <c r="Q529" s="136">
        <f>'S2'!Q34</f>
        <v>65.875</v>
      </c>
      <c r="R529" s="136">
        <f>'S2'!R34</f>
        <v>38</v>
      </c>
      <c r="S529" s="26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2"/>
      <c r="C530" s="265"/>
      <c r="D530" s="268"/>
      <c r="E530" s="262"/>
      <c r="F530" s="262"/>
      <c r="G530" s="136" t="s">
        <v>18</v>
      </c>
      <c r="H530" s="136">
        <f>Ave!F34</f>
        <v>67</v>
      </c>
      <c r="I530" s="136">
        <f>Ave!G34</f>
        <v>68</v>
      </c>
      <c r="J530" s="136">
        <f>Ave!H34</f>
        <v>67</v>
      </c>
      <c r="K530" s="136">
        <f>Ave!I34</f>
        <v>64</v>
      </c>
      <c r="L530" s="136">
        <f>Ave!J34</f>
        <v>69.5</v>
      </c>
      <c r="M530" s="136">
        <f>Ave!K34</f>
        <v>73.5</v>
      </c>
      <c r="N530" s="136">
        <f>Ave!L34</f>
        <v>72.5</v>
      </c>
      <c r="O530" s="136">
        <f>Ave!M34</f>
        <v>79</v>
      </c>
      <c r="P530" s="136">
        <f>Ave!N34</f>
        <v>560.5</v>
      </c>
      <c r="Q530" s="136">
        <f>Ave!O34</f>
        <v>70.0625</v>
      </c>
      <c r="R530" s="136">
        <f>Ave!P34</f>
        <v>34</v>
      </c>
      <c r="S530" s="26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2" t="s">
        <v>71</v>
      </c>
      <c r="C532" s="242"/>
      <c r="D532" s="242"/>
      <c r="E532" s="242"/>
      <c r="F532" s="233" t="s">
        <v>72</v>
      </c>
      <c r="G532" s="233"/>
      <c r="H532" s="233"/>
      <c r="I532" s="233"/>
      <c r="J532" s="233"/>
      <c r="K532" s="233"/>
      <c r="L532" s="233"/>
      <c r="M532" s="233"/>
      <c r="N532" s="234" t="s">
        <v>73</v>
      </c>
      <c r="O532" s="234"/>
      <c r="P532" s="234"/>
      <c r="Q532" s="234"/>
      <c r="R532" s="234"/>
      <c r="S532" s="234"/>
      <c r="T532" s="234"/>
      <c r="U532" s="234"/>
      <c r="V532" s="234"/>
    </row>
    <row r="533" spans="1:42" s="1" customFormat="1" ht="15" customHeight="1">
      <c r="B533" s="233" t="s">
        <v>74</v>
      </c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3" t="s">
        <v>74</v>
      </c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4" t="s">
        <v>75</v>
      </c>
      <c r="O535" s="234"/>
      <c r="P535" s="234"/>
      <c r="Q535" s="234"/>
      <c r="R535" s="234"/>
      <c r="S535" s="234"/>
      <c r="T535" s="234"/>
      <c r="U535" s="234"/>
      <c r="V535" s="234"/>
    </row>
    <row r="536" spans="1:42" s="1" customFormat="1" ht="15" customHeight="1">
      <c r="B536" s="235" t="s">
        <v>76</v>
      </c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5" t="s">
        <v>77</v>
      </c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39" t="s">
        <v>0</v>
      </c>
      <c r="C543" s="137"/>
      <c r="D543" s="239" t="s">
        <v>1</v>
      </c>
      <c r="E543" s="239" t="s">
        <v>2</v>
      </c>
      <c r="F543" s="239" t="s">
        <v>3</v>
      </c>
      <c r="G543" s="239" t="s">
        <v>17</v>
      </c>
      <c r="H543" s="236" t="s">
        <v>4</v>
      </c>
      <c r="I543" s="237"/>
      <c r="J543" s="237"/>
      <c r="K543" s="237"/>
      <c r="L543" s="237"/>
      <c r="M543" s="237"/>
      <c r="N543" s="237"/>
      <c r="O543" s="238"/>
      <c r="P543" s="239" t="s">
        <v>26</v>
      </c>
      <c r="Q543" s="239" t="s">
        <v>18</v>
      </c>
      <c r="R543" s="239" t="s">
        <v>6</v>
      </c>
      <c r="S543" s="241" t="s">
        <v>16</v>
      </c>
      <c r="T543" s="155"/>
      <c r="U543" s="155"/>
      <c r="V543" s="156"/>
    </row>
    <row r="544" spans="1:42" s="140" customFormat="1" ht="18" customHeight="1">
      <c r="B544" s="240"/>
      <c r="C544" s="137"/>
      <c r="D544" s="240"/>
      <c r="E544" s="240"/>
      <c r="F544" s="240"/>
      <c r="G544" s="240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0"/>
      <c r="Q544" s="240"/>
      <c r="R544" s="240"/>
      <c r="S544" s="241"/>
      <c r="T544" s="155"/>
      <c r="U544" s="155"/>
      <c r="V544" s="156"/>
    </row>
    <row r="545" spans="1:42" s="142" customFormat="1" ht="18" customHeight="1">
      <c r="A545" s="29"/>
      <c r="B545" s="262">
        <v>31</v>
      </c>
      <c r="C545" s="263">
        <f>'S1'!C35</f>
        <v>31</v>
      </c>
      <c r="D545" s="266" t="str">
        <f>Ave!C35</f>
        <v>አብደላህዙልቢጀደይን ሰኢድ እንድሪስ</v>
      </c>
      <c r="E545" s="262" t="str">
        <f>'S1'!E35</f>
        <v>M</v>
      </c>
      <c r="F545" s="262">
        <f>'S1'!F35</f>
        <v>7</v>
      </c>
      <c r="G545" s="136" t="s">
        <v>88</v>
      </c>
      <c r="H545" s="136">
        <f>'S1'!G35</f>
        <v>88</v>
      </c>
      <c r="I545" s="136">
        <f>'S1'!H35</f>
        <v>73</v>
      </c>
      <c r="J545" s="136">
        <f>'S1'!I35</f>
        <v>88</v>
      </c>
      <c r="K545" s="136">
        <f>'S1'!J35</f>
        <v>88</v>
      </c>
      <c r="L545" s="136">
        <f>'S1'!K35</f>
        <v>79</v>
      </c>
      <c r="M545" s="136">
        <f>'S1'!L35</f>
        <v>74</v>
      </c>
      <c r="N545" s="136">
        <f>'S1'!M35</f>
        <v>71</v>
      </c>
      <c r="O545" s="136">
        <f>'S1'!N35</f>
        <v>85</v>
      </c>
      <c r="P545" s="136">
        <f>'S1'!P35</f>
        <v>646</v>
      </c>
      <c r="Q545" s="136">
        <f>'S1'!Q35</f>
        <v>80.75</v>
      </c>
      <c r="R545" s="136">
        <f>'S1'!R35</f>
        <v>20</v>
      </c>
      <c r="S545" s="269" t="str">
        <f>Ave!Q35</f>
        <v>ተዛውሯል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2"/>
      <c r="C546" s="264"/>
      <c r="D546" s="267"/>
      <c r="E546" s="262"/>
      <c r="F546" s="262"/>
      <c r="G546" s="136" t="s">
        <v>89</v>
      </c>
      <c r="H546" s="136">
        <f>'S2'!G35</f>
        <v>86</v>
      </c>
      <c r="I546" s="136">
        <f>'S2'!H35</f>
        <v>66</v>
      </c>
      <c r="J546" s="136">
        <f>'S2'!I35</f>
        <v>71</v>
      </c>
      <c r="K546" s="136">
        <f>'S2'!J35</f>
        <v>68</v>
      </c>
      <c r="L546" s="136">
        <f>'S2'!K35</f>
        <v>79</v>
      </c>
      <c r="M546" s="136">
        <f>'S2'!L35</f>
        <v>89</v>
      </c>
      <c r="N546" s="136">
        <f>'S2'!M35</f>
        <v>80</v>
      </c>
      <c r="O546" s="136">
        <f>'S2'!N35</f>
        <v>90</v>
      </c>
      <c r="P546" s="136">
        <f>'S2'!P35</f>
        <v>629</v>
      </c>
      <c r="Q546" s="136">
        <f>'S2'!Q35</f>
        <v>78.625</v>
      </c>
      <c r="R546" s="136">
        <f>'S2'!R35</f>
        <v>16</v>
      </c>
      <c r="S546" s="26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2"/>
      <c r="C547" s="265"/>
      <c r="D547" s="268"/>
      <c r="E547" s="262"/>
      <c r="F547" s="262"/>
      <c r="G547" s="136" t="s">
        <v>18</v>
      </c>
      <c r="H547" s="136">
        <f>Ave!F35</f>
        <v>87</v>
      </c>
      <c r="I547" s="136">
        <f>Ave!G35</f>
        <v>69.5</v>
      </c>
      <c r="J547" s="136">
        <f>Ave!H35</f>
        <v>79.5</v>
      </c>
      <c r="K547" s="136">
        <f>Ave!I35</f>
        <v>78</v>
      </c>
      <c r="L547" s="136">
        <f>Ave!J35</f>
        <v>79</v>
      </c>
      <c r="M547" s="136">
        <f>Ave!K35</f>
        <v>81.5</v>
      </c>
      <c r="N547" s="136">
        <f>Ave!L35</f>
        <v>75.5</v>
      </c>
      <c r="O547" s="136">
        <f>Ave!M35</f>
        <v>87.5</v>
      </c>
      <c r="P547" s="136">
        <f>Ave!N35</f>
        <v>637.5</v>
      </c>
      <c r="Q547" s="136">
        <f>Ave!O35</f>
        <v>79.6875</v>
      </c>
      <c r="R547" s="136">
        <f>Ave!P35</f>
        <v>18</v>
      </c>
      <c r="S547" s="26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2" t="s">
        <v>71</v>
      </c>
      <c r="C549" s="242"/>
      <c r="D549" s="242"/>
      <c r="E549" s="242"/>
      <c r="F549" s="233" t="s">
        <v>72</v>
      </c>
      <c r="G549" s="233"/>
      <c r="H549" s="233"/>
      <c r="I549" s="233"/>
      <c r="J549" s="233"/>
      <c r="K549" s="233"/>
      <c r="L549" s="233"/>
      <c r="M549" s="233"/>
      <c r="N549" s="234" t="s">
        <v>73</v>
      </c>
      <c r="O549" s="234"/>
      <c r="P549" s="234"/>
      <c r="Q549" s="234"/>
      <c r="R549" s="234"/>
      <c r="S549" s="234"/>
      <c r="T549" s="234"/>
      <c r="U549" s="234"/>
      <c r="V549" s="234"/>
    </row>
    <row r="550" spans="1:42" s="1" customFormat="1" ht="15" customHeight="1">
      <c r="B550" s="233" t="s">
        <v>74</v>
      </c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3" t="s">
        <v>74</v>
      </c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4" t="s">
        <v>75</v>
      </c>
      <c r="O552" s="234"/>
      <c r="P552" s="234"/>
      <c r="Q552" s="234"/>
      <c r="R552" s="234"/>
      <c r="S552" s="234"/>
      <c r="T552" s="234"/>
      <c r="U552" s="234"/>
      <c r="V552" s="234"/>
    </row>
    <row r="553" spans="1:42" s="1" customFormat="1" ht="15" customHeight="1">
      <c r="B553" s="235" t="s">
        <v>76</v>
      </c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5" t="s">
        <v>77</v>
      </c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39" t="s">
        <v>0</v>
      </c>
      <c r="C562" s="137"/>
      <c r="D562" s="239" t="s">
        <v>1</v>
      </c>
      <c r="E562" s="239" t="s">
        <v>2</v>
      </c>
      <c r="F562" s="239" t="s">
        <v>3</v>
      </c>
      <c r="G562" s="239" t="s">
        <v>17</v>
      </c>
      <c r="H562" s="236" t="s">
        <v>4</v>
      </c>
      <c r="I562" s="237"/>
      <c r="J562" s="237"/>
      <c r="K562" s="237"/>
      <c r="L562" s="237"/>
      <c r="M562" s="237"/>
      <c r="N562" s="237"/>
      <c r="O562" s="238"/>
      <c r="P562" s="239" t="s">
        <v>26</v>
      </c>
      <c r="Q562" s="239" t="s">
        <v>18</v>
      </c>
      <c r="R562" s="239" t="s">
        <v>6</v>
      </c>
      <c r="S562" s="241" t="s">
        <v>16</v>
      </c>
      <c r="T562" s="155"/>
      <c r="U562" s="155"/>
      <c r="V562" s="156"/>
    </row>
    <row r="563" spans="1:42" s="140" customFormat="1" ht="18" customHeight="1">
      <c r="B563" s="240"/>
      <c r="C563" s="137"/>
      <c r="D563" s="240"/>
      <c r="E563" s="240"/>
      <c r="F563" s="240"/>
      <c r="G563" s="240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0"/>
      <c r="Q563" s="240"/>
      <c r="R563" s="240"/>
      <c r="S563" s="241"/>
      <c r="T563" s="155"/>
      <c r="U563" s="155"/>
      <c r="V563" s="156"/>
    </row>
    <row r="564" spans="1:42" s="142" customFormat="1" ht="18" customHeight="1">
      <c r="A564" s="29"/>
      <c r="B564" s="262">
        <v>32</v>
      </c>
      <c r="C564" s="263">
        <f>'S1'!C36</f>
        <v>32</v>
      </c>
      <c r="D564" s="266" t="str">
        <f>Ave!C36</f>
        <v>አብዱረህማን ሙሀመድ አወል</v>
      </c>
      <c r="E564" s="262" t="str">
        <f>'S1'!E36</f>
        <v>M</v>
      </c>
      <c r="F564" s="262">
        <f>'S1'!F36</f>
        <v>7</v>
      </c>
      <c r="G564" s="136" t="s">
        <v>88</v>
      </c>
      <c r="H564" s="136">
        <f>'S1'!G36</f>
        <v>91</v>
      </c>
      <c r="I564" s="136">
        <f>'S1'!H36</f>
        <v>80</v>
      </c>
      <c r="J564" s="136">
        <f>'S1'!I36</f>
        <v>88</v>
      </c>
      <c r="K564" s="136">
        <f>'S1'!J36</f>
        <v>85</v>
      </c>
      <c r="L564" s="136">
        <f>'S1'!K36</f>
        <v>91</v>
      </c>
      <c r="M564" s="136">
        <f>'S1'!L36</f>
        <v>81</v>
      </c>
      <c r="N564" s="136">
        <f>'S1'!M36</f>
        <v>82</v>
      </c>
      <c r="O564" s="136">
        <f>'S1'!N36</f>
        <v>77</v>
      </c>
      <c r="P564" s="136">
        <f>'S1'!P36</f>
        <v>675</v>
      </c>
      <c r="Q564" s="136">
        <f>'S1'!Q36</f>
        <v>84.375</v>
      </c>
      <c r="R564" s="136">
        <f>'S1'!R36</f>
        <v>12</v>
      </c>
      <c r="S564" s="269" t="str">
        <f>Ave!Q36</f>
        <v>ተዛውሯል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2"/>
      <c r="C565" s="264"/>
      <c r="D565" s="267"/>
      <c r="E565" s="262"/>
      <c r="F565" s="262"/>
      <c r="G565" s="136" t="s">
        <v>89</v>
      </c>
      <c r="H565" s="136">
        <f>'S2'!G36</f>
        <v>77</v>
      </c>
      <c r="I565" s="136">
        <f>'S2'!H36</f>
        <v>60</v>
      </c>
      <c r="J565" s="136">
        <f>'S2'!I36</f>
        <v>89</v>
      </c>
      <c r="K565" s="136">
        <f>'S2'!J36</f>
        <v>71</v>
      </c>
      <c r="L565" s="136">
        <f>'S2'!K36</f>
        <v>85</v>
      </c>
      <c r="M565" s="136">
        <f>'S2'!L36</f>
        <v>73</v>
      </c>
      <c r="N565" s="136">
        <f>'S2'!M36</f>
        <v>86</v>
      </c>
      <c r="O565" s="136">
        <f>'S2'!N36</f>
        <v>78</v>
      </c>
      <c r="P565" s="136">
        <f>'S2'!P36</f>
        <v>619</v>
      </c>
      <c r="Q565" s="136">
        <f>'S2'!Q36</f>
        <v>77.375</v>
      </c>
      <c r="R565" s="136">
        <f>'S2'!R36</f>
        <v>18</v>
      </c>
      <c r="S565" s="26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2"/>
      <c r="C566" s="265"/>
      <c r="D566" s="268"/>
      <c r="E566" s="262"/>
      <c r="F566" s="262"/>
      <c r="G566" s="136" t="s">
        <v>18</v>
      </c>
      <c r="H566" s="136">
        <f>Ave!F36</f>
        <v>84</v>
      </c>
      <c r="I566" s="136">
        <f>Ave!G36</f>
        <v>70</v>
      </c>
      <c r="J566" s="136">
        <f>Ave!H36</f>
        <v>88.5</v>
      </c>
      <c r="K566" s="136">
        <f>Ave!I36</f>
        <v>78</v>
      </c>
      <c r="L566" s="136">
        <f>Ave!J36</f>
        <v>88</v>
      </c>
      <c r="M566" s="136">
        <f>Ave!K36</f>
        <v>77</v>
      </c>
      <c r="N566" s="136">
        <f>Ave!L36</f>
        <v>84</v>
      </c>
      <c r="O566" s="136">
        <f>Ave!M36</f>
        <v>77.5</v>
      </c>
      <c r="P566" s="136">
        <f>Ave!N36</f>
        <v>647</v>
      </c>
      <c r="Q566" s="136">
        <f>Ave!O36</f>
        <v>80.875</v>
      </c>
      <c r="R566" s="136">
        <f>Ave!P36</f>
        <v>15</v>
      </c>
      <c r="S566" s="26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2" t="s">
        <v>71</v>
      </c>
      <c r="C568" s="242"/>
      <c r="D568" s="242"/>
      <c r="E568" s="242"/>
      <c r="F568" s="233" t="s">
        <v>72</v>
      </c>
      <c r="G568" s="233"/>
      <c r="H568" s="233"/>
      <c r="I568" s="233"/>
      <c r="J568" s="233"/>
      <c r="K568" s="233"/>
      <c r="L568" s="233"/>
      <c r="M568" s="233"/>
      <c r="N568" s="234" t="s">
        <v>73</v>
      </c>
      <c r="O568" s="234"/>
      <c r="P568" s="234"/>
      <c r="Q568" s="234"/>
      <c r="R568" s="234"/>
      <c r="S568" s="234"/>
      <c r="T568" s="234"/>
      <c r="U568" s="234"/>
      <c r="V568" s="234"/>
    </row>
    <row r="569" spans="1:42" s="1" customFormat="1" ht="15" customHeight="1">
      <c r="B569" s="233" t="s">
        <v>74</v>
      </c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3" t="s">
        <v>74</v>
      </c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4" t="s">
        <v>75</v>
      </c>
      <c r="O571" s="234"/>
      <c r="P571" s="234"/>
      <c r="Q571" s="234"/>
      <c r="R571" s="234"/>
      <c r="S571" s="234"/>
      <c r="T571" s="234"/>
      <c r="U571" s="234"/>
      <c r="V571" s="234"/>
    </row>
    <row r="572" spans="1:42" s="1" customFormat="1" ht="15" customHeight="1">
      <c r="B572" s="235" t="s">
        <v>76</v>
      </c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5" t="s">
        <v>77</v>
      </c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39" t="s">
        <v>0</v>
      </c>
      <c r="C579" s="137"/>
      <c r="D579" s="239" t="s">
        <v>1</v>
      </c>
      <c r="E579" s="239" t="s">
        <v>2</v>
      </c>
      <c r="F579" s="239" t="s">
        <v>3</v>
      </c>
      <c r="G579" s="239" t="s">
        <v>17</v>
      </c>
      <c r="H579" s="236" t="s">
        <v>4</v>
      </c>
      <c r="I579" s="237"/>
      <c r="J579" s="237"/>
      <c r="K579" s="237"/>
      <c r="L579" s="237"/>
      <c r="M579" s="237"/>
      <c r="N579" s="237"/>
      <c r="O579" s="238"/>
      <c r="P579" s="239" t="s">
        <v>26</v>
      </c>
      <c r="Q579" s="239" t="s">
        <v>18</v>
      </c>
      <c r="R579" s="239" t="s">
        <v>6</v>
      </c>
      <c r="S579" s="241" t="s">
        <v>16</v>
      </c>
      <c r="T579" s="155"/>
      <c r="U579" s="155"/>
      <c r="V579" s="156"/>
    </row>
    <row r="580" spans="1:42" s="140" customFormat="1" ht="18" customHeight="1">
      <c r="B580" s="240"/>
      <c r="C580" s="137"/>
      <c r="D580" s="240"/>
      <c r="E580" s="240"/>
      <c r="F580" s="240"/>
      <c r="G580" s="240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0"/>
      <c r="Q580" s="240"/>
      <c r="R580" s="240"/>
      <c r="S580" s="241"/>
      <c r="T580" s="155"/>
      <c r="U580" s="155"/>
      <c r="V580" s="156"/>
    </row>
    <row r="581" spans="1:42" s="142" customFormat="1" ht="18" customHeight="1">
      <c r="A581" s="29"/>
      <c r="B581" s="262">
        <v>33</v>
      </c>
      <c r="C581" s="263">
        <f>'S1'!C37</f>
        <v>33</v>
      </c>
      <c r="D581" s="266" t="str">
        <f>Ave!C37</f>
        <v>አፍራ ሀሰን ይመር</v>
      </c>
      <c r="E581" s="262" t="str">
        <f>'S1'!E37</f>
        <v>F</v>
      </c>
      <c r="F581" s="262">
        <f>'S1'!F37</f>
        <v>7</v>
      </c>
      <c r="G581" s="136" t="s">
        <v>88</v>
      </c>
      <c r="H581" s="136">
        <f>'S1'!G37</f>
        <v>90</v>
      </c>
      <c r="I581" s="136">
        <f>'S1'!H37</f>
        <v>84</v>
      </c>
      <c r="J581" s="136">
        <f>'S1'!I37</f>
        <v>90</v>
      </c>
      <c r="K581" s="136">
        <f>'S1'!J37</f>
        <v>86</v>
      </c>
      <c r="L581" s="136">
        <f>'S1'!K37</f>
        <v>92</v>
      </c>
      <c r="M581" s="136">
        <f>'S1'!L37</f>
        <v>86</v>
      </c>
      <c r="N581" s="136">
        <f>'S1'!M37</f>
        <v>86</v>
      </c>
      <c r="O581" s="136">
        <f>'S1'!N37</f>
        <v>74</v>
      </c>
      <c r="P581" s="136">
        <f>'S1'!P37</f>
        <v>688</v>
      </c>
      <c r="Q581" s="136">
        <f>'S1'!Q37</f>
        <v>86</v>
      </c>
      <c r="R581" s="136">
        <f>'S1'!R37</f>
        <v>9</v>
      </c>
      <c r="S581" s="269" t="str">
        <f>Ave!Q37</f>
        <v>ተዛውራለች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2"/>
      <c r="C582" s="264"/>
      <c r="D582" s="267"/>
      <c r="E582" s="262"/>
      <c r="F582" s="262"/>
      <c r="G582" s="136" t="s">
        <v>89</v>
      </c>
      <c r="H582" s="136">
        <f>'S2'!G37</f>
        <v>72</v>
      </c>
      <c r="I582" s="136">
        <f>'S2'!H37</f>
        <v>84</v>
      </c>
      <c r="J582" s="136">
        <f>'S2'!I37</f>
        <v>84</v>
      </c>
      <c r="K582" s="136">
        <f>'S2'!J37</f>
        <v>69</v>
      </c>
      <c r="L582" s="136">
        <f>'S2'!K37</f>
        <v>80</v>
      </c>
      <c r="M582" s="136">
        <f>'S2'!L37</f>
        <v>86</v>
      </c>
      <c r="N582" s="136">
        <f>'S2'!M37</f>
        <v>86</v>
      </c>
      <c r="O582" s="136">
        <f>'S2'!N37</f>
        <v>81</v>
      </c>
      <c r="P582" s="136">
        <f>'S2'!P37</f>
        <v>642</v>
      </c>
      <c r="Q582" s="136">
        <f>'S2'!Q37</f>
        <v>80.25</v>
      </c>
      <c r="R582" s="136">
        <f>'S2'!R37</f>
        <v>13</v>
      </c>
      <c r="S582" s="26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2"/>
      <c r="C583" s="265"/>
      <c r="D583" s="268"/>
      <c r="E583" s="262"/>
      <c r="F583" s="262"/>
      <c r="G583" s="136" t="s">
        <v>18</v>
      </c>
      <c r="H583" s="136">
        <f>Ave!F37</f>
        <v>81</v>
      </c>
      <c r="I583" s="136">
        <f>Ave!G37</f>
        <v>84</v>
      </c>
      <c r="J583" s="136">
        <f>Ave!H37</f>
        <v>87</v>
      </c>
      <c r="K583" s="136">
        <f>Ave!I37</f>
        <v>77.5</v>
      </c>
      <c r="L583" s="136">
        <f>Ave!J37</f>
        <v>86</v>
      </c>
      <c r="M583" s="136">
        <f>Ave!K37</f>
        <v>86</v>
      </c>
      <c r="N583" s="136">
        <f>Ave!L37</f>
        <v>86</v>
      </c>
      <c r="O583" s="136">
        <f>Ave!M37</f>
        <v>77.5</v>
      </c>
      <c r="P583" s="136">
        <f>Ave!N37</f>
        <v>665</v>
      </c>
      <c r="Q583" s="136">
        <f>Ave!O37</f>
        <v>83.125</v>
      </c>
      <c r="R583" s="136">
        <f>Ave!P37</f>
        <v>13</v>
      </c>
      <c r="S583" s="26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2" t="s">
        <v>71</v>
      </c>
      <c r="C585" s="242"/>
      <c r="D585" s="242"/>
      <c r="E585" s="242"/>
      <c r="F585" s="233" t="s">
        <v>72</v>
      </c>
      <c r="G585" s="233"/>
      <c r="H585" s="233"/>
      <c r="I585" s="233"/>
      <c r="J585" s="233"/>
      <c r="K585" s="233"/>
      <c r="L585" s="233"/>
      <c r="M585" s="233"/>
      <c r="N585" s="234" t="s">
        <v>73</v>
      </c>
      <c r="O585" s="234"/>
      <c r="P585" s="234"/>
      <c r="Q585" s="234"/>
      <c r="R585" s="234"/>
      <c r="S585" s="234"/>
      <c r="T585" s="234"/>
      <c r="U585" s="234"/>
      <c r="V585" s="234"/>
    </row>
    <row r="586" spans="1:42" s="1" customFormat="1" ht="15" customHeight="1">
      <c r="B586" s="233" t="s">
        <v>74</v>
      </c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3" t="s">
        <v>74</v>
      </c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4" t="s">
        <v>75</v>
      </c>
      <c r="O588" s="234"/>
      <c r="P588" s="234"/>
      <c r="Q588" s="234"/>
      <c r="R588" s="234"/>
      <c r="S588" s="234"/>
      <c r="T588" s="234"/>
      <c r="U588" s="234"/>
      <c r="V588" s="234"/>
    </row>
    <row r="589" spans="1:42" s="1" customFormat="1" ht="15" customHeight="1">
      <c r="B589" s="235" t="s">
        <v>76</v>
      </c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5" t="s">
        <v>77</v>
      </c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39" t="s">
        <v>0</v>
      </c>
      <c r="C598" s="137"/>
      <c r="D598" s="239" t="s">
        <v>1</v>
      </c>
      <c r="E598" s="239" t="s">
        <v>2</v>
      </c>
      <c r="F598" s="239" t="s">
        <v>3</v>
      </c>
      <c r="G598" s="239" t="s">
        <v>17</v>
      </c>
      <c r="H598" s="236" t="s">
        <v>4</v>
      </c>
      <c r="I598" s="237"/>
      <c r="J598" s="237"/>
      <c r="K598" s="237"/>
      <c r="L598" s="237"/>
      <c r="M598" s="237"/>
      <c r="N598" s="237"/>
      <c r="O598" s="238"/>
      <c r="P598" s="239" t="s">
        <v>26</v>
      </c>
      <c r="Q598" s="239" t="s">
        <v>18</v>
      </c>
      <c r="R598" s="239" t="s">
        <v>6</v>
      </c>
      <c r="S598" s="241" t="s">
        <v>16</v>
      </c>
      <c r="T598" s="155"/>
      <c r="U598" s="155"/>
      <c r="V598" s="156"/>
    </row>
    <row r="599" spans="1:42" s="140" customFormat="1" ht="18" customHeight="1">
      <c r="B599" s="240"/>
      <c r="C599" s="137"/>
      <c r="D599" s="240"/>
      <c r="E599" s="240"/>
      <c r="F599" s="240"/>
      <c r="G599" s="240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0"/>
      <c r="Q599" s="240"/>
      <c r="R599" s="240"/>
      <c r="S599" s="241"/>
      <c r="T599" s="155"/>
      <c r="U599" s="155"/>
      <c r="V599" s="156"/>
    </row>
    <row r="600" spans="1:42" s="142" customFormat="1" ht="18" customHeight="1">
      <c r="A600" s="29"/>
      <c r="B600" s="262">
        <v>34</v>
      </c>
      <c r="C600" s="263">
        <f>'S1'!C38</f>
        <v>34</v>
      </c>
      <c r="D600" s="266" t="str">
        <f>Ave!C38</f>
        <v>አፍራህ አህመድ ሙክታር</v>
      </c>
      <c r="E600" s="262" t="str">
        <f>'S1'!E38</f>
        <v>F</v>
      </c>
      <c r="F600" s="262">
        <f>'S1'!F38</f>
        <v>7</v>
      </c>
      <c r="G600" s="136" t="s">
        <v>88</v>
      </c>
      <c r="H600" s="136">
        <f>'S1'!G38</f>
        <v>62</v>
      </c>
      <c r="I600" s="136">
        <f>'S1'!H38</f>
        <v>77</v>
      </c>
      <c r="J600" s="136">
        <f>'S1'!I38</f>
        <v>55</v>
      </c>
      <c r="K600" s="136">
        <f>'S1'!J38</f>
        <v>77</v>
      </c>
      <c r="L600" s="136">
        <f>'S1'!K38</f>
        <v>81</v>
      </c>
      <c r="M600" s="136">
        <f>'S1'!L38</f>
        <v>75</v>
      </c>
      <c r="N600" s="136">
        <f>'S1'!M38</f>
        <v>71</v>
      </c>
      <c r="O600" s="136">
        <f>'S1'!N38</f>
        <v>83</v>
      </c>
      <c r="P600" s="136">
        <f>'S1'!P38</f>
        <v>581</v>
      </c>
      <c r="Q600" s="136">
        <f>'S1'!Q38</f>
        <v>72.625</v>
      </c>
      <c r="R600" s="136">
        <f>'S1'!R38</f>
        <v>36</v>
      </c>
      <c r="S600" s="269" t="str">
        <f>Ave!Q38</f>
        <v>ተዛውራለች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2"/>
      <c r="C601" s="264"/>
      <c r="D601" s="267"/>
      <c r="E601" s="262"/>
      <c r="F601" s="262"/>
      <c r="G601" s="136" t="s">
        <v>89</v>
      </c>
      <c r="H601" s="136">
        <f>'S2'!G38</f>
        <v>52</v>
      </c>
      <c r="I601" s="136">
        <f>'S2'!H38</f>
        <v>70</v>
      </c>
      <c r="J601" s="136">
        <f>'S2'!I38</f>
        <v>53</v>
      </c>
      <c r="K601" s="136">
        <f>'S2'!J38</f>
        <v>59</v>
      </c>
      <c r="L601" s="136">
        <f>'S2'!K38</f>
        <v>75</v>
      </c>
      <c r="M601" s="136">
        <f>'S2'!L38</f>
        <v>74</v>
      </c>
      <c r="N601" s="136">
        <f>'S2'!M38</f>
        <v>61</v>
      </c>
      <c r="O601" s="136">
        <f>'S2'!N38</f>
        <v>84</v>
      </c>
      <c r="P601" s="136">
        <f>'S2'!P38</f>
        <v>528</v>
      </c>
      <c r="Q601" s="136">
        <f>'S2'!Q38</f>
        <v>66</v>
      </c>
      <c r="R601" s="136">
        <f>'S2'!R38</f>
        <v>37</v>
      </c>
      <c r="S601" s="26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2"/>
      <c r="C602" s="265"/>
      <c r="D602" s="268"/>
      <c r="E602" s="262"/>
      <c r="F602" s="262"/>
      <c r="G602" s="136" t="s">
        <v>18</v>
      </c>
      <c r="H602" s="136">
        <f>Ave!F38</f>
        <v>57</v>
      </c>
      <c r="I602" s="136">
        <f>Ave!G38</f>
        <v>73.5</v>
      </c>
      <c r="J602" s="136">
        <f>Ave!H38</f>
        <v>54</v>
      </c>
      <c r="K602" s="136">
        <f>Ave!I38</f>
        <v>68</v>
      </c>
      <c r="L602" s="136">
        <f>Ave!J38</f>
        <v>78</v>
      </c>
      <c r="M602" s="136">
        <f>Ave!K38</f>
        <v>74.5</v>
      </c>
      <c r="N602" s="136">
        <f>Ave!L38</f>
        <v>66</v>
      </c>
      <c r="O602" s="136">
        <f>Ave!M38</f>
        <v>83.5</v>
      </c>
      <c r="P602" s="136">
        <f>Ave!N38</f>
        <v>554.5</v>
      </c>
      <c r="Q602" s="136">
        <f>Ave!O38</f>
        <v>69.3125</v>
      </c>
      <c r="R602" s="136">
        <f>Ave!P38</f>
        <v>36</v>
      </c>
      <c r="S602" s="26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2" t="s">
        <v>71</v>
      </c>
      <c r="C604" s="242"/>
      <c r="D604" s="242"/>
      <c r="E604" s="242"/>
      <c r="F604" s="233" t="s">
        <v>72</v>
      </c>
      <c r="G604" s="233"/>
      <c r="H604" s="233"/>
      <c r="I604" s="233"/>
      <c r="J604" s="233"/>
      <c r="K604" s="233"/>
      <c r="L604" s="233"/>
      <c r="M604" s="233"/>
      <c r="N604" s="234" t="s">
        <v>73</v>
      </c>
      <c r="O604" s="234"/>
      <c r="P604" s="234"/>
      <c r="Q604" s="234"/>
      <c r="R604" s="234"/>
      <c r="S604" s="234"/>
      <c r="T604" s="234"/>
      <c r="U604" s="234"/>
      <c r="V604" s="234"/>
    </row>
    <row r="605" spans="1:42" s="1" customFormat="1" ht="15" customHeight="1">
      <c r="B605" s="233" t="s">
        <v>74</v>
      </c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3" t="s">
        <v>74</v>
      </c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4" t="s">
        <v>75</v>
      </c>
      <c r="O607" s="234"/>
      <c r="P607" s="234"/>
      <c r="Q607" s="234"/>
      <c r="R607" s="234"/>
      <c r="S607" s="234"/>
      <c r="T607" s="234"/>
      <c r="U607" s="234"/>
      <c r="V607" s="234"/>
    </row>
    <row r="608" spans="1:42" s="1" customFormat="1" ht="15" customHeight="1">
      <c r="B608" s="235" t="s">
        <v>76</v>
      </c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5" t="s">
        <v>77</v>
      </c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39" t="s">
        <v>0</v>
      </c>
      <c r="C615" s="137"/>
      <c r="D615" s="239" t="s">
        <v>1</v>
      </c>
      <c r="E615" s="239" t="s">
        <v>2</v>
      </c>
      <c r="F615" s="239" t="s">
        <v>3</v>
      </c>
      <c r="G615" s="239" t="s">
        <v>17</v>
      </c>
      <c r="H615" s="236" t="s">
        <v>4</v>
      </c>
      <c r="I615" s="237"/>
      <c r="J615" s="237"/>
      <c r="K615" s="237"/>
      <c r="L615" s="237"/>
      <c r="M615" s="237"/>
      <c r="N615" s="237"/>
      <c r="O615" s="238"/>
      <c r="P615" s="239" t="s">
        <v>26</v>
      </c>
      <c r="Q615" s="239" t="s">
        <v>18</v>
      </c>
      <c r="R615" s="239" t="s">
        <v>6</v>
      </c>
      <c r="S615" s="241" t="s">
        <v>16</v>
      </c>
      <c r="T615" s="155"/>
      <c r="U615" s="155"/>
      <c r="V615" s="156"/>
    </row>
    <row r="616" spans="1:42" s="140" customFormat="1" ht="18" customHeight="1">
      <c r="B616" s="240"/>
      <c r="C616" s="137"/>
      <c r="D616" s="240"/>
      <c r="E616" s="240"/>
      <c r="F616" s="240"/>
      <c r="G616" s="240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0"/>
      <c r="Q616" s="240"/>
      <c r="R616" s="240"/>
      <c r="S616" s="241"/>
      <c r="T616" s="155"/>
      <c r="U616" s="155"/>
      <c r="V616" s="156"/>
    </row>
    <row r="617" spans="1:42" s="142" customFormat="1" ht="18" customHeight="1">
      <c r="A617" s="29"/>
      <c r="B617" s="262">
        <v>35</v>
      </c>
      <c r="C617" s="263">
        <f>'S1'!C41</f>
        <v>37</v>
      </c>
      <c r="D617" s="266" t="str">
        <f>Ave!C39</f>
        <v>ኡመር እንድሪስ ያሲን</v>
      </c>
      <c r="E617" s="262" t="str">
        <f>'S1'!E39</f>
        <v>M</v>
      </c>
      <c r="F617" s="262">
        <f>'S1'!F39</f>
        <v>9</v>
      </c>
      <c r="G617" s="136" t="s">
        <v>88</v>
      </c>
      <c r="H617" s="136">
        <f>'S1'!G39</f>
        <v>61</v>
      </c>
      <c r="I617" s="136">
        <f>'S1'!H39</f>
        <v>64</v>
      </c>
      <c r="J617" s="136">
        <f>'S1'!I39</f>
        <v>56</v>
      </c>
      <c r="K617" s="136">
        <f>'S1'!J39</f>
        <v>49</v>
      </c>
      <c r="L617" s="136">
        <f>'S1'!K39</f>
        <v>64</v>
      </c>
      <c r="M617" s="136">
        <f>'S1'!L39</f>
        <v>56</v>
      </c>
      <c r="N617" s="136">
        <f>'S1'!M39</f>
        <v>59</v>
      </c>
      <c r="O617" s="136">
        <f>'S1'!N39</f>
        <v>71</v>
      </c>
      <c r="P617" s="136">
        <f>'S1'!P39</f>
        <v>480</v>
      </c>
      <c r="Q617" s="136">
        <f>'S1'!Q39</f>
        <v>60</v>
      </c>
      <c r="R617" s="136">
        <f>'S1'!R39</f>
        <v>46</v>
      </c>
      <c r="S617" s="269" t="str">
        <f>Ave!Q39</f>
        <v>ተዛውሯል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2"/>
      <c r="C618" s="264"/>
      <c r="D618" s="267"/>
      <c r="E618" s="262"/>
      <c r="F618" s="262"/>
      <c r="G618" s="136" t="s">
        <v>89</v>
      </c>
      <c r="H618" s="136">
        <f>'S2'!G39</f>
        <v>42</v>
      </c>
      <c r="I618" s="136">
        <f>'S2'!H39</f>
        <v>42</v>
      </c>
      <c r="J618" s="136">
        <f>'S2'!I39</f>
        <v>42</v>
      </c>
      <c r="K618" s="136">
        <f>'S2'!J39</f>
        <v>39</v>
      </c>
      <c r="L618" s="136">
        <f>'S2'!K39</f>
        <v>46</v>
      </c>
      <c r="M618" s="136">
        <f>'S2'!L39</f>
        <v>71</v>
      </c>
      <c r="N618" s="136">
        <f>'S2'!M39</f>
        <v>75</v>
      </c>
      <c r="O618" s="136">
        <f>'S2'!N39</f>
        <v>74</v>
      </c>
      <c r="P618" s="136">
        <f>'S2'!P39</f>
        <v>431</v>
      </c>
      <c r="Q618" s="136">
        <f>'S2'!Q39</f>
        <v>53.875</v>
      </c>
      <c r="R618" s="136">
        <f>'S2'!R39</f>
        <v>47</v>
      </c>
      <c r="S618" s="26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2"/>
      <c r="C619" s="265"/>
      <c r="D619" s="268"/>
      <c r="E619" s="262"/>
      <c r="F619" s="262"/>
      <c r="G619" s="136" t="s">
        <v>18</v>
      </c>
      <c r="H619" s="136">
        <f>Ave!F39</f>
        <v>51.5</v>
      </c>
      <c r="I619" s="136">
        <f>Ave!G39</f>
        <v>53</v>
      </c>
      <c r="J619" s="136">
        <f>Ave!H39</f>
        <v>49</v>
      </c>
      <c r="K619" s="136">
        <f>Ave!I39</f>
        <v>44</v>
      </c>
      <c r="L619" s="136">
        <f>Ave!J39</f>
        <v>55</v>
      </c>
      <c r="M619" s="136">
        <f>Ave!K39</f>
        <v>63.5</v>
      </c>
      <c r="N619" s="136">
        <f>Ave!L39</f>
        <v>67</v>
      </c>
      <c r="O619" s="136">
        <f>Ave!M39</f>
        <v>72.5</v>
      </c>
      <c r="P619" s="136">
        <f>Ave!N39</f>
        <v>455.5</v>
      </c>
      <c r="Q619" s="136">
        <f>Ave!O39</f>
        <v>56.9375</v>
      </c>
      <c r="R619" s="136">
        <f>Ave!P39</f>
        <v>46</v>
      </c>
      <c r="S619" s="26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2" t="s">
        <v>71</v>
      </c>
      <c r="C621" s="242"/>
      <c r="D621" s="242"/>
      <c r="E621" s="242"/>
      <c r="F621" s="233" t="s">
        <v>72</v>
      </c>
      <c r="G621" s="233"/>
      <c r="H621" s="233"/>
      <c r="I621" s="233"/>
      <c r="J621" s="233"/>
      <c r="K621" s="233"/>
      <c r="L621" s="233"/>
      <c r="M621" s="233"/>
      <c r="N621" s="234" t="s">
        <v>73</v>
      </c>
      <c r="O621" s="234"/>
      <c r="P621" s="234"/>
      <c r="Q621" s="234"/>
      <c r="R621" s="234"/>
      <c r="S621" s="234"/>
      <c r="T621" s="234"/>
      <c r="U621" s="234"/>
      <c r="V621" s="234"/>
    </row>
    <row r="622" spans="1:42" s="1" customFormat="1" ht="15" customHeight="1">
      <c r="B622" s="233" t="s">
        <v>74</v>
      </c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3" t="s">
        <v>74</v>
      </c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4" t="s">
        <v>75</v>
      </c>
      <c r="O624" s="234"/>
      <c r="P624" s="234"/>
      <c r="Q624" s="234"/>
      <c r="R624" s="234"/>
      <c r="S624" s="234"/>
      <c r="T624" s="234"/>
      <c r="U624" s="234"/>
      <c r="V624" s="234"/>
    </row>
    <row r="625" spans="1:37" s="1" customFormat="1" ht="15" customHeight="1">
      <c r="B625" s="235" t="s">
        <v>76</v>
      </c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5" t="s">
        <v>77</v>
      </c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39" t="s">
        <v>0</v>
      </c>
      <c r="C634" s="137"/>
      <c r="D634" s="239" t="s">
        <v>1</v>
      </c>
      <c r="E634" s="239" t="s">
        <v>2</v>
      </c>
      <c r="F634" s="239" t="s">
        <v>3</v>
      </c>
      <c r="G634" s="239" t="s">
        <v>17</v>
      </c>
      <c r="H634" s="236" t="s">
        <v>4</v>
      </c>
      <c r="I634" s="237"/>
      <c r="J634" s="237"/>
      <c r="K634" s="237"/>
      <c r="L634" s="237"/>
      <c r="M634" s="237"/>
      <c r="N634" s="237"/>
      <c r="O634" s="238"/>
      <c r="P634" s="239" t="s">
        <v>26</v>
      </c>
      <c r="Q634" s="239" t="s">
        <v>18</v>
      </c>
      <c r="R634" s="239" t="s">
        <v>6</v>
      </c>
      <c r="S634" s="241" t="s">
        <v>16</v>
      </c>
      <c r="T634" s="155"/>
      <c r="U634" s="155"/>
      <c r="V634" s="156"/>
    </row>
    <row r="635" spans="1:37" s="140" customFormat="1" ht="18" customHeight="1">
      <c r="B635" s="240"/>
      <c r="C635" s="137"/>
      <c r="D635" s="240"/>
      <c r="E635" s="240"/>
      <c r="F635" s="240"/>
      <c r="G635" s="240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0"/>
      <c r="Q635" s="240"/>
      <c r="R635" s="240"/>
      <c r="S635" s="241"/>
      <c r="T635" s="155"/>
      <c r="U635" s="155"/>
      <c r="V635" s="156"/>
    </row>
    <row r="636" spans="1:37" s="142" customFormat="1" ht="18" customHeight="1">
      <c r="A636" s="29"/>
      <c r="B636" s="262">
        <v>36</v>
      </c>
      <c r="C636" s="263">
        <f>'S1'!C42</f>
        <v>38</v>
      </c>
      <c r="D636" s="266" t="str">
        <f>Ave!C40</f>
        <v>ኡመር ይማም ሰኢድ</v>
      </c>
      <c r="E636" s="262" t="str">
        <f>'S1'!E40</f>
        <v>M</v>
      </c>
      <c r="F636" s="262">
        <f>'S1'!F40</f>
        <v>7</v>
      </c>
      <c r="G636" s="136" t="s">
        <v>88</v>
      </c>
      <c r="H636" s="136">
        <f>'S1'!G40</f>
        <v>51</v>
      </c>
      <c r="I636" s="136">
        <f>'S1'!H40</f>
        <v>64</v>
      </c>
      <c r="J636" s="136">
        <f>'S1'!I40</f>
        <v>76</v>
      </c>
      <c r="K636" s="136">
        <f>'S1'!J40</f>
        <v>55</v>
      </c>
      <c r="L636" s="136">
        <f>'S1'!K40</f>
        <v>54</v>
      </c>
      <c r="M636" s="136">
        <f>'S1'!L40</f>
        <v>69</v>
      </c>
      <c r="N636" s="136">
        <f>'S1'!M40</f>
        <v>58</v>
      </c>
      <c r="O636" s="136">
        <f>'S1'!N40</f>
        <v>80</v>
      </c>
      <c r="P636" s="136">
        <f>'S1'!P40</f>
        <v>507</v>
      </c>
      <c r="Q636" s="136">
        <f>'S1'!Q40</f>
        <v>63.375</v>
      </c>
      <c r="R636" s="136">
        <f>'S1'!R40</f>
        <v>45</v>
      </c>
      <c r="S636" s="269" t="str">
        <f>Ave!Q40</f>
        <v>ተዛውሯል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2"/>
      <c r="C637" s="264"/>
      <c r="D637" s="267"/>
      <c r="E637" s="262"/>
      <c r="F637" s="262"/>
      <c r="G637" s="136" t="s">
        <v>89</v>
      </c>
      <c r="H637" s="136">
        <f>'S2'!G40</f>
        <v>62</v>
      </c>
      <c r="I637" s="136">
        <f>'S2'!H40</f>
        <v>48</v>
      </c>
      <c r="J637" s="136">
        <f>'S2'!I40</f>
        <v>63</v>
      </c>
      <c r="K637" s="136">
        <f>'S2'!J40</f>
        <v>51</v>
      </c>
      <c r="L637" s="136">
        <f>'S2'!K40</f>
        <v>59</v>
      </c>
      <c r="M637" s="136">
        <f>'S2'!L40</f>
        <v>67</v>
      </c>
      <c r="N637" s="136">
        <f>'S2'!M40</f>
        <v>67</v>
      </c>
      <c r="O637" s="136">
        <f>'S2'!N40</f>
        <v>81</v>
      </c>
      <c r="P637" s="136">
        <f>'S2'!P40</f>
        <v>498</v>
      </c>
      <c r="Q637" s="136">
        <f>'S2'!Q40</f>
        <v>62.25</v>
      </c>
      <c r="R637" s="136">
        <f>'S2'!R40</f>
        <v>42</v>
      </c>
      <c r="S637" s="26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2"/>
      <c r="C638" s="265"/>
      <c r="D638" s="268"/>
      <c r="E638" s="262"/>
      <c r="F638" s="262"/>
      <c r="G638" s="136" t="s">
        <v>18</v>
      </c>
      <c r="H638" s="136">
        <f>Ave!F40</f>
        <v>56.5</v>
      </c>
      <c r="I638" s="136">
        <f>Ave!G40</f>
        <v>56</v>
      </c>
      <c r="J638" s="136">
        <f>Ave!H40</f>
        <v>69.5</v>
      </c>
      <c r="K638" s="136">
        <f>Ave!I40</f>
        <v>53</v>
      </c>
      <c r="L638" s="136">
        <f>Ave!J40</f>
        <v>56.5</v>
      </c>
      <c r="M638" s="136">
        <f>Ave!K40</f>
        <v>68</v>
      </c>
      <c r="N638" s="136">
        <f>Ave!L40</f>
        <v>62.5</v>
      </c>
      <c r="O638" s="136">
        <f>Ave!M40</f>
        <v>80.5</v>
      </c>
      <c r="P638" s="136">
        <f>Ave!N40</f>
        <v>502.5</v>
      </c>
      <c r="Q638" s="136">
        <f>Ave!O40</f>
        <v>62.8125</v>
      </c>
      <c r="R638" s="136">
        <f>Ave!P40</f>
        <v>42</v>
      </c>
      <c r="S638" s="26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2" t="s">
        <v>71</v>
      </c>
      <c r="C640" s="242"/>
      <c r="D640" s="242"/>
      <c r="E640" s="242"/>
      <c r="F640" s="233" t="s">
        <v>72</v>
      </c>
      <c r="G640" s="233"/>
      <c r="H640" s="233"/>
      <c r="I640" s="233"/>
      <c r="J640" s="233"/>
      <c r="K640" s="233"/>
      <c r="L640" s="233"/>
      <c r="M640" s="233"/>
      <c r="N640" s="234" t="s">
        <v>73</v>
      </c>
      <c r="O640" s="234"/>
      <c r="P640" s="234"/>
      <c r="Q640" s="234"/>
      <c r="R640" s="234"/>
      <c r="S640" s="234"/>
      <c r="T640" s="234"/>
      <c r="U640" s="234"/>
      <c r="V640" s="234"/>
    </row>
    <row r="641" spans="1:37" s="1" customFormat="1" ht="15" customHeight="1">
      <c r="B641" s="233" t="s">
        <v>74</v>
      </c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3" t="s">
        <v>74</v>
      </c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4" t="s">
        <v>75</v>
      </c>
      <c r="O643" s="234"/>
      <c r="P643" s="234"/>
      <c r="Q643" s="234"/>
      <c r="R643" s="234"/>
      <c r="S643" s="234"/>
      <c r="T643" s="234"/>
      <c r="U643" s="234"/>
      <c r="V643" s="234"/>
    </row>
    <row r="644" spans="1:37" s="1" customFormat="1" ht="15" customHeight="1">
      <c r="B644" s="235" t="s">
        <v>76</v>
      </c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5" t="s">
        <v>77</v>
      </c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39" t="s">
        <v>0</v>
      </c>
      <c r="C651" s="137"/>
      <c r="D651" s="239" t="s">
        <v>1</v>
      </c>
      <c r="E651" s="239" t="s">
        <v>2</v>
      </c>
      <c r="F651" s="239" t="s">
        <v>3</v>
      </c>
      <c r="G651" s="239" t="s">
        <v>17</v>
      </c>
      <c r="H651" s="236" t="s">
        <v>4</v>
      </c>
      <c r="I651" s="237"/>
      <c r="J651" s="237"/>
      <c r="K651" s="237"/>
      <c r="L651" s="237"/>
      <c r="M651" s="237"/>
      <c r="N651" s="237"/>
      <c r="O651" s="238"/>
      <c r="P651" s="239" t="s">
        <v>26</v>
      </c>
      <c r="Q651" s="239" t="s">
        <v>18</v>
      </c>
      <c r="R651" s="239" t="s">
        <v>6</v>
      </c>
      <c r="S651" s="241" t="s">
        <v>16</v>
      </c>
      <c r="T651" s="155"/>
      <c r="U651" s="155"/>
      <c r="V651" s="156"/>
    </row>
    <row r="652" spans="1:37" s="140" customFormat="1" ht="18" customHeight="1">
      <c r="B652" s="240"/>
      <c r="C652" s="137"/>
      <c r="D652" s="240"/>
      <c r="E652" s="240"/>
      <c r="F652" s="240"/>
      <c r="G652" s="240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0"/>
      <c r="Q652" s="240"/>
      <c r="R652" s="240"/>
      <c r="S652" s="241"/>
      <c r="T652" s="155"/>
      <c r="U652" s="155"/>
      <c r="V652" s="156"/>
    </row>
    <row r="653" spans="1:37" s="142" customFormat="1" ht="18" customHeight="1">
      <c r="A653" s="29"/>
      <c r="B653" s="262">
        <v>37</v>
      </c>
      <c r="C653" s="263">
        <f>'S1'!C43</f>
        <v>39</v>
      </c>
      <c r="D653" s="266" t="str">
        <f>Ave!C41</f>
        <v>ኢልሀም ይማም አሰፋ</v>
      </c>
      <c r="E653" s="262" t="str">
        <f>'S1'!E41</f>
        <v>F</v>
      </c>
      <c r="F653" s="262">
        <f>'S1'!F41</f>
        <v>7</v>
      </c>
      <c r="G653" s="136" t="s">
        <v>88</v>
      </c>
      <c r="H653" s="136">
        <f>'S1'!G41</f>
        <v>67</v>
      </c>
      <c r="I653" s="136">
        <f>'S1'!H41</f>
        <v>63</v>
      </c>
      <c r="J653" s="136">
        <f>'S1'!I41</f>
        <v>68</v>
      </c>
      <c r="K653" s="136">
        <f>'S1'!J41</f>
        <v>53</v>
      </c>
      <c r="L653" s="136">
        <f>'S1'!K41</f>
        <v>58</v>
      </c>
      <c r="M653" s="136">
        <f>'S1'!L41</f>
        <v>66</v>
      </c>
      <c r="N653" s="136">
        <f>'S1'!M41</f>
        <v>71</v>
      </c>
      <c r="O653" s="136">
        <f>'S1'!N41</f>
        <v>71</v>
      </c>
      <c r="P653" s="136">
        <f>'S1'!P41</f>
        <v>517</v>
      </c>
      <c r="Q653" s="136">
        <f>'S1'!Q41</f>
        <v>64.625</v>
      </c>
      <c r="R653" s="136">
        <f>'S1'!R41</f>
        <v>43</v>
      </c>
      <c r="S653" s="269" t="str">
        <f>Ave!Q41</f>
        <v>ተዛውራለች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2"/>
      <c r="C654" s="264"/>
      <c r="D654" s="267"/>
      <c r="E654" s="262"/>
      <c r="F654" s="262"/>
      <c r="G654" s="136" t="s">
        <v>89</v>
      </c>
      <c r="H654" s="136">
        <f>'S2'!G41</f>
        <v>59</v>
      </c>
      <c r="I654" s="136">
        <f>'S2'!H41</f>
        <v>53</v>
      </c>
      <c r="J654" s="136">
        <f>'S2'!I41</f>
        <v>51</v>
      </c>
      <c r="K654" s="136">
        <f>'S2'!J41</f>
        <v>64</v>
      </c>
      <c r="L654" s="136">
        <f>'S2'!K41</f>
        <v>66</v>
      </c>
      <c r="M654" s="136">
        <f>'S2'!L41</f>
        <v>76</v>
      </c>
      <c r="N654" s="136">
        <f>'S2'!M41</f>
        <v>80</v>
      </c>
      <c r="O654" s="136">
        <f>'S2'!N41</f>
        <v>74</v>
      </c>
      <c r="P654" s="136">
        <f>'S2'!P41</f>
        <v>523</v>
      </c>
      <c r="Q654" s="136">
        <f>'S2'!Q41</f>
        <v>65.375</v>
      </c>
      <c r="R654" s="136">
        <f>'S2'!R41</f>
        <v>39</v>
      </c>
      <c r="S654" s="26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2"/>
      <c r="C655" s="265"/>
      <c r="D655" s="268"/>
      <c r="E655" s="262"/>
      <c r="F655" s="262"/>
      <c r="G655" s="136" t="s">
        <v>18</v>
      </c>
      <c r="H655" s="136">
        <f>Ave!F41</f>
        <v>63</v>
      </c>
      <c r="I655" s="136">
        <f>Ave!G41</f>
        <v>58</v>
      </c>
      <c r="J655" s="136">
        <f>Ave!H41</f>
        <v>59.5</v>
      </c>
      <c r="K655" s="136">
        <f>Ave!I41</f>
        <v>58.5</v>
      </c>
      <c r="L655" s="136">
        <f>Ave!J41</f>
        <v>62</v>
      </c>
      <c r="M655" s="136">
        <f>Ave!K41</f>
        <v>71</v>
      </c>
      <c r="N655" s="136">
        <f>Ave!L41</f>
        <v>75.5</v>
      </c>
      <c r="O655" s="136">
        <f>Ave!M41</f>
        <v>72.5</v>
      </c>
      <c r="P655" s="136">
        <f>Ave!N41</f>
        <v>520</v>
      </c>
      <c r="Q655" s="136">
        <f>Ave!O41</f>
        <v>65</v>
      </c>
      <c r="R655" s="136">
        <f>Ave!P41</f>
        <v>40</v>
      </c>
      <c r="S655" s="26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2" t="s">
        <v>71</v>
      </c>
      <c r="C657" s="242"/>
      <c r="D657" s="242"/>
      <c r="E657" s="242"/>
      <c r="F657" s="233" t="s">
        <v>72</v>
      </c>
      <c r="G657" s="233"/>
      <c r="H657" s="233"/>
      <c r="I657" s="233"/>
      <c r="J657" s="233"/>
      <c r="K657" s="233"/>
      <c r="L657" s="233"/>
      <c r="M657" s="233"/>
      <c r="N657" s="234" t="s">
        <v>73</v>
      </c>
      <c r="O657" s="234"/>
      <c r="P657" s="234"/>
      <c r="Q657" s="234"/>
      <c r="R657" s="234"/>
      <c r="S657" s="234"/>
      <c r="T657" s="234"/>
      <c r="U657" s="234"/>
      <c r="V657" s="234"/>
    </row>
    <row r="658" spans="1:37" s="1" customFormat="1" ht="15" customHeight="1">
      <c r="B658" s="233" t="s">
        <v>74</v>
      </c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3" t="s">
        <v>74</v>
      </c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4" t="s">
        <v>75</v>
      </c>
      <c r="O660" s="234"/>
      <c r="P660" s="234"/>
      <c r="Q660" s="234"/>
      <c r="R660" s="234"/>
      <c r="S660" s="234"/>
      <c r="T660" s="234"/>
      <c r="U660" s="234"/>
      <c r="V660" s="234"/>
    </row>
    <row r="661" spans="1:37" s="1" customFormat="1" ht="15" customHeight="1">
      <c r="B661" s="235" t="s">
        <v>76</v>
      </c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5" t="s">
        <v>77</v>
      </c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39" t="s">
        <v>0</v>
      </c>
      <c r="C670" s="137"/>
      <c r="D670" s="239" t="s">
        <v>1</v>
      </c>
      <c r="E670" s="239" t="s">
        <v>2</v>
      </c>
      <c r="F670" s="239" t="s">
        <v>3</v>
      </c>
      <c r="G670" s="239" t="s">
        <v>17</v>
      </c>
      <c r="H670" s="236" t="s">
        <v>4</v>
      </c>
      <c r="I670" s="237"/>
      <c r="J670" s="237"/>
      <c r="K670" s="237"/>
      <c r="L670" s="237"/>
      <c r="M670" s="237"/>
      <c r="N670" s="237"/>
      <c r="O670" s="238"/>
      <c r="P670" s="239" t="s">
        <v>26</v>
      </c>
      <c r="Q670" s="239" t="s">
        <v>18</v>
      </c>
      <c r="R670" s="239" t="s">
        <v>6</v>
      </c>
      <c r="S670" s="241" t="s">
        <v>16</v>
      </c>
      <c r="T670" s="155"/>
      <c r="U670" s="155"/>
      <c r="V670" s="156"/>
    </row>
    <row r="671" spans="1:37" s="140" customFormat="1" ht="18" customHeight="1">
      <c r="B671" s="240"/>
      <c r="C671" s="137"/>
      <c r="D671" s="240"/>
      <c r="E671" s="240"/>
      <c r="F671" s="240"/>
      <c r="G671" s="240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0"/>
      <c r="Q671" s="240"/>
      <c r="R671" s="240"/>
      <c r="S671" s="241"/>
      <c r="T671" s="155"/>
      <c r="U671" s="155"/>
      <c r="V671" s="156"/>
    </row>
    <row r="672" spans="1:37" s="142" customFormat="1" ht="18" customHeight="1">
      <c r="A672" s="29"/>
      <c r="B672" s="262">
        <v>38</v>
      </c>
      <c r="C672" s="263">
        <f>'S1'!C44</f>
        <v>40</v>
      </c>
      <c r="D672" s="266" t="str">
        <f>Ave!C42</f>
        <v>ኢማን ሰኢድ ሙሀመድ</v>
      </c>
      <c r="E672" s="262" t="str">
        <f>'S1'!E42</f>
        <v>F</v>
      </c>
      <c r="F672" s="262">
        <f>'S1'!F42</f>
        <v>7</v>
      </c>
      <c r="G672" s="136" t="s">
        <v>88</v>
      </c>
      <c r="H672" s="136">
        <f>'S1'!G42</f>
        <v>80</v>
      </c>
      <c r="I672" s="136">
        <f>'S1'!H42</f>
        <v>76</v>
      </c>
      <c r="J672" s="136">
        <f>'S1'!I42</f>
        <v>98</v>
      </c>
      <c r="K672" s="136">
        <f>'S1'!J42</f>
        <v>85</v>
      </c>
      <c r="L672" s="136">
        <f>'S1'!K42</f>
        <v>88</v>
      </c>
      <c r="M672" s="136">
        <f>'S1'!L42</f>
        <v>71</v>
      </c>
      <c r="N672" s="136">
        <f>'S1'!M42</f>
        <v>88</v>
      </c>
      <c r="O672" s="136">
        <f>'S1'!N42</f>
        <v>90</v>
      </c>
      <c r="P672" s="136">
        <f>'S1'!P42</f>
        <v>676</v>
      </c>
      <c r="Q672" s="136">
        <f>'S1'!Q42</f>
        <v>84.5</v>
      </c>
      <c r="R672" s="136">
        <f>'S1'!R42</f>
        <v>11</v>
      </c>
      <c r="S672" s="269" t="str">
        <f>Ave!Q42</f>
        <v>ተዛውራለች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2"/>
      <c r="C673" s="264"/>
      <c r="D673" s="267"/>
      <c r="E673" s="262"/>
      <c r="F673" s="262"/>
      <c r="G673" s="136" t="s">
        <v>89</v>
      </c>
      <c r="H673" s="136">
        <f>'S2'!G42</f>
        <v>92</v>
      </c>
      <c r="I673" s="136">
        <f>'S2'!H42</f>
        <v>88</v>
      </c>
      <c r="J673" s="136">
        <f>'S2'!I42</f>
        <v>99</v>
      </c>
      <c r="K673" s="136">
        <f>'S2'!J42</f>
        <v>95</v>
      </c>
      <c r="L673" s="136">
        <f>'S2'!K42</f>
        <v>93</v>
      </c>
      <c r="M673" s="136">
        <f>'S2'!L42</f>
        <v>78</v>
      </c>
      <c r="N673" s="136">
        <f>'S2'!M42</f>
        <v>84</v>
      </c>
      <c r="O673" s="136">
        <f>'S2'!N42</f>
        <v>99</v>
      </c>
      <c r="P673" s="136">
        <f>'S2'!P42</f>
        <v>728</v>
      </c>
      <c r="Q673" s="136">
        <f>'S2'!Q42</f>
        <v>91</v>
      </c>
      <c r="R673" s="136">
        <f>'S2'!R42</f>
        <v>2</v>
      </c>
      <c r="S673" s="26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2"/>
      <c r="C674" s="265"/>
      <c r="D674" s="268"/>
      <c r="E674" s="262"/>
      <c r="F674" s="262"/>
      <c r="G674" s="136" t="s">
        <v>18</v>
      </c>
      <c r="H674" s="136">
        <f>Ave!F42</f>
        <v>86</v>
      </c>
      <c r="I674" s="136">
        <f>Ave!G42</f>
        <v>82</v>
      </c>
      <c r="J674" s="136">
        <f>Ave!H42</f>
        <v>98.5</v>
      </c>
      <c r="K674" s="136">
        <f>Ave!I42</f>
        <v>90</v>
      </c>
      <c r="L674" s="136">
        <f>Ave!J42</f>
        <v>90.5</v>
      </c>
      <c r="M674" s="136">
        <f>Ave!K42</f>
        <v>74.5</v>
      </c>
      <c r="N674" s="136">
        <f>Ave!L42</f>
        <v>86</v>
      </c>
      <c r="O674" s="136">
        <f>Ave!M42</f>
        <v>94.5</v>
      </c>
      <c r="P674" s="136">
        <f>Ave!N42</f>
        <v>702</v>
      </c>
      <c r="Q674" s="136">
        <f>Ave!O42</f>
        <v>87.75</v>
      </c>
      <c r="R674" s="136">
        <f>Ave!P42</f>
        <v>6</v>
      </c>
      <c r="S674" s="26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2" t="s">
        <v>71</v>
      </c>
      <c r="C676" s="242"/>
      <c r="D676" s="242"/>
      <c r="E676" s="242"/>
      <c r="F676" s="233" t="s">
        <v>72</v>
      </c>
      <c r="G676" s="233"/>
      <c r="H676" s="233"/>
      <c r="I676" s="233"/>
      <c r="J676" s="233"/>
      <c r="K676" s="233"/>
      <c r="L676" s="233"/>
      <c r="M676" s="233"/>
      <c r="N676" s="234" t="s">
        <v>73</v>
      </c>
      <c r="O676" s="234"/>
      <c r="P676" s="234"/>
      <c r="Q676" s="234"/>
      <c r="R676" s="234"/>
      <c r="S676" s="234"/>
      <c r="T676" s="234"/>
      <c r="U676" s="234"/>
      <c r="V676" s="234"/>
    </row>
    <row r="677" spans="1:37" s="1" customFormat="1" ht="15" customHeight="1">
      <c r="B677" s="233" t="s">
        <v>74</v>
      </c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3" t="s">
        <v>74</v>
      </c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4" t="s">
        <v>75</v>
      </c>
      <c r="O679" s="234"/>
      <c r="P679" s="234"/>
      <c r="Q679" s="234"/>
      <c r="R679" s="234"/>
      <c r="S679" s="234"/>
      <c r="T679" s="234"/>
      <c r="U679" s="234"/>
      <c r="V679" s="234"/>
    </row>
    <row r="680" spans="1:37" s="1" customFormat="1" ht="15" customHeight="1">
      <c r="B680" s="235" t="s">
        <v>76</v>
      </c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5" t="s">
        <v>77</v>
      </c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39" t="s">
        <v>0</v>
      </c>
      <c r="C687" s="137"/>
      <c r="D687" s="239" t="s">
        <v>1</v>
      </c>
      <c r="E687" s="239" t="s">
        <v>2</v>
      </c>
      <c r="F687" s="239" t="s">
        <v>3</v>
      </c>
      <c r="G687" s="239" t="s">
        <v>17</v>
      </c>
      <c r="H687" s="236" t="s">
        <v>4</v>
      </c>
      <c r="I687" s="237"/>
      <c r="J687" s="237"/>
      <c r="K687" s="237"/>
      <c r="L687" s="237"/>
      <c r="M687" s="237"/>
      <c r="N687" s="237"/>
      <c r="O687" s="238"/>
      <c r="P687" s="239" t="s">
        <v>26</v>
      </c>
      <c r="Q687" s="239" t="s">
        <v>18</v>
      </c>
      <c r="R687" s="239" t="s">
        <v>6</v>
      </c>
      <c r="S687" s="241" t="s">
        <v>16</v>
      </c>
      <c r="T687" s="155"/>
      <c r="U687" s="155"/>
      <c r="V687" s="156"/>
    </row>
    <row r="688" spans="1:37" s="140" customFormat="1" ht="18" customHeight="1">
      <c r="B688" s="240"/>
      <c r="C688" s="137"/>
      <c r="D688" s="240"/>
      <c r="E688" s="240"/>
      <c r="F688" s="240"/>
      <c r="G688" s="240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0"/>
      <c r="Q688" s="240"/>
      <c r="R688" s="240"/>
      <c r="S688" s="241"/>
      <c r="T688" s="155"/>
      <c r="U688" s="155"/>
      <c r="V688" s="156"/>
    </row>
    <row r="689" spans="1:37" s="142" customFormat="1" ht="18" customHeight="1">
      <c r="A689" s="29"/>
      <c r="B689" s="262">
        <v>39</v>
      </c>
      <c r="C689" s="263">
        <f>'S1'!C45</f>
        <v>41</v>
      </c>
      <c r="D689" s="266" t="str">
        <f>Ave!C43</f>
        <v>ኢሳ ጉበና ጌታሁን</v>
      </c>
      <c r="E689" s="262" t="str">
        <f>'S1'!E43</f>
        <v>M</v>
      </c>
      <c r="F689" s="262">
        <f>'S1'!F43</f>
        <v>7</v>
      </c>
      <c r="G689" s="136" t="s">
        <v>88</v>
      </c>
      <c r="H689" s="136">
        <f>'S1'!G43</f>
        <v>87</v>
      </c>
      <c r="I689" s="136">
        <f>'S1'!H43</f>
        <v>87</v>
      </c>
      <c r="J689" s="136">
        <f>'S1'!I43</f>
        <v>94</v>
      </c>
      <c r="K689" s="136">
        <f>'S1'!J43</f>
        <v>80</v>
      </c>
      <c r="L689" s="136">
        <f>'S1'!K43</f>
        <v>77</v>
      </c>
      <c r="M689" s="136">
        <f>'S1'!L43</f>
        <v>75</v>
      </c>
      <c r="N689" s="136">
        <f>'S1'!M43</f>
        <v>83</v>
      </c>
      <c r="O689" s="136">
        <f>'S1'!N43</f>
        <v>84</v>
      </c>
      <c r="P689" s="136">
        <f>'S1'!P43</f>
        <v>667</v>
      </c>
      <c r="Q689" s="136">
        <f>'S1'!Q43</f>
        <v>83.375</v>
      </c>
      <c r="R689" s="136">
        <f>'S1'!R43</f>
        <v>14</v>
      </c>
      <c r="S689" s="269" t="str">
        <f>Ave!Q43</f>
        <v>ተዛውሯል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2"/>
      <c r="C690" s="264"/>
      <c r="D690" s="267"/>
      <c r="E690" s="262"/>
      <c r="F690" s="262"/>
      <c r="G690" s="136" t="s">
        <v>89</v>
      </c>
      <c r="H690" s="136">
        <f>'S2'!G43</f>
        <v>98</v>
      </c>
      <c r="I690" s="136">
        <f>'S2'!H43</f>
        <v>99</v>
      </c>
      <c r="J690" s="136">
        <f>'S2'!I43</f>
        <v>92</v>
      </c>
      <c r="K690" s="136">
        <f>'S2'!J43</f>
        <v>78</v>
      </c>
      <c r="L690" s="136">
        <f>'S2'!K43</f>
        <v>82</v>
      </c>
      <c r="M690" s="136">
        <f>'S2'!L43</f>
        <v>78</v>
      </c>
      <c r="N690" s="136">
        <f>'S2'!M43</f>
        <v>82</v>
      </c>
      <c r="O690" s="136">
        <f>'S2'!N43</f>
        <v>82</v>
      </c>
      <c r="P690" s="136">
        <f>'S2'!P43</f>
        <v>691</v>
      </c>
      <c r="Q690" s="136">
        <f>'S2'!Q43</f>
        <v>86.375</v>
      </c>
      <c r="R690" s="136">
        <f>'S2'!R43</f>
        <v>9</v>
      </c>
      <c r="S690" s="26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2"/>
      <c r="C691" s="265"/>
      <c r="D691" s="268"/>
      <c r="E691" s="262"/>
      <c r="F691" s="262"/>
      <c r="G691" s="136" t="s">
        <v>18</v>
      </c>
      <c r="H691" s="136">
        <f>Ave!F43</f>
        <v>92.5</v>
      </c>
      <c r="I691" s="136">
        <f>Ave!G43</f>
        <v>93</v>
      </c>
      <c r="J691" s="136">
        <f>Ave!H43</f>
        <v>93</v>
      </c>
      <c r="K691" s="136">
        <f>Ave!I43</f>
        <v>79</v>
      </c>
      <c r="L691" s="136">
        <f>Ave!J43</f>
        <v>79.5</v>
      </c>
      <c r="M691" s="136">
        <f>Ave!K43</f>
        <v>76.5</v>
      </c>
      <c r="N691" s="136">
        <f>Ave!L43</f>
        <v>82.5</v>
      </c>
      <c r="O691" s="136">
        <f>Ave!M43</f>
        <v>83</v>
      </c>
      <c r="P691" s="136">
        <f>Ave!N43</f>
        <v>679</v>
      </c>
      <c r="Q691" s="136">
        <f>Ave!O43</f>
        <v>84.875</v>
      </c>
      <c r="R691" s="136">
        <f>Ave!P43</f>
        <v>11</v>
      </c>
      <c r="S691" s="26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2" t="s">
        <v>71</v>
      </c>
      <c r="C693" s="242"/>
      <c r="D693" s="242"/>
      <c r="E693" s="242"/>
      <c r="F693" s="233" t="s">
        <v>72</v>
      </c>
      <c r="G693" s="233"/>
      <c r="H693" s="233"/>
      <c r="I693" s="233"/>
      <c r="J693" s="233"/>
      <c r="K693" s="233"/>
      <c r="L693" s="233"/>
      <c r="M693" s="233"/>
      <c r="N693" s="234" t="s">
        <v>73</v>
      </c>
      <c r="O693" s="234"/>
      <c r="P693" s="234"/>
      <c r="Q693" s="234"/>
      <c r="R693" s="234"/>
      <c r="S693" s="234"/>
      <c r="T693" s="234"/>
      <c r="U693" s="234"/>
      <c r="V693" s="234"/>
    </row>
    <row r="694" spans="1:37" s="1" customFormat="1" ht="15" customHeight="1">
      <c r="B694" s="233" t="s">
        <v>74</v>
      </c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3" t="s">
        <v>74</v>
      </c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4" t="s">
        <v>75</v>
      </c>
      <c r="O696" s="234"/>
      <c r="P696" s="234"/>
      <c r="Q696" s="234"/>
      <c r="R696" s="234"/>
      <c r="S696" s="234"/>
      <c r="T696" s="234"/>
      <c r="U696" s="234"/>
      <c r="V696" s="234"/>
    </row>
    <row r="697" spans="1:37" s="1" customFormat="1" ht="15" customHeight="1">
      <c r="B697" s="235" t="s">
        <v>76</v>
      </c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5" t="s">
        <v>77</v>
      </c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39" t="s">
        <v>0</v>
      </c>
      <c r="C706" s="137"/>
      <c r="D706" s="239" t="s">
        <v>1</v>
      </c>
      <c r="E706" s="239" t="s">
        <v>2</v>
      </c>
      <c r="F706" s="239" t="s">
        <v>3</v>
      </c>
      <c r="G706" s="239" t="s">
        <v>17</v>
      </c>
      <c r="H706" s="236" t="s">
        <v>4</v>
      </c>
      <c r="I706" s="237"/>
      <c r="J706" s="237"/>
      <c r="K706" s="237"/>
      <c r="L706" s="237"/>
      <c r="M706" s="237"/>
      <c r="N706" s="237"/>
      <c r="O706" s="238"/>
      <c r="P706" s="239" t="s">
        <v>26</v>
      </c>
      <c r="Q706" s="239" t="s">
        <v>18</v>
      </c>
      <c r="R706" s="239" t="s">
        <v>6</v>
      </c>
      <c r="S706" s="241" t="s">
        <v>16</v>
      </c>
      <c r="T706" s="155"/>
      <c r="U706" s="155"/>
      <c r="V706" s="156"/>
    </row>
    <row r="707" spans="1:37" s="140" customFormat="1" ht="18" customHeight="1">
      <c r="B707" s="240"/>
      <c r="C707" s="137"/>
      <c r="D707" s="240"/>
      <c r="E707" s="240"/>
      <c r="F707" s="240"/>
      <c r="G707" s="240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0"/>
      <c r="Q707" s="240"/>
      <c r="R707" s="240"/>
      <c r="S707" s="241"/>
      <c r="T707" s="155"/>
      <c r="U707" s="155"/>
      <c r="V707" s="156"/>
    </row>
    <row r="708" spans="1:37" s="142" customFormat="1" ht="18" customHeight="1">
      <c r="A708" s="29"/>
      <c r="B708" s="262">
        <v>40</v>
      </c>
      <c r="C708" s="263">
        <f>'S1'!C46</f>
        <v>42</v>
      </c>
      <c r="D708" s="266" t="str">
        <f>Ave!C44</f>
        <v>ኢዘዲን ሰኢድ ፈንታው</v>
      </c>
      <c r="E708" s="262" t="str">
        <f>'S1'!E44</f>
        <v>M</v>
      </c>
      <c r="F708" s="262">
        <f>'S1'!F44</f>
        <v>7</v>
      </c>
      <c r="G708" s="136" t="s">
        <v>88</v>
      </c>
      <c r="H708" s="136">
        <f>'S1'!G44</f>
        <v>83</v>
      </c>
      <c r="I708" s="136">
        <f>'S1'!H44</f>
        <v>66</v>
      </c>
      <c r="J708" s="136">
        <f>'S1'!I44</f>
        <v>53</v>
      </c>
      <c r="K708" s="136">
        <f>'S1'!J44</f>
        <v>70</v>
      </c>
      <c r="L708" s="136">
        <f>'S1'!K44</f>
        <v>73</v>
      </c>
      <c r="M708" s="136">
        <f>'S1'!L44</f>
        <v>88</v>
      </c>
      <c r="N708" s="136">
        <f>'S1'!M44</f>
        <v>68</v>
      </c>
      <c r="O708" s="136">
        <f>'S1'!N44</f>
        <v>99</v>
      </c>
      <c r="P708" s="136">
        <f>'S1'!P44</f>
        <v>600</v>
      </c>
      <c r="Q708" s="136">
        <f>'S1'!Q44</f>
        <v>75</v>
      </c>
      <c r="R708" s="136">
        <f>'S1'!R44</f>
        <v>30</v>
      </c>
      <c r="S708" s="269" t="str">
        <f>Ave!Q44</f>
        <v>ተዛውሯል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2"/>
      <c r="C709" s="264"/>
      <c r="D709" s="267"/>
      <c r="E709" s="262"/>
      <c r="F709" s="262"/>
      <c r="G709" s="136" t="s">
        <v>89</v>
      </c>
      <c r="H709" s="136">
        <f>'S2'!G44</f>
        <v>72</v>
      </c>
      <c r="I709" s="136">
        <f>'S2'!H44</f>
        <v>50</v>
      </c>
      <c r="J709" s="136">
        <f>'S2'!I44</f>
        <v>54</v>
      </c>
      <c r="K709" s="136">
        <f>'S2'!J44</f>
        <v>56</v>
      </c>
      <c r="L709" s="136">
        <f>'S2'!K44</f>
        <v>80</v>
      </c>
      <c r="M709" s="136">
        <f>'S2'!L44</f>
        <v>79</v>
      </c>
      <c r="N709" s="136">
        <f>'S2'!M44</f>
        <v>68</v>
      </c>
      <c r="O709" s="136">
        <f>'S2'!N44</f>
        <v>97</v>
      </c>
      <c r="P709" s="136">
        <f>'S2'!P44</f>
        <v>556</v>
      </c>
      <c r="Q709" s="136">
        <f>'S2'!Q44</f>
        <v>69.5</v>
      </c>
      <c r="R709" s="136">
        <f>'S2'!R44</f>
        <v>27</v>
      </c>
      <c r="S709" s="26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2"/>
      <c r="C710" s="265"/>
      <c r="D710" s="268"/>
      <c r="E710" s="262"/>
      <c r="F710" s="262"/>
      <c r="G710" s="136" t="s">
        <v>18</v>
      </c>
      <c r="H710" s="136">
        <f>Ave!F44</f>
        <v>77.5</v>
      </c>
      <c r="I710" s="136">
        <f>Ave!G44</f>
        <v>58</v>
      </c>
      <c r="J710" s="136">
        <f>Ave!H44</f>
        <v>53.5</v>
      </c>
      <c r="K710" s="136">
        <f>Ave!I44</f>
        <v>63</v>
      </c>
      <c r="L710" s="136">
        <f>Ave!J44</f>
        <v>76.5</v>
      </c>
      <c r="M710" s="136">
        <f>Ave!K44</f>
        <v>83.5</v>
      </c>
      <c r="N710" s="136">
        <f>Ave!L44</f>
        <v>68</v>
      </c>
      <c r="O710" s="136">
        <f>Ave!M44</f>
        <v>98</v>
      </c>
      <c r="P710" s="136">
        <f>Ave!N44</f>
        <v>578</v>
      </c>
      <c r="Q710" s="136">
        <f>Ave!O44</f>
        <v>72.25</v>
      </c>
      <c r="R710" s="136">
        <f>Ave!P44</f>
        <v>29</v>
      </c>
      <c r="S710" s="26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2" t="s">
        <v>71</v>
      </c>
      <c r="C712" s="242"/>
      <c r="D712" s="242"/>
      <c r="E712" s="242"/>
      <c r="F712" s="233" t="s">
        <v>72</v>
      </c>
      <c r="G712" s="233"/>
      <c r="H712" s="233"/>
      <c r="I712" s="233"/>
      <c r="J712" s="233"/>
      <c r="K712" s="233"/>
      <c r="L712" s="233"/>
      <c r="M712" s="233"/>
      <c r="N712" s="234" t="s">
        <v>73</v>
      </c>
      <c r="O712" s="234"/>
      <c r="P712" s="234"/>
      <c r="Q712" s="234"/>
      <c r="R712" s="234"/>
      <c r="S712" s="234"/>
      <c r="T712" s="234"/>
      <c r="U712" s="234"/>
      <c r="V712" s="234"/>
    </row>
    <row r="713" spans="1:37" s="1" customFormat="1" ht="15" customHeight="1">
      <c r="B713" s="233" t="s">
        <v>74</v>
      </c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3" t="s">
        <v>74</v>
      </c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4" t="s">
        <v>75</v>
      </c>
      <c r="O715" s="234"/>
      <c r="P715" s="234"/>
      <c r="Q715" s="234"/>
      <c r="R715" s="234"/>
      <c r="S715" s="234"/>
      <c r="T715" s="234"/>
      <c r="U715" s="234"/>
      <c r="V715" s="234"/>
    </row>
    <row r="716" spans="1:37" s="1" customFormat="1" ht="15" customHeight="1">
      <c r="B716" s="235" t="s">
        <v>76</v>
      </c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5" t="s">
        <v>77</v>
      </c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39" t="s">
        <v>0</v>
      </c>
      <c r="C723" s="137"/>
      <c r="D723" s="239" t="s">
        <v>1</v>
      </c>
      <c r="E723" s="239" t="s">
        <v>2</v>
      </c>
      <c r="F723" s="239" t="s">
        <v>3</v>
      </c>
      <c r="G723" s="239" t="s">
        <v>17</v>
      </c>
      <c r="H723" s="236" t="s">
        <v>4</v>
      </c>
      <c r="I723" s="237"/>
      <c r="J723" s="237"/>
      <c r="K723" s="237"/>
      <c r="L723" s="237"/>
      <c r="M723" s="237"/>
      <c r="N723" s="237"/>
      <c r="O723" s="238"/>
      <c r="P723" s="239" t="s">
        <v>26</v>
      </c>
      <c r="Q723" s="239" t="s">
        <v>18</v>
      </c>
      <c r="R723" s="239" t="s">
        <v>6</v>
      </c>
      <c r="S723" s="241" t="s">
        <v>16</v>
      </c>
      <c r="T723" s="155"/>
      <c r="U723" s="155"/>
      <c r="V723" s="156"/>
    </row>
    <row r="724" spans="1:37" s="140" customFormat="1" ht="18" customHeight="1">
      <c r="B724" s="240"/>
      <c r="C724" s="137"/>
      <c r="D724" s="240"/>
      <c r="E724" s="240"/>
      <c r="F724" s="240"/>
      <c r="G724" s="240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0"/>
      <c r="Q724" s="240"/>
      <c r="R724" s="240"/>
      <c r="S724" s="241"/>
      <c r="T724" s="155"/>
      <c r="U724" s="155"/>
      <c r="V724" s="156"/>
    </row>
    <row r="725" spans="1:37" s="139" customFormat="1" ht="18" customHeight="1">
      <c r="A725" s="138"/>
      <c r="B725" s="254">
        <v>41</v>
      </c>
      <c r="C725" s="255">
        <f>'S1'!C47</f>
        <v>43</v>
      </c>
      <c r="D725" s="258" t="str">
        <f>Ave!C45</f>
        <v>ዛኪር ሰኢድ አብዱ</v>
      </c>
      <c r="E725" s="254" t="str">
        <f>'S1'!E45</f>
        <v>M</v>
      </c>
      <c r="F725" s="254">
        <f>'S1'!F45</f>
        <v>7</v>
      </c>
      <c r="G725" s="141" t="s">
        <v>90</v>
      </c>
      <c r="H725" s="141">
        <f>'S1'!G45</f>
        <v>87</v>
      </c>
      <c r="I725" s="141">
        <f>'S1'!H45</f>
        <v>68</v>
      </c>
      <c r="J725" s="141">
        <f>'S1'!I45</f>
        <v>93</v>
      </c>
      <c r="K725" s="141">
        <f>'S1'!J45</f>
        <v>74</v>
      </c>
      <c r="L725" s="141">
        <f>'S1'!K45</f>
        <v>82</v>
      </c>
      <c r="M725" s="141">
        <f>'S1'!L45</f>
        <v>77</v>
      </c>
      <c r="N725" s="141">
        <f>'S1'!M45</f>
        <v>81</v>
      </c>
      <c r="O725" s="141">
        <f>'S1'!N45</f>
        <v>77</v>
      </c>
      <c r="P725" s="141">
        <f>'S1'!P45</f>
        <v>639</v>
      </c>
      <c r="Q725" s="141">
        <f>'S1'!Q45</f>
        <v>79.875</v>
      </c>
      <c r="R725" s="141">
        <f>'S1'!R45</f>
        <v>22</v>
      </c>
      <c r="S725" s="261" t="str">
        <f>Ave!Q45</f>
        <v>ተዛውሯል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4"/>
      <c r="C726" s="256"/>
      <c r="D726" s="259"/>
      <c r="E726" s="254"/>
      <c r="F726" s="254"/>
      <c r="G726" s="141" t="s">
        <v>91</v>
      </c>
      <c r="H726" s="141">
        <f>'S2'!G45</f>
        <v>68</v>
      </c>
      <c r="I726" s="141">
        <f>'S2'!H45</f>
        <v>62</v>
      </c>
      <c r="J726" s="141">
        <f>'S2'!I45</f>
        <v>72</v>
      </c>
      <c r="K726" s="141">
        <f>'S2'!J45</f>
        <v>71</v>
      </c>
      <c r="L726" s="141">
        <f>'S2'!K45</f>
        <v>84</v>
      </c>
      <c r="M726" s="141">
        <f>'S2'!L45</f>
        <v>66</v>
      </c>
      <c r="N726" s="141">
        <f>'S2'!M45</f>
        <v>81</v>
      </c>
      <c r="O726" s="141">
        <f>'S2'!N45</f>
        <v>80</v>
      </c>
      <c r="P726" s="141">
        <f>'S2'!P45</f>
        <v>584</v>
      </c>
      <c r="Q726" s="141">
        <f>'S2'!Q45</f>
        <v>73</v>
      </c>
      <c r="R726" s="141">
        <f>'S2'!R45</f>
        <v>22</v>
      </c>
      <c r="S726" s="261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4"/>
      <c r="C727" s="257"/>
      <c r="D727" s="260"/>
      <c r="E727" s="254"/>
      <c r="F727" s="254"/>
      <c r="G727" s="141" t="s">
        <v>18</v>
      </c>
      <c r="H727" s="141">
        <f>Ave!F45</f>
        <v>77.5</v>
      </c>
      <c r="I727" s="141">
        <f>Ave!G45</f>
        <v>65</v>
      </c>
      <c r="J727" s="141">
        <f>Ave!H45</f>
        <v>82.5</v>
      </c>
      <c r="K727" s="141">
        <f>Ave!I45</f>
        <v>72.5</v>
      </c>
      <c r="L727" s="141">
        <f>Ave!J45</f>
        <v>83</v>
      </c>
      <c r="M727" s="141">
        <f>Ave!K45</f>
        <v>71.5</v>
      </c>
      <c r="N727" s="141">
        <f>Ave!L45</f>
        <v>81</v>
      </c>
      <c r="O727" s="141">
        <f>Ave!M45</f>
        <v>78.5</v>
      </c>
      <c r="P727" s="141">
        <f>Ave!N45</f>
        <v>611.5</v>
      </c>
      <c r="Q727" s="141">
        <f>Ave!O45</f>
        <v>76.4375</v>
      </c>
      <c r="R727" s="141">
        <f>Ave!P45</f>
        <v>22</v>
      </c>
      <c r="S727" s="261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2" t="s">
        <v>71</v>
      </c>
      <c r="C729" s="242"/>
      <c r="D729" s="242"/>
      <c r="E729" s="242"/>
      <c r="F729" s="233" t="s">
        <v>72</v>
      </c>
      <c r="G729" s="233"/>
      <c r="H729" s="233"/>
      <c r="I729" s="233"/>
      <c r="J729" s="233"/>
      <c r="K729" s="233"/>
      <c r="L729" s="233"/>
      <c r="M729" s="233"/>
      <c r="N729" s="234" t="s">
        <v>73</v>
      </c>
      <c r="O729" s="234"/>
      <c r="P729" s="234"/>
      <c r="Q729" s="234"/>
      <c r="R729" s="234"/>
      <c r="S729" s="234"/>
      <c r="T729" s="234"/>
      <c r="U729" s="234"/>
      <c r="V729" s="234"/>
    </row>
    <row r="730" spans="1:37" s="1" customFormat="1" ht="15" customHeight="1">
      <c r="B730" s="233" t="s">
        <v>74</v>
      </c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3" t="s">
        <v>74</v>
      </c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4" t="s">
        <v>75</v>
      </c>
      <c r="O732" s="234"/>
      <c r="P732" s="234"/>
      <c r="Q732" s="234"/>
      <c r="R732" s="234"/>
      <c r="S732" s="234"/>
      <c r="T732" s="234"/>
      <c r="U732" s="234"/>
      <c r="V732" s="234"/>
    </row>
    <row r="733" spans="1:37" s="1" customFormat="1" ht="15" customHeight="1">
      <c r="B733" s="235" t="s">
        <v>76</v>
      </c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5" t="s">
        <v>77</v>
      </c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39" t="s">
        <v>0</v>
      </c>
      <c r="C742" s="137"/>
      <c r="D742" s="239" t="s">
        <v>1</v>
      </c>
      <c r="E742" s="239" t="s">
        <v>2</v>
      </c>
      <c r="F742" s="239" t="s">
        <v>3</v>
      </c>
      <c r="G742" s="239" t="s">
        <v>17</v>
      </c>
      <c r="H742" s="236" t="s">
        <v>4</v>
      </c>
      <c r="I742" s="237"/>
      <c r="J742" s="237"/>
      <c r="K742" s="237"/>
      <c r="L742" s="237"/>
      <c r="M742" s="237"/>
      <c r="N742" s="237"/>
      <c r="O742" s="238"/>
      <c r="P742" s="239" t="s">
        <v>26</v>
      </c>
      <c r="Q742" s="239" t="s">
        <v>18</v>
      </c>
      <c r="R742" s="239" t="s">
        <v>6</v>
      </c>
      <c r="S742" s="241" t="s">
        <v>16</v>
      </c>
      <c r="T742" s="155"/>
      <c r="U742" s="155"/>
      <c r="V742" s="156"/>
    </row>
    <row r="743" spans="1:37" s="140" customFormat="1" ht="18" customHeight="1">
      <c r="B743" s="240"/>
      <c r="C743" s="137"/>
      <c r="D743" s="240"/>
      <c r="E743" s="240"/>
      <c r="F743" s="240"/>
      <c r="G743" s="240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0"/>
      <c r="Q743" s="240"/>
      <c r="R743" s="240"/>
      <c r="S743" s="241"/>
      <c r="T743" s="155"/>
      <c r="U743" s="155"/>
      <c r="V743" s="156"/>
    </row>
    <row r="744" spans="1:37" s="139" customFormat="1" ht="18" customHeight="1">
      <c r="A744" s="138"/>
      <c r="B744" s="254">
        <v>42</v>
      </c>
      <c r="C744" s="255">
        <f>'S1'!C48</f>
        <v>44</v>
      </c>
      <c r="D744" s="258" t="str">
        <f>Ave!C46</f>
        <v>የዚድ ኢብራሂም ረጃ</v>
      </c>
      <c r="E744" s="254" t="str">
        <f>'S1'!E46</f>
        <v>M</v>
      </c>
      <c r="F744" s="254">
        <f>'S1'!F46</f>
        <v>7</v>
      </c>
      <c r="G744" s="141" t="s">
        <v>90</v>
      </c>
      <c r="H744" s="141">
        <f>'S1'!G46</f>
        <v>73</v>
      </c>
      <c r="I744" s="141">
        <f>'S1'!H46</f>
        <v>60</v>
      </c>
      <c r="J744" s="141">
        <f>'S1'!I46</f>
        <v>77</v>
      </c>
      <c r="K744" s="141">
        <f>'S1'!J46</f>
        <v>61</v>
      </c>
      <c r="L744" s="141">
        <f>'S1'!K46</f>
        <v>85</v>
      </c>
      <c r="M744" s="141">
        <f>'S1'!L46</f>
        <v>66</v>
      </c>
      <c r="N744" s="141">
        <f>'S1'!M46</f>
        <v>62</v>
      </c>
      <c r="O744" s="141">
        <f>'S1'!N46</f>
        <v>73</v>
      </c>
      <c r="P744" s="141">
        <f>'S1'!P46</f>
        <v>557</v>
      </c>
      <c r="Q744" s="141">
        <f>'S1'!Q46</f>
        <v>69.625</v>
      </c>
      <c r="R744" s="141">
        <f>'S1'!R46</f>
        <v>37</v>
      </c>
      <c r="S744" s="261" t="str">
        <f>Ave!Q46</f>
        <v>ተዛውሯል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4"/>
      <c r="C745" s="256"/>
      <c r="D745" s="259"/>
      <c r="E745" s="254"/>
      <c r="F745" s="254"/>
      <c r="G745" s="141" t="s">
        <v>91</v>
      </c>
      <c r="H745" s="141">
        <f>'S2'!G46</f>
        <v>74</v>
      </c>
      <c r="I745" s="141">
        <f>'S2'!H46</f>
        <v>64</v>
      </c>
      <c r="J745" s="141">
        <f>'S2'!I46</f>
        <v>56</v>
      </c>
      <c r="K745" s="141">
        <f>'S2'!J46</f>
        <v>50</v>
      </c>
      <c r="L745" s="141">
        <f>'S2'!K46</f>
        <v>83</v>
      </c>
      <c r="M745" s="141">
        <f>'S2'!L46</f>
        <v>72</v>
      </c>
      <c r="N745" s="141">
        <f>'S2'!M46</f>
        <v>71</v>
      </c>
      <c r="O745" s="141">
        <f>'S2'!N46</f>
        <v>80</v>
      </c>
      <c r="P745" s="141">
        <f>'S2'!P46</f>
        <v>550</v>
      </c>
      <c r="Q745" s="141">
        <f>'S2'!Q46</f>
        <v>68.75</v>
      </c>
      <c r="R745" s="141">
        <f>'S2'!R46</f>
        <v>28</v>
      </c>
      <c r="S745" s="261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4"/>
      <c r="C746" s="257"/>
      <c r="D746" s="260"/>
      <c r="E746" s="254"/>
      <c r="F746" s="254"/>
      <c r="G746" s="141" t="s">
        <v>18</v>
      </c>
      <c r="H746" s="141">
        <f>Ave!F46</f>
        <v>73.5</v>
      </c>
      <c r="I746" s="141">
        <f>Ave!G46</f>
        <v>62</v>
      </c>
      <c r="J746" s="141">
        <f>Ave!H46</f>
        <v>66.5</v>
      </c>
      <c r="K746" s="141">
        <f>Ave!I46</f>
        <v>55.5</v>
      </c>
      <c r="L746" s="141">
        <f>Ave!J46</f>
        <v>84</v>
      </c>
      <c r="M746" s="141">
        <f>Ave!K46</f>
        <v>69</v>
      </c>
      <c r="N746" s="141">
        <f>Ave!L46</f>
        <v>66.5</v>
      </c>
      <c r="O746" s="141">
        <f>Ave!M46</f>
        <v>76.5</v>
      </c>
      <c r="P746" s="141">
        <f>Ave!N46</f>
        <v>553.5</v>
      </c>
      <c r="Q746" s="141">
        <f>Ave!O46</f>
        <v>69.1875</v>
      </c>
      <c r="R746" s="141">
        <f>Ave!P46</f>
        <v>37</v>
      </c>
      <c r="S746" s="261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2" t="s">
        <v>71</v>
      </c>
      <c r="C748" s="242"/>
      <c r="D748" s="242"/>
      <c r="E748" s="242"/>
      <c r="F748" s="233" t="s">
        <v>72</v>
      </c>
      <c r="G748" s="233"/>
      <c r="H748" s="233"/>
      <c r="I748" s="233"/>
      <c r="J748" s="233"/>
      <c r="K748" s="233"/>
      <c r="L748" s="233"/>
      <c r="M748" s="233"/>
      <c r="N748" s="234" t="s">
        <v>73</v>
      </c>
      <c r="O748" s="234"/>
      <c r="P748" s="234"/>
      <c r="Q748" s="234"/>
      <c r="R748" s="234"/>
      <c r="S748" s="234"/>
      <c r="T748" s="234"/>
      <c r="U748" s="234"/>
      <c r="V748" s="234"/>
    </row>
    <row r="749" spans="1:37" s="1" customFormat="1" ht="15" customHeight="1">
      <c r="B749" s="233" t="s">
        <v>74</v>
      </c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3" t="s">
        <v>74</v>
      </c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4" t="s">
        <v>75</v>
      </c>
      <c r="O751" s="234"/>
      <c r="P751" s="234"/>
      <c r="Q751" s="234"/>
      <c r="R751" s="234"/>
      <c r="S751" s="234"/>
      <c r="T751" s="234"/>
      <c r="U751" s="234"/>
      <c r="V751" s="234"/>
    </row>
    <row r="752" spans="1:37" s="1" customFormat="1" ht="15" customHeight="1">
      <c r="B752" s="235" t="s">
        <v>76</v>
      </c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5" t="s">
        <v>77</v>
      </c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39" t="s">
        <v>0</v>
      </c>
      <c r="C759" s="137"/>
      <c r="D759" s="239" t="s">
        <v>1</v>
      </c>
      <c r="E759" s="239" t="s">
        <v>2</v>
      </c>
      <c r="F759" s="239" t="s">
        <v>3</v>
      </c>
      <c r="G759" s="239" t="s">
        <v>17</v>
      </c>
      <c r="H759" s="236" t="s">
        <v>4</v>
      </c>
      <c r="I759" s="237"/>
      <c r="J759" s="237"/>
      <c r="K759" s="237"/>
      <c r="L759" s="237"/>
      <c r="M759" s="237"/>
      <c r="N759" s="237"/>
      <c r="O759" s="238"/>
      <c r="P759" s="239" t="s">
        <v>26</v>
      </c>
      <c r="Q759" s="239" t="s">
        <v>18</v>
      </c>
      <c r="R759" s="239" t="s">
        <v>6</v>
      </c>
      <c r="S759" s="241" t="s">
        <v>16</v>
      </c>
      <c r="T759" s="155"/>
      <c r="U759" s="155"/>
      <c r="V759" s="156"/>
    </row>
    <row r="760" spans="1:37" s="140" customFormat="1" ht="18" customHeight="1">
      <c r="B760" s="240"/>
      <c r="C760" s="137"/>
      <c r="D760" s="240"/>
      <c r="E760" s="240"/>
      <c r="F760" s="240"/>
      <c r="G760" s="240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0"/>
      <c r="Q760" s="240"/>
      <c r="R760" s="240"/>
      <c r="S760" s="241"/>
      <c r="T760" s="155"/>
      <c r="U760" s="155"/>
      <c r="V760" s="156"/>
    </row>
    <row r="761" spans="1:37" s="139" customFormat="1" ht="18" customHeight="1">
      <c r="A761" s="138"/>
      <c r="B761" s="254">
        <v>43</v>
      </c>
      <c r="C761" s="255">
        <f>'S1'!C51</f>
        <v>47</v>
      </c>
      <c r="D761" s="258" t="str">
        <f>Ave!C47</f>
        <v>ዩስራ ሙሀመድ ሰኢድ</v>
      </c>
      <c r="E761" s="254" t="str">
        <f>'S1'!E47</f>
        <v>F</v>
      </c>
      <c r="F761" s="254">
        <f>'S1'!F47</f>
        <v>7</v>
      </c>
      <c r="G761" s="141" t="s">
        <v>90</v>
      </c>
      <c r="H761" s="141">
        <f>'S1'!G47</f>
        <v>76</v>
      </c>
      <c r="I761" s="141">
        <f>'S1'!H47</f>
        <v>92</v>
      </c>
      <c r="J761" s="141">
        <f>'S1'!I47</f>
        <v>97</v>
      </c>
      <c r="K761" s="141">
        <f>'S1'!J47</f>
        <v>77</v>
      </c>
      <c r="L761" s="141">
        <f>'S1'!K47</f>
        <v>90</v>
      </c>
      <c r="M761" s="141">
        <f>'S1'!L47</f>
        <v>82</v>
      </c>
      <c r="N761" s="141">
        <f>'S1'!M47</f>
        <v>95</v>
      </c>
      <c r="O761" s="141">
        <f>'S1'!N47</f>
        <v>59</v>
      </c>
      <c r="P761" s="141">
        <f>'S1'!P47</f>
        <v>668</v>
      </c>
      <c r="Q761" s="141">
        <f>'S1'!Q47</f>
        <v>83.5</v>
      </c>
      <c r="R761" s="141">
        <f>'S1'!R47</f>
        <v>13</v>
      </c>
      <c r="S761" s="261" t="str">
        <f>Ave!Q47</f>
        <v>ተዛውራለች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4"/>
      <c r="C762" s="256"/>
      <c r="D762" s="259"/>
      <c r="E762" s="254"/>
      <c r="F762" s="254"/>
      <c r="G762" s="141" t="s">
        <v>91</v>
      </c>
      <c r="H762" s="141">
        <f>'S2'!G47</f>
        <v>94</v>
      </c>
      <c r="I762" s="141">
        <f>'S2'!H47</f>
        <v>86</v>
      </c>
      <c r="J762" s="141">
        <f>'S2'!I47</f>
        <v>99</v>
      </c>
      <c r="K762" s="141">
        <f>'S2'!J47</f>
        <v>91</v>
      </c>
      <c r="L762" s="141">
        <f>'S2'!K47</f>
        <v>96</v>
      </c>
      <c r="M762" s="141">
        <f>'S2'!L47</f>
        <v>83</v>
      </c>
      <c r="N762" s="141">
        <f>'S2'!M47</f>
        <v>87</v>
      </c>
      <c r="O762" s="141">
        <f>'S2'!N47</f>
        <v>64</v>
      </c>
      <c r="P762" s="141">
        <f>'S2'!P47</f>
        <v>700</v>
      </c>
      <c r="Q762" s="141">
        <f>'S2'!Q47</f>
        <v>87.5</v>
      </c>
      <c r="R762" s="141">
        <f>'S2'!R47</f>
        <v>7</v>
      </c>
      <c r="S762" s="261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4"/>
      <c r="C763" s="257"/>
      <c r="D763" s="260"/>
      <c r="E763" s="254"/>
      <c r="F763" s="254"/>
      <c r="G763" s="141" t="s">
        <v>18</v>
      </c>
      <c r="H763" s="141">
        <f>Ave!F47</f>
        <v>85</v>
      </c>
      <c r="I763" s="141">
        <f>Ave!G47</f>
        <v>89</v>
      </c>
      <c r="J763" s="141">
        <f>Ave!H47</f>
        <v>98</v>
      </c>
      <c r="K763" s="141">
        <f>Ave!I47</f>
        <v>84</v>
      </c>
      <c r="L763" s="141">
        <f>Ave!J47</f>
        <v>93</v>
      </c>
      <c r="M763" s="141">
        <f>Ave!K47</f>
        <v>82.5</v>
      </c>
      <c r="N763" s="141">
        <f>Ave!L47</f>
        <v>91</v>
      </c>
      <c r="O763" s="141">
        <f>Ave!M47</f>
        <v>61.5</v>
      </c>
      <c r="P763" s="141">
        <f>Ave!N47</f>
        <v>684</v>
      </c>
      <c r="Q763" s="141">
        <f>Ave!O47</f>
        <v>85.5</v>
      </c>
      <c r="R763" s="141">
        <f>Ave!P47</f>
        <v>9</v>
      </c>
      <c r="S763" s="261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2" t="s">
        <v>71</v>
      </c>
      <c r="C765" s="242"/>
      <c r="D765" s="242"/>
      <c r="E765" s="242"/>
      <c r="F765" s="233" t="s">
        <v>72</v>
      </c>
      <c r="G765" s="233"/>
      <c r="H765" s="233"/>
      <c r="I765" s="233"/>
      <c r="J765" s="233"/>
      <c r="K765" s="233"/>
      <c r="L765" s="233"/>
      <c r="M765" s="233"/>
      <c r="N765" s="234" t="s">
        <v>73</v>
      </c>
      <c r="O765" s="234"/>
      <c r="P765" s="234"/>
      <c r="Q765" s="234"/>
      <c r="R765" s="234"/>
      <c r="S765" s="234"/>
      <c r="T765" s="234"/>
      <c r="U765" s="234"/>
      <c r="V765" s="234"/>
    </row>
    <row r="766" spans="1:37" s="1" customFormat="1" ht="15" customHeight="1">
      <c r="B766" s="233" t="s">
        <v>74</v>
      </c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3" t="s">
        <v>74</v>
      </c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4" t="s">
        <v>75</v>
      </c>
      <c r="O768" s="234"/>
      <c r="P768" s="234"/>
      <c r="Q768" s="234"/>
      <c r="R768" s="234"/>
      <c r="S768" s="234"/>
      <c r="T768" s="234"/>
      <c r="U768" s="234"/>
      <c r="V768" s="234"/>
    </row>
    <row r="769" spans="1:37" s="1" customFormat="1" ht="15" customHeight="1">
      <c r="B769" s="235" t="s">
        <v>76</v>
      </c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5" t="s">
        <v>77</v>
      </c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39" t="s">
        <v>0</v>
      </c>
      <c r="C778" s="137"/>
      <c r="D778" s="239" t="s">
        <v>1</v>
      </c>
      <c r="E778" s="239" t="s">
        <v>2</v>
      </c>
      <c r="F778" s="239" t="s">
        <v>3</v>
      </c>
      <c r="G778" s="239" t="s">
        <v>17</v>
      </c>
      <c r="H778" s="236" t="s">
        <v>4</v>
      </c>
      <c r="I778" s="237"/>
      <c r="J778" s="237"/>
      <c r="K778" s="237"/>
      <c r="L778" s="237"/>
      <c r="M778" s="237"/>
      <c r="N778" s="237"/>
      <c r="O778" s="238"/>
      <c r="P778" s="239" t="s">
        <v>26</v>
      </c>
      <c r="Q778" s="239" t="s">
        <v>18</v>
      </c>
      <c r="R778" s="239" t="s">
        <v>6</v>
      </c>
      <c r="S778" s="241" t="s">
        <v>16</v>
      </c>
      <c r="T778" s="155"/>
      <c r="U778" s="155"/>
      <c r="V778" s="156"/>
    </row>
    <row r="779" spans="1:37" s="140" customFormat="1" ht="18" customHeight="1">
      <c r="B779" s="240"/>
      <c r="C779" s="137"/>
      <c r="D779" s="240"/>
      <c r="E779" s="240"/>
      <c r="F779" s="240"/>
      <c r="G779" s="240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0"/>
      <c r="Q779" s="240"/>
      <c r="R779" s="240"/>
      <c r="S779" s="241"/>
      <c r="T779" s="155"/>
      <c r="U779" s="155"/>
      <c r="V779" s="156"/>
    </row>
    <row r="780" spans="1:37" s="139" customFormat="1" ht="18" customHeight="1">
      <c r="A780" s="138"/>
      <c r="B780" s="254">
        <v>44</v>
      </c>
      <c r="C780" s="255">
        <f>'S1'!C52</f>
        <v>48</v>
      </c>
      <c r="D780" s="258" t="str">
        <f>Ave!C48</f>
        <v>ዩስራ አህመድ ሙሀመድ</v>
      </c>
      <c r="E780" s="254" t="str">
        <f>'S1'!E48</f>
        <v>F</v>
      </c>
      <c r="F780" s="254">
        <f>'S1'!F48</f>
        <v>7</v>
      </c>
      <c r="G780" s="141" t="s">
        <v>90</v>
      </c>
      <c r="H780" s="141">
        <f>'S1'!G48</f>
        <v>49</v>
      </c>
      <c r="I780" s="141">
        <f>'S1'!H48</f>
        <v>56</v>
      </c>
      <c r="J780" s="141">
        <f>'S1'!I48</f>
        <v>48</v>
      </c>
      <c r="K780" s="141">
        <f>'S1'!J48</f>
        <v>52</v>
      </c>
      <c r="L780" s="141">
        <f>'S1'!K48</f>
        <v>66</v>
      </c>
      <c r="M780" s="141">
        <f>'S1'!L48</f>
        <v>70</v>
      </c>
      <c r="N780" s="141">
        <f>'S1'!M48</f>
        <v>66</v>
      </c>
      <c r="O780" s="141">
        <f>'S1'!N48</f>
        <v>72</v>
      </c>
      <c r="P780" s="141">
        <f>'S1'!P48</f>
        <v>479</v>
      </c>
      <c r="Q780" s="141">
        <f>'S1'!Q48</f>
        <v>59.875</v>
      </c>
      <c r="R780" s="141">
        <f>'S1'!R48</f>
        <v>47</v>
      </c>
      <c r="S780" s="261" t="str">
        <f>Ave!Q48</f>
        <v>ተዛውራለች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4"/>
      <c r="C781" s="256"/>
      <c r="D781" s="259"/>
      <c r="E781" s="254"/>
      <c r="F781" s="254"/>
      <c r="G781" s="141" t="s">
        <v>91</v>
      </c>
      <c r="H781" s="141">
        <f>'S2'!G48</f>
        <v>46</v>
      </c>
      <c r="I781" s="141">
        <f>'S2'!H48</f>
        <v>51</v>
      </c>
      <c r="J781" s="141">
        <f>'S2'!I48</f>
        <v>52</v>
      </c>
      <c r="K781" s="141">
        <f>'S2'!J48</f>
        <v>53</v>
      </c>
      <c r="L781" s="141">
        <f>'S2'!K48</f>
        <v>64</v>
      </c>
      <c r="M781" s="141">
        <f>'S2'!L48</f>
        <v>72</v>
      </c>
      <c r="N781" s="141">
        <f>'S2'!M48</f>
        <v>65</v>
      </c>
      <c r="O781" s="141">
        <f>'S2'!N48</f>
        <v>71</v>
      </c>
      <c r="P781" s="141">
        <f>'S2'!P48</f>
        <v>474</v>
      </c>
      <c r="Q781" s="141">
        <f>'S2'!Q48</f>
        <v>59.25</v>
      </c>
      <c r="R781" s="141">
        <f>'S2'!R48</f>
        <v>44</v>
      </c>
      <c r="S781" s="261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4"/>
      <c r="C782" s="257"/>
      <c r="D782" s="260"/>
      <c r="E782" s="254"/>
      <c r="F782" s="254"/>
      <c r="G782" s="141" t="s">
        <v>18</v>
      </c>
      <c r="H782" s="141">
        <f>Ave!F48</f>
        <v>47.5</v>
      </c>
      <c r="I782" s="141">
        <f>Ave!G48</f>
        <v>53.5</v>
      </c>
      <c r="J782" s="141">
        <f>Ave!H48</f>
        <v>50</v>
      </c>
      <c r="K782" s="141">
        <f>Ave!I48</f>
        <v>52.5</v>
      </c>
      <c r="L782" s="141">
        <f>Ave!J48</f>
        <v>65</v>
      </c>
      <c r="M782" s="141">
        <f>Ave!K48</f>
        <v>71</v>
      </c>
      <c r="N782" s="141">
        <f>Ave!L48</f>
        <v>65.5</v>
      </c>
      <c r="O782" s="141">
        <f>Ave!M48</f>
        <v>71.5</v>
      </c>
      <c r="P782" s="141">
        <f>Ave!N48</f>
        <v>476.5</v>
      </c>
      <c r="Q782" s="141">
        <f>Ave!O48</f>
        <v>59.5625</v>
      </c>
      <c r="R782" s="141">
        <f>Ave!P48</f>
        <v>45</v>
      </c>
      <c r="S782" s="261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2" t="s">
        <v>71</v>
      </c>
      <c r="C784" s="242"/>
      <c r="D784" s="242"/>
      <c r="E784" s="242"/>
      <c r="F784" s="233" t="s">
        <v>72</v>
      </c>
      <c r="G784" s="233"/>
      <c r="H784" s="233"/>
      <c r="I784" s="233"/>
      <c r="J784" s="233"/>
      <c r="K784" s="233"/>
      <c r="L784" s="233"/>
      <c r="M784" s="233"/>
      <c r="N784" s="234" t="s">
        <v>73</v>
      </c>
      <c r="O784" s="234"/>
      <c r="P784" s="234"/>
      <c r="Q784" s="234"/>
      <c r="R784" s="234"/>
      <c r="S784" s="234"/>
      <c r="T784" s="234"/>
      <c r="U784" s="234"/>
      <c r="V784" s="234"/>
    </row>
    <row r="785" spans="1:37" s="1" customFormat="1" ht="15" customHeight="1">
      <c r="B785" s="233" t="s">
        <v>74</v>
      </c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3" t="s">
        <v>74</v>
      </c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4" t="s">
        <v>75</v>
      </c>
      <c r="O787" s="234"/>
      <c r="P787" s="234"/>
      <c r="Q787" s="234"/>
      <c r="R787" s="234"/>
      <c r="S787" s="234"/>
      <c r="T787" s="234"/>
      <c r="U787" s="234"/>
      <c r="V787" s="234"/>
    </row>
    <row r="788" spans="1:37" s="1" customFormat="1" ht="15" customHeight="1">
      <c r="B788" s="235" t="s">
        <v>76</v>
      </c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5" t="s">
        <v>77</v>
      </c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39" t="s">
        <v>0</v>
      </c>
      <c r="C795" s="137"/>
      <c r="D795" s="239" t="s">
        <v>1</v>
      </c>
      <c r="E795" s="239" t="s">
        <v>2</v>
      </c>
      <c r="F795" s="239" t="s">
        <v>3</v>
      </c>
      <c r="G795" s="239" t="s">
        <v>17</v>
      </c>
      <c r="H795" s="236" t="s">
        <v>4</v>
      </c>
      <c r="I795" s="237"/>
      <c r="J795" s="237"/>
      <c r="K795" s="237"/>
      <c r="L795" s="237"/>
      <c r="M795" s="237"/>
      <c r="N795" s="237"/>
      <c r="O795" s="238"/>
      <c r="P795" s="239" t="s">
        <v>26</v>
      </c>
      <c r="Q795" s="239" t="s">
        <v>18</v>
      </c>
      <c r="R795" s="239" t="s">
        <v>6</v>
      </c>
      <c r="S795" s="241" t="s">
        <v>16</v>
      </c>
      <c r="T795" s="155"/>
      <c r="U795" s="155"/>
      <c r="V795" s="156"/>
    </row>
    <row r="796" spans="1:37" s="140" customFormat="1" ht="18" customHeight="1">
      <c r="B796" s="240"/>
      <c r="C796" s="137"/>
      <c r="D796" s="240"/>
      <c r="E796" s="240"/>
      <c r="F796" s="240"/>
      <c r="G796" s="240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0"/>
      <c r="Q796" s="240"/>
      <c r="R796" s="240"/>
      <c r="S796" s="241"/>
      <c r="T796" s="155"/>
      <c r="U796" s="155"/>
      <c r="V796" s="156"/>
    </row>
    <row r="797" spans="1:37" s="139" customFormat="1" ht="18" customHeight="1">
      <c r="A797" s="138"/>
      <c r="B797" s="254">
        <v>45</v>
      </c>
      <c r="C797" s="255">
        <f>'S1'!C53</f>
        <v>49</v>
      </c>
      <c r="D797" s="258" t="str">
        <f>Ave!C49</f>
        <v>ያስሚን ሙሀመድ አወል</v>
      </c>
      <c r="E797" s="254" t="str">
        <f>'S1'!E49</f>
        <v>F</v>
      </c>
      <c r="F797" s="254">
        <f>'S1'!F49</f>
        <v>7</v>
      </c>
      <c r="G797" s="141" t="s">
        <v>90</v>
      </c>
      <c r="H797" s="141">
        <f>'S1'!G49</f>
        <v>63</v>
      </c>
      <c r="I797" s="141">
        <f>'S1'!H49</f>
        <v>67</v>
      </c>
      <c r="J797" s="141">
        <f>'S1'!I49</f>
        <v>84</v>
      </c>
      <c r="K797" s="141">
        <f>'S1'!J49</f>
        <v>61</v>
      </c>
      <c r="L797" s="141">
        <f>'S1'!K49</f>
        <v>62</v>
      </c>
      <c r="M797" s="141">
        <f>'S1'!L49</f>
        <v>75</v>
      </c>
      <c r="N797" s="141">
        <f>'S1'!M49</f>
        <v>51</v>
      </c>
      <c r="O797" s="141">
        <f>'S1'!N49</f>
        <v>58</v>
      </c>
      <c r="P797" s="141">
        <f>'S1'!P49</f>
        <v>521</v>
      </c>
      <c r="Q797" s="141">
        <f>'S1'!Q49</f>
        <v>65.125</v>
      </c>
      <c r="R797" s="141">
        <f>'S1'!R49</f>
        <v>42</v>
      </c>
      <c r="S797" s="261" t="str">
        <f>Ave!Q49</f>
        <v>ተዛውራለች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4"/>
      <c r="C798" s="256"/>
      <c r="D798" s="259"/>
      <c r="E798" s="254"/>
      <c r="F798" s="254"/>
      <c r="G798" s="141" t="s">
        <v>91</v>
      </c>
      <c r="H798" s="141">
        <f>'S2'!G49</f>
        <v>56</v>
      </c>
      <c r="I798" s="141">
        <f>'S2'!H49</f>
        <v>57</v>
      </c>
      <c r="J798" s="141">
        <f>'S2'!I49</f>
        <v>51</v>
      </c>
      <c r="K798" s="141">
        <f>'S2'!J49</f>
        <v>50</v>
      </c>
      <c r="L798" s="141">
        <f>'S2'!K49</f>
        <v>71</v>
      </c>
      <c r="M798" s="141">
        <f>'S2'!L49</f>
        <v>62</v>
      </c>
      <c r="N798" s="141">
        <f>'S2'!M49</f>
        <v>72</v>
      </c>
      <c r="O798" s="141">
        <f>'S2'!N49</f>
        <v>65</v>
      </c>
      <c r="P798" s="141">
        <f>'S2'!P49</f>
        <v>484</v>
      </c>
      <c r="Q798" s="141">
        <f>'S2'!Q49</f>
        <v>60.5</v>
      </c>
      <c r="R798" s="141">
        <f>'S2'!R49</f>
        <v>43</v>
      </c>
      <c r="S798" s="261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4"/>
      <c r="C799" s="257"/>
      <c r="D799" s="260"/>
      <c r="E799" s="254"/>
      <c r="F799" s="254"/>
      <c r="G799" s="141" t="s">
        <v>18</v>
      </c>
      <c r="H799" s="141">
        <f>Ave!F49</f>
        <v>59.5</v>
      </c>
      <c r="I799" s="141">
        <f>Ave!G49</f>
        <v>62</v>
      </c>
      <c r="J799" s="141">
        <f>Ave!H49</f>
        <v>67.5</v>
      </c>
      <c r="K799" s="141">
        <f>Ave!I49</f>
        <v>55.5</v>
      </c>
      <c r="L799" s="141">
        <f>Ave!J49</f>
        <v>66.5</v>
      </c>
      <c r="M799" s="141">
        <f>Ave!K49</f>
        <v>68.5</v>
      </c>
      <c r="N799" s="141">
        <f>Ave!L49</f>
        <v>61.5</v>
      </c>
      <c r="O799" s="141">
        <f>Ave!M49</f>
        <v>61.5</v>
      </c>
      <c r="P799" s="141">
        <f>Ave!N49</f>
        <v>502.5</v>
      </c>
      <c r="Q799" s="141">
        <f>Ave!O49</f>
        <v>62.8125</v>
      </c>
      <c r="R799" s="141">
        <f>Ave!P49</f>
        <v>42</v>
      </c>
      <c r="S799" s="261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2" t="s">
        <v>71</v>
      </c>
      <c r="C801" s="242"/>
      <c r="D801" s="242"/>
      <c r="E801" s="242"/>
      <c r="F801" s="233" t="s">
        <v>72</v>
      </c>
      <c r="G801" s="233"/>
      <c r="H801" s="233"/>
      <c r="I801" s="233"/>
      <c r="J801" s="233"/>
      <c r="K801" s="233"/>
      <c r="L801" s="233"/>
      <c r="M801" s="233"/>
      <c r="N801" s="234" t="s">
        <v>73</v>
      </c>
      <c r="O801" s="234"/>
      <c r="P801" s="234"/>
      <c r="Q801" s="234"/>
      <c r="R801" s="234"/>
      <c r="S801" s="234"/>
      <c r="T801" s="234"/>
      <c r="U801" s="234"/>
      <c r="V801" s="234"/>
    </row>
    <row r="802" spans="1:37" s="1" customFormat="1" ht="15" customHeight="1">
      <c r="B802" s="233" t="s">
        <v>74</v>
      </c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3" t="s">
        <v>74</v>
      </c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4" t="s">
        <v>75</v>
      </c>
      <c r="O804" s="234"/>
      <c r="P804" s="234"/>
      <c r="Q804" s="234"/>
      <c r="R804" s="234"/>
      <c r="S804" s="234"/>
      <c r="T804" s="234"/>
      <c r="U804" s="234"/>
      <c r="V804" s="234"/>
    </row>
    <row r="805" spans="1:37" s="1" customFormat="1" ht="15" customHeight="1">
      <c r="B805" s="235" t="s">
        <v>76</v>
      </c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5" t="s">
        <v>77</v>
      </c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39" t="s">
        <v>0</v>
      </c>
      <c r="C814" s="137"/>
      <c r="D814" s="239" t="s">
        <v>1</v>
      </c>
      <c r="E814" s="239" t="s">
        <v>2</v>
      </c>
      <c r="F814" s="239" t="s">
        <v>3</v>
      </c>
      <c r="G814" s="239" t="s">
        <v>17</v>
      </c>
      <c r="H814" s="236" t="s">
        <v>4</v>
      </c>
      <c r="I814" s="237"/>
      <c r="J814" s="237"/>
      <c r="K814" s="237"/>
      <c r="L814" s="237"/>
      <c r="M814" s="237"/>
      <c r="N814" s="237"/>
      <c r="O814" s="238"/>
      <c r="P814" s="239" t="s">
        <v>26</v>
      </c>
      <c r="Q814" s="239" t="s">
        <v>18</v>
      </c>
      <c r="R814" s="239" t="s">
        <v>6</v>
      </c>
      <c r="S814" s="241" t="s">
        <v>16</v>
      </c>
      <c r="T814" s="155"/>
      <c r="U814" s="155"/>
      <c r="V814" s="156"/>
    </row>
    <row r="815" spans="1:37" s="140" customFormat="1" ht="18" customHeight="1">
      <c r="B815" s="240"/>
      <c r="C815" s="137"/>
      <c r="D815" s="240"/>
      <c r="E815" s="240"/>
      <c r="F815" s="240"/>
      <c r="G815" s="240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0"/>
      <c r="Q815" s="240"/>
      <c r="R815" s="240"/>
      <c r="S815" s="241"/>
      <c r="T815" s="155"/>
      <c r="U815" s="155"/>
      <c r="V815" s="156"/>
    </row>
    <row r="816" spans="1:37" s="139" customFormat="1" ht="18" customHeight="1">
      <c r="A816" s="138"/>
      <c r="B816" s="254">
        <v>46</v>
      </c>
      <c r="C816" s="255">
        <f>'S1'!C54</f>
        <v>50</v>
      </c>
      <c r="D816" s="258" t="str">
        <f>Ave!C50</f>
        <v>ጀማል ሙሀመድ ሁሴን</v>
      </c>
      <c r="E816" s="254" t="str">
        <f>'S1'!E50</f>
        <v>M</v>
      </c>
      <c r="F816" s="254">
        <f>'S1'!F50</f>
        <v>7</v>
      </c>
      <c r="G816" s="141" t="s">
        <v>90</v>
      </c>
      <c r="H816" s="141">
        <f>'S1'!G50</f>
        <v>93</v>
      </c>
      <c r="I816" s="141">
        <f>'S1'!H50</f>
        <v>76</v>
      </c>
      <c r="J816" s="141">
        <f>'S1'!I50</f>
        <v>93</v>
      </c>
      <c r="K816" s="141">
        <f>'S1'!J50</f>
        <v>74</v>
      </c>
      <c r="L816" s="141">
        <f>'S1'!K50</f>
        <v>83</v>
      </c>
      <c r="M816" s="141">
        <f>'S1'!L50</f>
        <v>81</v>
      </c>
      <c r="N816" s="141">
        <f>'S1'!M50</f>
        <v>69</v>
      </c>
      <c r="O816" s="141">
        <f>'S1'!N50</f>
        <v>85</v>
      </c>
      <c r="P816" s="141">
        <f>'S1'!P50</f>
        <v>654</v>
      </c>
      <c r="Q816" s="141">
        <f>'S1'!Q50</f>
        <v>81.75</v>
      </c>
      <c r="R816" s="141">
        <f>'S1'!R50</f>
        <v>18</v>
      </c>
      <c r="S816" s="261" t="str">
        <f>Ave!Q50</f>
        <v>ተዛውሯል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4"/>
      <c r="C817" s="256"/>
      <c r="D817" s="259"/>
      <c r="E817" s="254"/>
      <c r="F817" s="254"/>
      <c r="G817" s="141" t="s">
        <v>91</v>
      </c>
      <c r="H817" s="141">
        <f>'S2'!G50</f>
        <v>66</v>
      </c>
      <c r="I817" s="141">
        <f>'S2'!H50</f>
        <v>70</v>
      </c>
      <c r="J817" s="141">
        <f>'S2'!I50</f>
        <v>70</v>
      </c>
      <c r="K817" s="141">
        <f>'S2'!J50</f>
        <v>54</v>
      </c>
      <c r="L817" s="141">
        <f>'S2'!K50</f>
        <v>83</v>
      </c>
      <c r="M817" s="141">
        <f>'S2'!L50</f>
        <v>74</v>
      </c>
      <c r="N817" s="141">
        <f>'S2'!M50</f>
        <v>90</v>
      </c>
      <c r="O817" s="141">
        <f>'S2'!N50</f>
        <v>86</v>
      </c>
      <c r="P817" s="141">
        <f>'S2'!P50</f>
        <v>593</v>
      </c>
      <c r="Q817" s="141">
        <f>'S2'!Q50</f>
        <v>74.125</v>
      </c>
      <c r="R817" s="141">
        <f>'S2'!R50</f>
        <v>20</v>
      </c>
      <c r="S817" s="261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4"/>
      <c r="C818" s="257"/>
      <c r="D818" s="260"/>
      <c r="E818" s="254"/>
      <c r="F818" s="254"/>
      <c r="G818" s="141" t="s">
        <v>18</v>
      </c>
      <c r="H818" s="141">
        <f>Ave!F50</f>
        <v>79.5</v>
      </c>
      <c r="I818" s="141">
        <f>Ave!G50</f>
        <v>73</v>
      </c>
      <c r="J818" s="141">
        <f>Ave!H50</f>
        <v>81.5</v>
      </c>
      <c r="K818" s="141">
        <f>Ave!I50</f>
        <v>64</v>
      </c>
      <c r="L818" s="141">
        <f>Ave!J50</f>
        <v>83</v>
      </c>
      <c r="M818" s="141">
        <f>Ave!K50</f>
        <v>77.5</v>
      </c>
      <c r="N818" s="141">
        <f>Ave!L50</f>
        <v>79.5</v>
      </c>
      <c r="O818" s="141">
        <f>Ave!M50</f>
        <v>85.5</v>
      </c>
      <c r="P818" s="141">
        <f>Ave!N50</f>
        <v>623.5</v>
      </c>
      <c r="Q818" s="141">
        <f>Ave!O50</f>
        <v>77.9375</v>
      </c>
      <c r="R818" s="141">
        <f>Ave!P50</f>
        <v>19</v>
      </c>
      <c r="S818" s="261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2" t="s">
        <v>71</v>
      </c>
      <c r="C820" s="242"/>
      <c r="D820" s="242"/>
      <c r="E820" s="242"/>
      <c r="F820" s="233" t="s">
        <v>72</v>
      </c>
      <c r="G820" s="233"/>
      <c r="H820" s="233"/>
      <c r="I820" s="233"/>
      <c r="J820" s="233"/>
      <c r="K820" s="233"/>
      <c r="L820" s="233"/>
      <c r="M820" s="233"/>
      <c r="N820" s="234" t="s">
        <v>73</v>
      </c>
      <c r="O820" s="234"/>
      <c r="P820" s="234"/>
      <c r="Q820" s="234"/>
      <c r="R820" s="234"/>
      <c r="S820" s="234"/>
      <c r="T820" s="234"/>
      <c r="U820" s="234"/>
      <c r="V820" s="234"/>
    </row>
    <row r="821" spans="1:37" s="1" customFormat="1" ht="15" customHeight="1">
      <c r="B821" s="233" t="s">
        <v>74</v>
      </c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3" t="s">
        <v>74</v>
      </c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4" t="s">
        <v>75</v>
      </c>
      <c r="O823" s="234"/>
      <c r="P823" s="234"/>
      <c r="Q823" s="234"/>
      <c r="R823" s="234"/>
      <c r="S823" s="234"/>
      <c r="T823" s="234"/>
      <c r="U823" s="234"/>
      <c r="V823" s="234"/>
    </row>
    <row r="824" spans="1:37" s="1" customFormat="1" ht="15" customHeight="1">
      <c r="B824" s="235" t="s">
        <v>76</v>
      </c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5" t="s">
        <v>77</v>
      </c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39" t="s">
        <v>0</v>
      </c>
      <c r="C831" s="137"/>
      <c r="D831" s="239" t="s">
        <v>1</v>
      </c>
      <c r="E831" s="239" t="s">
        <v>2</v>
      </c>
      <c r="F831" s="239" t="s">
        <v>3</v>
      </c>
      <c r="G831" s="239" t="s">
        <v>17</v>
      </c>
      <c r="H831" s="236" t="s">
        <v>4</v>
      </c>
      <c r="I831" s="237"/>
      <c r="J831" s="237"/>
      <c r="K831" s="237"/>
      <c r="L831" s="237"/>
      <c r="M831" s="237"/>
      <c r="N831" s="237"/>
      <c r="O831" s="238"/>
      <c r="P831" s="239" t="s">
        <v>26</v>
      </c>
      <c r="Q831" s="239" t="s">
        <v>18</v>
      </c>
      <c r="R831" s="239" t="s">
        <v>6</v>
      </c>
      <c r="S831" s="241" t="s">
        <v>16</v>
      </c>
      <c r="T831" s="155"/>
      <c r="U831" s="155"/>
      <c r="V831" s="156"/>
    </row>
    <row r="832" spans="1:37" s="140" customFormat="1" ht="18" customHeight="1">
      <c r="B832" s="240"/>
      <c r="C832" s="137"/>
      <c r="D832" s="240"/>
      <c r="E832" s="240"/>
      <c r="F832" s="240"/>
      <c r="G832" s="240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0"/>
      <c r="Q832" s="240"/>
      <c r="R832" s="240"/>
      <c r="S832" s="241"/>
      <c r="T832" s="155"/>
      <c r="U832" s="155"/>
      <c r="V832" s="156"/>
    </row>
    <row r="833" spans="1:37" s="139" customFormat="1" ht="18" customHeight="1">
      <c r="A833" s="138"/>
      <c r="B833" s="254">
        <v>47</v>
      </c>
      <c r="C833" s="255">
        <f>'S1'!C55</f>
        <v>51</v>
      </c>
      <c r="D833" s="258" t="str">
        <f>Ave!C51</f>
        <v>ፈውዛን አህመድ ይመር</v>
      </c>
      <c r="E833" s="254" t="str">
        <f>'S1'!E51</f>
        <v>M</v>
      </c>
      <c r="F833" s="254">
        <f>'S1'!F51</f>
        <v>7</v>
      </c>
      <c r="G833" s="141" t="s">
        <v>90</v>
      </c>
      <c r="H833" s="141">
        <f>'S1'!G51</f>
        <v>95</v>
      </c>
      <c r="I833" s="141">
        <f>'S1'!H51</f>
        <v>93</v>
      </c>
      <c r="J833" s="141">
        <f>'S1'!I51</f>
        <v>80</v>
      </c>
      <c r="K833" s="141">
        <f>'S1'!J51</f>
        <v>87</v>
      </c>
      <c r="L833" s="141">
        <f>'S1'!K51</f>
        <v>91</v>
      </c>
      <c r="M833" s="141">
        <f>'S1'!L51</f>
        <v>87</v>
      </c>
      <c r="N833" s="141">
        <f>'S1'!M51</f>
        <v>80</v>
      </c>
      <c r="O833" s="141">
        <f>'S1'!N51</f>
        <v>84</v>
      </c>
      <c r="P833" s="141">
        <f>'S1'!P51</f>
        <v>697</v>
      </c>
      <c r="Q833" s="141">
        <f>'S1'!Q51</f>
        <v>87.125</v>
      </c>
      <c r="R833" s="141">
        <f>'S1'!R51</f>
        <v>7</v>
      </c>
      <c r="S833" s="261" t="str">
        <f>Ave!Q51</f>
        <v>ተዛውሯል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4"/>
      <c r="C834" s="256"/>
      <c r="D834" s="259"/>
      <c r="E834" s="254"/>
      <c r="F834" s="254"/>
      <c r="G834" s="141" t="s">
        <v>91</v>
      </c>
      <c r="H834" s="141">
        <f>'S2'!G51</f>
        <v>94</v>
      </c>
      <c r="I834" s="141">
        <f>'S2'!H51</f>
        <v>93</v>
      </c>
      <c r="J834" s="141">
        <f>'S2'!I51</f>
        <v>76</v>
      </c>
      <c r="K834" s="141">
        <f>'S2'!J51</f>
        <v>72</v>
      </c>
      <c r="L834" s="141">
        <f>'S2'!K51</f>
        <v>90</v>
      </c>
      <c r="M834" s="141">
        <f>'S2'!L51</f>
        <v>85</v>
      </c>
      <c r="N834" s="141">
        <f>'S2'!M51</f>
        <v>83</v>
      </c>
      <c r="O834" s="141">
        <f>'S2'!N51</f>
        <v>84</v>
      </c>
      <c r="P834" s="141">
        <f>'S2'!P51</f>
        <v>677</v>
      </c>
      <c r="Q834" s="141">
        <f>'S2'!Q51</f>
        <v>84.625</v>
      </c>
      <c r="R834" s="141">
        <f>'S2'!R51</f>
        <v>11</v>
      </c>
      <c r="S834" s="261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4"/>
      <c r="C835" s="257"/>
      <c r="D835" s="260"/>
      <c r="E835" s="254"/>
      <c r="F835" s="254"/>
      <c r="G835" s="141" t="s">
        <v>18</v>
      </c>
      <c r="H835" s="141">
        <f>Ave!F51</f>
        <v>94.5</v>
      </c>
      <c r="I835" s="141">
        <f>Ave!G51</f>
        <v>93</v>
      </c>
      <c r="J835" s="141">
        <f>Ave!H51</f>
        <v>78</v>
      </c>
      <c r="K835" s="141">
        <f>Ave!I51</f>
        <v>79.5</v>
      </c>
      <c r="L835" s="141">
        <f>Ave!J51</f>
        <v>90.5</v>
      </c>
      <c r="M835" s="141">
        <f>Ave!K51</f>
        <v>86</v>
      </c>
      <c r="N835" s="141">
        <f>Ave!L51</f>
        <v>81.5</v>
      </c>
      <c r="O835" s="141">
        <f>Ave!M51</f>
        <v>84</v>
      </c>
      <c r="P835" s="141">
        <f>Ave!N51</f>
        <v>687</v>
      </c>
      <c r="Q835" s="141">
        <f>Ave!O51</f>
        <v>85.875</v>
      </c>
      <c r="R835" s="141">
        <f>Ave!P51</f>
        <v>8</v>
      </c>
      <c r="S835" s="261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2" t="s">
        <v>71</v>
      </c>
      <c r="C837" s="242"/>
      <c r="D837" s="242"/>
      <c r="E837" s="242"/>
      <c r="F837" s="233" t="s">
        <v>72</v>
      </c>
      <c r="G837" s="233"/>
      <c r="H837" s="233"/>
      <c r="I837" s="233"/>
      <c r="J837" s="233"/>
      <c r="K837" s="233"/>
      <c r="L837" s="233"/>
      <c r="M837" s="233"/>
      <c r="N837" s="234" t="s">
        <v>73</v>
      </c>
      <c r="O837" s="234"/>
      <c r="P837" s="234"/>
      <c r="Q837" s="234"/>
      <c r="R837" s="234"/>
      <c r="S837" s="234"/>
      <c r="T837" s="234"/>
      <c r="U837" s="234"/>
      <c r="V837" s="234"/>
    </row>
    <row r="838" spans="1:37" s="1" customFormat="1" ht="15" customHeight="1">
      <c r="B838" s="233" t="s">
        <v>74</v>
      </c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3" t="s">
        <v>74</v>
      </c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4" t="s">
        <v>75</v>
      </c>
      <c r="O840" s="234"/>
      <c r="P840" s="234"/>
      <c r="Q840" s="234"/>
      <c r="R840" s="234"/>
      <c r="S840" s="234"/>
      <c r="T840" s="234"/>
      <c r="U840" s="234"/>
      <c r="V840" s="234"/>
    </row>
    <row r="841" spans="1:37" s="1" customFormat="1" ht="15" customHeight="1">
      <c r="B841" s="235" t="s">
        <v>76</v>
      </c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5" t="s">
        <v>77</v>
      </c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39" t="s">
        <v>0</v>
      </c>
      <c r="C850" s="137"/>
      <c r="D850" s="239" t="s">
        <v>1</v>
      </c>
      <c r="E850" s="239" t="s">
        <v>2</v>
      </c>
      <c r="F850" s="239" t="s">
        <v>3</v>
      </c>
      <c r="G850" s="239" t="s">
        <v>17</v>
      </c>
      <c r="H850" s="236" t="s">
        <v>4</v>
      </c>
      <c r="I850" s="237"/>
      <c r="J850" s="237"/>
      <c r="K850" s="237"/>
      <c r="L850" s="237"/>
      <c r="M850" s="237"/>
      <c r="N850" s="237"/>
      <c r="O850" s="238"/>
      <c r="P850" s="239" t="s">
        <v>26</v>
      </c>
      <c r="Q850" s="239" t="s">
        <v>18</v>
      </c>
      <c r="R850" s="239" t="s">
        <v>6</v>
      </c>
      <c r="S850" s="241" t="s">
        <v>16</v>
      </c>
      <c r="T850" s="155"/>
      <c r="U850" s="155"/>
      <c r="V850" s="156"/>
    </row>
    <row r="851" spans="1:37" s="140" customFormat="1" ht="18" customHeight="1">
      <c r="B851" s="240"/>
      <c r="C851" s="137"/>
      <c r="D851" s="240"/>
      <c r="E851" s="240"/>
      <c r="F851" s="240"/>
      <c r="G851" s="240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0"/>
      <c r="Q851" s="240"/>
      <c r="R851" s="240"/>
      <c r="S851" s="241"/>
      <c r="T851" s="155"/>
      <c r="U851" s="155"/>
      <c r="V851" s="156"/>
    </row>
    <row r="852" spans="1:37" s="139" customFormat="1" ht="18" customHeight="1">
      <c r="A852" s="138"/>
      <c r="B852" s="254">
        <v>48</v>
      </c>
      <c r="C852" s="255">
        <f>'S1'!C56</f>
        <v>52</v>
      </c>
      <c r="D852" s="258" t="str">
        <f>Ave!C52</f>
        <v>ፊርደውስ ሙሀመድ ጌታሁን</v>
      </c>
      <c r="E852" s="254" t="str">
        <f>'S1'!E52</f>
        <v>F</v>
      </c>
      <c r="F852" s="254">
        <f>'S1'!F52</f>
        <v>7</v>
      </c>
      <c r="G852" s="141" t="s">
        <v>90</v>
      </c>
      <c r="H852" s="141">
        <f>'S1'!G52</f>
        <v>77</v>
      </c>
      <c r="I852" s="141">
        <f>'S1'!H52</f>
        <v>72</v>
      </c>
      <c r="J852" s="141">
        <f>'S1'!I52</f>
        <v>81</v>
      </c>
      <c r="K852" s="141">
        <f>'S1'!J52</f>
        <v>74</v>
      </c>
      <c r="L852" s="141">
        <f>'S1'!K52</f>
        <v>84</v>
      </c>
      <c r="M852" s="141">
        <f>'S1'!L52</f>
        <v>79</v>
      </c>
      <c r="N852" s="141">
        <f>'S1'!M52</f>
        <v>83</v>
      </c>
      <c r="O852" s="141">
        <f>'S1'!N52</f>
        <v>83</v>
      </c>
      <c r="P852" s="141">
        <f>'S1'!P52</f>
        <v>633</v>
      </c>
      <c r="Q852" s="141">
        <f>'S1'!Q52</f>
        <v>79.125</v>
      </c>
      <c r="R852" s="141">
        <f>'S1'!R52</f>
        <v>25</v>
      </c>
      <c r="S852" s="261" t="str">
        <f>Ave!Q52</f>
        <v>ተዛውራለች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4"/>
      <c r="C853" s="256"/>
      <c r="D853" s="259"/>
      <c r="E853" s="254"/>
      <c r="F853" s="254"/>
      <c r="G853" s="141" t="s">
        <v>91</v>
      </c>
      <c r="H853" s="141">
        <f>'S2'!G52</f>
        <v>62</v>
      </c>
      <c r="I853" s="141">
        <f>'S2'!H52</f>
        <v>64</v>
      </c>
      <c r="J853" s="141">
        <f>'S2'!I52</f>
        <v>58</v>
      </c>
      <c r="K853" s="141">
        <f>'S2'!J52</f>
        <v>65</v>
      </c>
      <c r="L853" s="141">
        <f>'S2'!K52</f>
        <v>81</v>
      </c>
      <c r="M853" s="141">
        <f>'S2'!L52</f>
        <v>66</v>
      </c>
      <c r="N853" s="141">
        <f>'S2'!M52</f>
        <v>86</v>
      </c>
      <c r="O853" s="141">
        <f>'S2'!N52</f>
        <v>84</v>
      </c>
      <c r="P853" s="141">
        <f>'S2'!P52</f>
        <v>566</v>
      </c>
      <c r="Q853" s="141">
        <f>'S2'!Q52</f>
        <v>70.75</v>
      </c>
      <c r="R853" s="141">
        <f>'S2'!R52</f>
        <v>26</v>
      </c>
      <c r="S853" s="261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4"/>
      <c r="C854" s="257"/>
      <c r="D854" s="260"/>
      <c r="E854" s="254"/>
      <c r="F854" s="254"/>
      <c r="G854" s="141" t="s">
        <v>18</v>
      </c>
      <c r="H854" s="141">
        <f>Ave!F52</f>
        <v>69.5</v>
      </c>
      <c r="I854" s="141">
        <f>Ave!G52</f>
        <v>68</v>
      </c>
      <c r="J854" s="141">
        <f>Ave!H52</f>
        <v>69.5</v>
      </c>
      <c r="K854" s="141">
        <f>Ave!I52</f>
        <v>69.5</v>
      </c>
      <c r="L854" s="141">
        <f>Ave!J52</f>
        <v>82.5</v>
      </c>
      <c r="M854" s="141">
        <f>Ave!K52</f>
        <v>72.5</v>
      </c>
      <c r="N854" s="141">
        <f>Ave!L52</f>
        <v>84.5</v>
      </c>
      <c r="O854" s="141">
        <f>Ave!M52</f>
        <v>83.5</v>
      </c>
      <c r="P854" s="141">
        <f>Ave!N52</f>
        <v>599.5</v>
      </c>
      <c r="Q854" s="141">
        <f>Ave!O52</f>
        <v>74.9375</v>
      </c>
      <c r="R854" s="141">
        <f>Ave!P52</f>
        <v>24</v>
      </c>
      <c r="S854" s="261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2" t="s">
        <v>71</v>
      </c>
      <c r="C856" s="242"/>
      <c r="D856" s="242"/>
      <c r="E856" s="242"/>
      <c r="F856" s="233" t="s">
        <v>72</v>
      </c>
      <c r="G856" s="233"/>
      <c r="H856" s="233"/>
      <c r="I856" s="233"/>
      <c r="J856" s="233"/>
      <c r="K856" s="233"/>
      <c r="L856" s="233"/>
      <c r="M856" s="233"/>
      <c r="N856" s="234" t="s">
        <v>73</v>
      </c>
      <c r="O856" s="234"/>
      <c r="P856" s="234"/>
      <c r="Q856" s="234"/>
      <c r="R856" s="234"/>
      <c r="S856" s="234"/>
      <c r="T856" s="234"/>
      <c r="U856" s="234"/>
      <c r="V856" s="234"/>
    </row>
    <row r="857" spans="1:37" s="1" customFormat="1" ht="15" customHeight="1">
      <c r="B857" s="233" t="s">
        <v>74</v>
      </c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3" t="s">
        <v>74</v>
      </c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4" t="s">
        <v>75</v>
      </c>
      <c r="O859" s="234"/>
      <c r="P859" s="234"/>
      <c r="Q859" s="234"/>
      <c r="R859" s="234"/>
      <c r="S859" s="234"/>
      <c r="T859" s="234"/>
      <c r="U859" s="234"/>
      <c r="V859" s="234"/>
    </row>
    <row r="860" spans="1:37" s="1" customFormat="1" ht="15" customHeight="1">
      <c r="B860" s="235" t="s">
        <v>76</v>
      </c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5" t="s">
        <v>77</v>
      </c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39" t="s">
        <v>0</v>
      </c>
      <c r="C867" s="137"/>
      <c r="D867" s="239" t="s">
        <v>1</v>
      </c>
      <c r="E867" s="239" t="s">
        <v>2</v>
      </c>
      <c r="F867" s="239" t="s">
        <v>3</v>
      </c>
      <c r="G867" s="239" t="s">
        <v>17</v>
      </c>
      <c r="H867" s="236" t="s">
        <v>4</v>
      </c>
      <c r="I867" s="237"/>
      <c r="J867" s="237"/>
      <c r="K867" s="237"/>
      <c r="L867" s="237"/>
      <c r="M867" s="237"/>
      <c r="N867" s="237"/>
      <c r="O867" s="238"/>
      <c r="P867" s="239" t="s">
        <v>26</v>
      </c>
      <c r="Q867" s="239" t="s">
        <v>18</v>
      </c>
      <c r="R867" s="239" t="s">
        <v>6</v>
      </c>
      <c r="S867" s="241" t="s">
        <v>16</v>
      </c>
      <c r="T867" s="155"/>
      <c r="U867" s="155"/>
      <c r="V867" s="156"/>
    </row>
    <row r="868" spans="1:37" s="140" customFormat="1" ht="18" customHeight="1">
      <c r="B868" s="240"/>
      <c r="C868" s="137"/>
      <c r="D868" s="240"/>
      <c r="E868" s="240"/>
      <c r="F868" s="240"/>
      <c r="G868" s="240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0"/>
      <c r="Q868" s="240"/>
      <c r="R868" s="240"/>
      <c r="S868" s="241"/>
      <c r="T868" s="155"/>
      <c r="U868" s="155"/>
      <c r="V868" s="156"/>
    </row>
    <row r="869" spans="1:37" s="139" customFormat="1" ht="18" customHeight="1">
      <c r="A869" s="138"/>
      <c r="B869" s="254">
        <v>49</v>
      </c>
      <c r="C869" s="255">
        <f>'S1'!C57</f>
        <v>53</v>
      </c>
      <c r="D869" s="258" t="str">
        <f>Ave!C53</f>
        <v>ፊርደውስ ኡመር አህመድ</v>
      </c>
      <c r="E869" s="254" t="str">
        <f>'S1'!E53</f>
        <v>F</v>
      </c>
      <c r="F869" s="254">
        <f>'S1'!F53</f>
        <v>7</v>
      </c>
      <c r="G869" s="141" t="s">
        <v>90</v>
      </c>
      <c r="H869" s="141">
        <f>'S1'!G53</f>
        <v>89</v>
      </c>
      <c r="I869" s="141">
        <f>'S1'!H53</f>
        <v>81</v>
      </c>
      <c r="J869" s="141">
        <f>'S1'!I53</f>
        <v>77</v>
      </c>
      <c r="K869" s="141">
        <f>'S1'!J53</f>
        <v>68</v>
      </c>
      <c r="L869" s="141">
        <f>'S1'!K53</f>
        <v>86</v>
      </c>
      <c r="M869" s="141">
        <f>'S1'!L53</f>
        <v>75</v>
      </c>
      <c r="N869" s="141">
        <f>'S1'!M53</f>
        <v>72</v>
      </c>
      <c r="O869" s="141">
        <f>'S1'!N53</f>
        <v>60</v>
      </c>
      <c r="P869" s="141">
        <f>'S1'!P53</f>
        <v>608</v>
      </c>
      <c r="Q869" s="141">
        <f>'S1'!Q53</f>
        <v>76</v>
      </c>
      <c r="R869" s="141">
        <f>'S1'!R53</f>
        <v>28</v>
      </c>
      <c r="S869" s="261" t="str">
        <f>Ave!Q53</f>
        <v>ተዛውራለች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4"/>
      <c r="C870" s="256"/>
      <c r="D870" s="259"/>
      <c r="E870" s="254"/>
      <c r="F870" s="254"/>
      <c r="G870" s="141" t="s">
        <v>91</v>
      </c>
      <c r="H870" s="141">
        <f>'S2'!G53</f>
        <v>69</v>
      </c>
      <c r="I870" s="141">
        <f>'S2'!H53</f>
        <v>82</v>
      </c>
      <c r="J870" s="141">
        <f>'S2'!I53</f>
        <v>51</v>
      </c>
      <c r="K870" s="141">
        <f>'S2'!J53</f>
        <v>63</v>
      </c>
      <c r="L870" s="141">
        <f>'S2'!K53</f>
        <v>69</v>
      </c>
      <c r="M870" s="141">
        <f>'S2'!L53</f>
        <v>79</v>
      </c>
      <c r="N870" s="141">
        <f>'S2'!M53</f>
        <v>71</v>
      </c>
      <c r="O870" s="141">
        <f>'S2'!N53</f>
        <v>63</v>
      </c>
      <c r="P870" s="141">
        <f>'S2'!P53</f>
        <v>547</v>
      </c>
      <c r="Q870" s="141">
        <f>'S2'!Q53</f>
        <v>68.375</v>
      </c>
      <c r="R870" s="141">
        <f>'S2'!R53</f>
        <v>30</v>
      </c>
      <c r="S870" s="261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4"/>
      <c r="C871" s="257"/>
      <c r="D871" s="260"/>
      <c r="E871" s="254"/>
      <c r="F871" s="254"/>
      <c r="G871" s="141" t="s">
        <v>18</v>
      </c>
      <c r="H871" s="141">
        <f>Ave!F53</f>
        <v>79</v>
      </c>
      <c r="I871" s="141">
        <f>Ave!G53</f>
        <v>81.5</v>
      </c>
      <c r="J871" s="141">
        <f>Ave!H53</f>
        <v>64</v>
      </c>
      <c r="K871" s="141">
        <f>Ave!I53</f>
        <v>65.5</v>
      </c>
      <c r="L871" s="141">
        <f>Ave!J53</f>
        <v>77.5</v>
      </c>
      <c r="M871" s="141">
        <f>Ave!K53</f>
        <v>77</v>
      </c>
      <c r="N871" s="141">
        <f>Ave!L53</f>
        <v>71.5</v>
      </c>
      <c r="O871" s="141">
        <f>Ave!M53</f>
        <v>61.5</v>
      </c>
      <c r="P871" s="141">
        <f>Ave!N53</f>
        <v>577.5</v>
      </c>
      <c r="Q871" s="141">
        <f>Ave!O53</f>
        <v>72.1875</v>
      </c>
      <c r="R871" s="141">
        <f>Ave!P53</f>
        <v>30</v>
      </c>
      <c r="S871" s="261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2" t="s">
        <v>71</v>
      </c>
      <c r="C873" s="242"/>
      <c r="D873" s="242"/>
      <c r="E873" s="242"/>
      <c r="F873" s="233" t="s">
        <v>72</v>
      </c>
      <c r="G873" s="233"/>
      <c r="H873" s="233"/>
      <c r="I873" s="233"/>
      <c r="J873" s="233"/>
      <c r="K873" s="233"/>
      <c r="L873" s="233"/>
      <c r="M873" s="233"/>
      <c r="N873" s="234" t="s">
        <v>73</v>
      </c>
      <c r="O873" s="234"/>
      <c r="P873" s="234"/>
      <c r="Q873" s="234"/>
      <c r="R873" s="234"/>
      <c r="S873" s="234"/>
      <c r="T873" s="234"/>
      <c r="U873" s="234"/>
      <c r="V873" s="234"/>
    </row>
    <row r="874" spans="1:37" s="1" customFormat="1" ht="15" customHeight="1">
      <c r="B874" s="233" t="s">
        <v>74</v>
      </c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3" t="s">
        <v>74</v>
      </c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4" t="s">
        <v>75</v>
      </c>
      <c r="O876" s="234"/>
      <c r="P876" s="234"/>
      <c r="Q876" s="234"/>
      <c r="R876" s="234"/>
      <c r="S876" s="234"/>
      <c r="T876" s="234"/>
      <c r="U876" s="234"/>
      <c r="V876" s="234"/>
    </row>
    <row r="877" spans="1:37" s="1" customFormat="1" ht="15" customHeight="1">
      <c r="B877" s="235" t="s">
        <v>76</v>
      </c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5" t="s">
        <v>77</v>
      </c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39" t="s">
        <v>0</v>
      </c>
      <c r="C886" s="137"/>
      <c r="D886" s="239" t="s">
        <v>1</v>
      </c>
      <c r="E886" s="239" t="s">
        <v>2</v>
      </c>
      <c r="F886" s="239" t="s">
        <v>3</v>
      </c>
      <c r="G886" s="239" t="s">
        <v>17</v>
      </c>
      <c r="H886" s="236" t="s">
        <v>4</v>
      </c>
      <c r="I886" s="237"/>
      <c r="J886" s="237"/>
      <c r="K886" s="237"/>
      <c r="L886" s="237"/>
      <c r="M886" s="237"/>
      <c r="N886" s="237"/>
      <c r="O886" s="238"/>
      <c r="P886" s="239" t="s">
        <v>26</v>
      </c>
      <c r="Q886" s="239" t="s">
        <v>18</v>
      </c>
      <c r="R886" s="239" t="s">
        <v>6</v>
      </c>
      <c r="S886" s="241" t="s">
        <v>16</v>
      </c>
      <c r="T886" s="155"/>
      <c r="U886" s="155"/>
      <c r="V886" s="156"/>
    </row>
    <row r="887" spans="1:37" s="140" customFormat="1" ht="18" customHeight="1">
      <c r="B887" s="240"/>
      <c r="C887" s="137"/>
      <c r="D887" s="240"/>
      <c r="E887" s="240"/>
      <c r="F887" s="240"/>
      <c r="G887" s="240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0"/>
      <c r="Q887" s="240"/>
      <c r="R887" s="240"/>
      <c r="S887" s="241"/>
      <c r="T887" s="155"/>
      <c r="U887" s="155"/>
      <c r="V887" s="156"/>
    </row>
    <row r="888" spans="1:37" s="139" customFormat="1" ht="18" customHeight="1">
      <c r="A888" s="138"/>
      <c r="B888" s="254">
        <v>50</v>
      </c>
      <c r="C888" s="255">
        <f>'S1'!C58</f>
        <v>54</v>
      </c>
      <c r="D888" s="258" t="str">
        <f>Ave!C54</f>
        <v>ፊርደውስ ጋሻው ብርሀኑ</v>
      </c>
      <c r="E888" s="254" t="str">
        <f>'S1'!E54</f>
        <v>F</v>
      </c>
      <c r="F888" s="254">
        <f>'S1'!F54</f>
        <v>7</v>
      </c>
      <c r="G888" s="141" t="s">
        <v>90</v>
      </c>
      <c r="H888" s="141">
        <f>'S1'!G54</f>
        <v>71</v>
      </c>
      <c r="I888" s="141">
        <f>'S1'!H54</f>
        <v>59</v>
      </c>
      <c r="J888" s="141">
        <f>'S1'!I54</f>
        <v>88</v>
      </c>
      <c r="K888" s="141">
        <f>'S1'!J54</f>
        <v>73</v>
      </c>
      <c r="L888" s="141">
        <f>'S1'!K54</f>
        <v>76</v>
      </c>
      <c r="M888" s="141">
        <f>'S1'!L54</f>
        <v>77</v>
      </c>
      <c r="N888" s="141">
        <f>'S1'!M54</f>
        <v>71</v>
      </c>
      <c r="O888" s="141">
        <f>'S1'!N54</f>
        <v>71</v>
      </c>
      <c r="P888" s="141">
        <f>'S1'!P54</f>
        <v>586</v>
      </c>
      <c r="Q888" s="141">
        <f>'S1'!Q54</f>
        <v>73.25</v>
      </c>
      <c r="R888" s="141">
        <f>'S1'!R54</f>
        <v>35</v>
      </c>
      <c r="S888" s="261" t="str">
        <f>Ave!Q54</f>
        <v>ተዛውራለች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4"/>
      <c r="C889" s="256"/>
      <c r="D889" s="259"/>
      <c r="E889" s="254"/>
      <c r="F889" s="254"/>
      <c r="G889" s="141" t="s">
        <v>91</v>
      </c>
      <c r="H889" s="141">
        <f>'S2'!G54</f>
        <v>56</v>
      </c>
      <c r="I889" s="141">
        <f>'S2'!H54</f>
        <v>65</v>
      </c>
      <c r="J889" s="141">
        <f>'S2'!I54</f>
        <v>48</v>
      </c>
      <c r="K889" s="141">
        <f>'S2'!J54</f>
        <v>58</v>
      </c>
      <c r="L889" s="141">
        <f>'S2'!K54</f>
        <v>82</v>
      </c>
      <c r="M889" s="141">
        <f>'S2'!L54</f>
        <v>80</v>
      </c>
      <c r="N889" s="141">
        <f>'S2'!M54</f>
        <v>72</v>
      </c>
      <c r="O889" s="141">
        <f>'S2'!N54</f>
        <v>73</v>
      </c>
      <c r="P889" s="141">
        <f>'S2'!P54</f>
        <v>534</v>
      </c>
      <c r="Q889" s="141">
        <f>'S2'!Q54</f>
        <v>66.75</v>
      </c>
      <c r="R889" s="141">
        <f>'S2'!R54</f>
        <v>35</v>
      </c>
      <c r="S889" s="261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4"/>
      <c r="C890" s="257"/>
      <c r="D890" s="260"/>
      <c r="E890" s="254"/>
      <c r="F890" s="254"/>
      <c r="G890" s="141" t="s">
        <v>18</v>
      </c>
      <c r="H890" s="141">
        <f>Ave!F54</f>
        <v>63.5</v>
      </c>
      <c r="I890" s="141">
        <f>Ave!G54</f>
        <v>62</v>
      </c>
      <c r="J890" s="141">
        <f>Ave!H54</f>
        <v>68</v>
      </c>
      <c r="K890" s="141">
        <f>Ave!I54</f>
        <v>65.5</v>
      </c>
      <c r="L890" s="141">
        <f>Ave!J54</f>
        <v>79</v>
      </c>
      <c r="M890" s="141">
        <f>Ave!K54</f>
        <v>78.5</v>
      </c>
      <c r="N890" s="141">
        <f>Ave!L54</f>
        <v>71.5</v>
      </c>
      <c r="O890" s="141">
        <f>Ave!M54</f>
        <v>72</v>
      </c>
      <c r="P890" s="141">
        <f>Ave!N54</f>
        <v>560</v>
      </c>
      <c r="Q890" s="141">
        <f>Ave!O54</f>
        <v>70</v>
      </c>
      <c r="R890" s="141">
        <f>Ave!P54</f>
        <v>35</v>
      </c>
      <c r="S890" s="261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2" t="s">
        <v>71</v>
      </c>
      <c r="C892" s="242"/>
      <c r="D892" s="242"/>
      <c r="E892" s="242"/>
      <c r="F892" s="233" t="s">
        <v>72</v>
      </c>
      <c r="G892" s="233"/>
      <c r="H892" s="233"/>
      <c r="I892" s="233"/>
      <c r="J892" s="233"/>
      <c r="K892" s="233"/>
      <c r="L892" s="233"/>
      <c r="M892" s="233"/>
      <c r="N892" s="234" t="s">
        <v>73</v>
      </c>
      <c r="O892" s="234"/>
      <c r="P892" s="234"/>
      <c r="Q892" s="234"/>
      <c r="R892" s="234"/>
      <c r="S892" s="234"/>
      <c r="T892" s="234"/>
      <c r="U892" s="234"/>
      <c r="V892" s="234"/>
    </row>
    <row r="893" spans="1:37" s="1" customFormat="1" ht="15" customHeight="1">
      <c r="B893" s="233" t="s">
        <v>74</v>
      </c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3" t="s">
        <v>74</v>
      </c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4" t="s">
        <v>75</v>
      </c>
      <c r="O895" s="234"/>
      <c r="P895" s="234"/>
      <c r="Q895" s="234"/>
      <c r="R895" s="234"/>
      <c r="S895" s="234"/>
      <c r="T895" s="234"/>
      <c r="U895" s="234"/>
      <c r="V895" s="234"/>
    </row>
    <row r="896" spans="1:37" s="1" customFormat="1" ht="15" customHeight="1">
      <c r="B896" s="235" t="s">
        <v>76</v>
      </c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5" t="s">
        <v>77</v>
      </c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39" t="s">
        <v>0</v>
      </c>
      <c r="C903" s="137"/>
      <c r="D903" s="239" t="s">
        <v>1</v>
      </c>
      <c r="E903" s="239" t="s">
        <v>2</v>
      </c>
      <c r="F903" s="239" t="s">
        <v>3</v>
      </c>
      <c r="G903" s="239" t="s">
        <v>17</v>
      </c>
      <c r="H903" s="236" t="s">
        <v>4</v>
      </c>
      <c r="I903" s="237"/>
      <c r="J903" s="237"/>
      <c r="K903" s="237"/>
      <c r="L903" s="237"/>
      <c r="M903" s="237"/>
      <c r="N903" s="237"/>
      <c r="O903" s="238"/>
      <c r="P903" s="239" t="s">
        <v>26</v>
      </c>
      <c r="Q903" s="239" t="s">
        <v>18</v>
      </c>
      <c r="R903" s="239" t="s">
        <v>6</v>
      </c>
      <c r="S903" s="241" t="s">
        <v>16</v>
      </c>
      <c r="T903" s="155"/>
      <c r="U903" s="155"/>
      <c r="V903" s="156"/>
    </row>
    <row r="904" spans="1:37" s="140" customFormat="1" ht="18" customHeight="1">
      <c r="B904" s="240"/>
      <c r="C904" s="137"/>
      <c r="D904" s="240"/>
      <c r="E904" s="240"/>
      <c r="F904" s="240"/>
      <c r="G904" s="240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0"/>
      <c r="Q904" s="240"/>
      <c r="R904" s="240"/>
      <c r="S904" s="241"/>
      <c r="T904" s="155"/>
      <c r="U904" s="155"/>
      <c r="V904" s="156"/>
    </row>
    <row r="905" spans="1:37" s="139" customFormat="1" ht="18" customHeight="1">
      <c r="A905" s="138"/>
      <c r="B905" s="254">
        <v>51</v>
      </c>
      <c r="C905" s="255">
        <f>'S1'!C61</f>
        <v>57</v>
      </c>
      <c r="D905" s="258">
        <f>Ave!C55</f>
        <v>0</v>
      </c>
      <c r="E905" s="254">
        <f>'S1'!E55</f>
        <v>0</v>
      </c>
      <c r="F905" s="254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61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4"/>
      <c r="C906" s="256"/>
      <c r="D906" s="259"/>
      <c r="E906" s="254"/>
      <c r="F906" s="254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61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4"/>
      <c r="C907" s="257"/>
      <c r="D907" s="260"/>
      <c r="E907" s="254"/>
      <c r="F907" s="254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61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2" t="s">
        <v>71</v>
      </c>
      <c r="C909" s="242"/>
      <c r="D909" s="242"/>
      <c r="E909" s="242"/>
      <c r="F909" s="233" t="s">
        <v>72</v>
      </c>
      <c r="G909" s="233"/>
      <c r="H909" s="233"/>
      <c r="I909" s="233"/>
      <c r="J909" s="233"/>
      <c r="K909" s="233"/>
      <c r="L909" s="233"/>
      <c r="M909" s="233"/>
      <c r="N909" s="234" t="s">
        <v>73</v>
      </c>
      <c r="O909" s="234"/>
      <c r="P909" s="234"/>
      <c r="Q909" s="234"/>
      <c r="R909" s="234"/>
      <c r="S909" s="234"/>
      <c r="T909" s="234"/>
      <c r="U909" s="234"/>
      <c r="V909" s="234"/>
    </row>
    <row r="910" spans="1:37" s="1" customFormat="1" ht="15" customHeight="1">
      <c r="B910" s="233" t="s">
        <v>74</v>
      </c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3" t="s">
        <v>74</v>
      </c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4" t="s">
        <v>75</v>
      </c>
      <c r="O912" s="234"/>
      <c r="P912" s="234"/>
      <c r="Q912" s="234"/>
      <c r="R912" s="234"/>
      <c r="S912" s="234"/>
      <c r="T912" s="234"/>
      <c r="U912" s="234"/>
      <c r="V912" s="234"/>
    </row>
    <row r="913" spans="1:37" s="1" customFormat="1" ht="15" customHeight="1">
      <c r="B913" s="235" t="s">
        <v>76</v>
      </c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5" t="s">
        <v>77</v>
      </c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39" t="s">
        <v>0</v>
      </c>
      <c r="C922" s="137"/>
      <c r="D922" s="239" t="s">
        <v>1</v>
      </c>
      <c r="E922" s="239" t="s">
        <v>2</v>
      </c>
      <c r="F922" s="239" t="s">
        <v>3</v>
      </c>
      <c r="G922" s="239" t="s">
        <v>17</v>
      </c>
      <c r="H922" s="236" t="s">
        <v>4</v>
      </c>
      <c r="I922" s="237"/>
      <c r="J922" s="237"/>
      <c r="K922" s="237"/>
      <c r="L922" s="237"/>
      <c r="M922" s="237"/>
      <c r="N922" s="237"/>
      <c r="O922" s="238"/>
      <c r="P922" s="239" t="s">
        <v>26</v>
      </c>
      <c r="Q922" s="239" t="s">
        <v>18</v>
      </c>
      <c r="R922" s="239" t="s">
        <v>6</v>
      </c>
      <c r="S922" s="241" t="s">
        <v>16</v>
      </c>
      <c r="T922" s="155"/>
      <c r="U922" s="155"/>
      <c r="V922" s="156"/>
    </row>
    <row r="923" spans="1:37" s="140" customFormat="1" ht="18" customHeight="1">
      <c r="B923" s="240"/>
      <c r="C923" s="137"/>
      <c r="D923" s="240"/>
      <c r="E923" s="240"/>
      <c r="F923" s="240"/>
      <c r="G923" s="240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0"/>
      <c r="Q923" s="240"/>
      <c r="R923" s="240"/>
      <c r="S923" s="241"/>
      <c r="T923" s="155"/>
      <c r="U923" s="155"/>
      <c r="V923" s="156"/>
    </row>
    <row r="924" spans="1:37" s="139" customFormat="1" ht="18" customHeight="1">
      <c r="A924" s="138"/>
      <c r="B924" s="254">
        <v>52</v>
      </c>
      <c r="C924" s="255">
        <f>'S1'!C62</f>
        <v>58</v>
      </c>
      <c r="D924" s="258">
        <f>Ave!C56</f>
        <v>0</v>
      </c>
      <c r="E924" s="254">
        <f>'S1'!E56</f>
        <v>0</v>
      </c>
      <c r="F924" s="254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61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4"/>
      <c r="C925" s="256"/>
      <c r="D925" s="259"/>
      <c r="E925" s="254"/>
      <c r="F925" s="254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61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4"/>
      <c r="C926" s="257"/>
      <c r="D926" s="260"/>
      <c r="E926" s="254"/>
      <c r="F926" s="254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61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2" t="s">
        <v>71</v>
      </c>
      <c r="C928" s="242"/>
      <c r="D928" s="242"/>
      <c r="E928" s="242"/>
      <c r="F928" s="233" t="s">
        <v>72</v>
      </c>
      <c r="G928" s="233"/>
      <c r="H928" s="233"/>
      <c r="I928" s="233"/>
      <c r="J928" s="233"/>
      <c r="K928" s="233"/>
      <c r="L928" s="233"/>
      <c r="M928" s="233"/>
      <c r="N928" s="234" t="s">
        <v>73</v>
      </c>
      <c r="O928" s="234"/>
      <c r="P928" s="234"/>
      <c r="Q928" s="234"/>
      <c r="R928" s="234"/>
      <c r="S928" s="234"/>
      <c r="T928" s="234"/>
      <c r="U928" s="234"/>
      <c r="V928" s="234"/>
    </row>
    <row r="929" spans="1:37" s="1" customFormat="1" ht="15" customHeight="1">
      <c r="B929" s="233" t="s">
        <v>74</v>
      </c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3" t="s">
        <v>74</v>
      </c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4" t="s">
        <v>75</v>
      </c>
      <c r="O931" s="234"/>
      <c r="P931" s="234"/>
      <c r="Q931" s="234"/>
      <c r="R931" s="234"/>
      <c r="S931" s="234"/>
      <c r="T931" s="234"/>
      <c r="U931" s="234"/>
      <c r="V931" s="234"/>
    </row>
    <row r="932" spans="1:37" s="1" customFormat="1" ht="15" customHeight="1">
      <c r="B932" s="235" t="s">
        <v>76</v>
      </c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5" t="s">
        <v>77</v>
      </c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39" t="s">
        <v>0</v>
      </c>
      <c r="C939" s="137"/>
      <c r="D939" s="239" t="s">
        <v>1</v>
      </c>
      <c r="E939" s="239" t="s">
        <v>2</v>
      </c>
      <c r="F939" s="239" t="s">
        <v>3</v>
      </c>
      <c r="G939" s="239" t="s">
        <v>17</v>
      </c>
      <c r="H939" s="236" t="s">
        <v>4</v>
      </c>
      <c r="I939" s="237"/>
      <c r="J939" s="237"/>
      <c r="K939" s="237"/>
      <c r="L939" s="237"/>
      <c r="M939" s="237"/>
      <c r="N939" s="237"/>
      <c r="O939" s="238"/>
      <c r="P939" s="239" t="s">
        <v>26</v>
      </c>
      <c r="Q939" s="239" t="s">
        <v>18</v>
      </c>
      <c r="R939" s="239" t="s">
        <v>6</v>
      </c>
      <c r="S939" s="241" t="s">
        <v>16</v>
      </c>
      <c r="T939" s="155"/>
      <c r="U939" s="155"/>
      <c r="V939" s="156"/>
    </row>
    <row r="940" spans="1:37" s="140" customFormat="1" ht="18" customHeight="1">
      <c r="B940" s="240"/>
      <c r="C940" s="137"/>
      <c r="D940" s="240"/>
      <c r="E940" s="240"/>
      <c r="F940" s="240"/>
      <c r="G940" s="240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0"/>
      <c r="Q940" s="240"/>
      <c r="R940" s="240"/>
      <c r="S940" s="241"/>
      <c r="T940" s="155"/>
      <c r="U940" s="155"/>
      <c r="V940" s="156"/>
    </row>
    <row r="941" spans="1:37" s="139" customFormat="1" ht="18" customHeight="1">
      <c r="A941" s="138"/>
      <c r="B941" s="254">
        <v>53</v>
      </c>
      <c r="C941" s="255">
        <f>'S1'!C63</f>
        <v>59</v>
      </c>
      <c r="D941" s="258">
        <f>Ave!C57</f>
        <v>0</v>
      </c>
      <c r="E941" s="254">
        <f>'S1'!E57</f>
        <v>0</v>
      </c>
      <c r="F941" s="254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61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4"/>
      <c r="C942" s="256"/>
      <c r="D942" s="259"/>
      <c r="E942" s="254"/>
      <c r="F942" s="254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61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4"/>
      <c r="C943" s="257"/>
      <c r="D943" s="260"/>
      <c r="E943" s="254"/>
      <c r="F943" s="254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61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2" t="s">
        <v>71</v>
      </c>
      <c r="C945" s="242"/>
      <c r="D945" s="242"/>
      <c r="E945" s="242"/>
      <c r="F945" s="233" t="s">
        <v>72</v>
      </c>
      <c r="G945" s="233"/>
      <c r="H945" s="233"/>
      <c r="I945" s="233"/>
      <c r="J945" s="233"/>
      <c r="K945" s="233"/>
      <c r="L945" s="233"/>
      <c r="M945" s="233"/>
      <c r="N945" s="234" t="s">
        <v>73</v>
      </c>
      <c r="O945" s="234"/>
      <c r="P945" s="234"/>
      <c r="Q945" s="234"/>
      <c r="R945" s="234"/>
      <c r="S945" s="234"/>
      <c r="T945" s="234"/>
      <c r="U945" s="234"/>
      <c r="V945" s="234"/>
    </row>
    <row r="946" spans="1:37" s="1" customFormat="1" ht="15" customHeight="1">
      <c r="B946" s="233" t="s">
        <v>74</v>
      </c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3" t="s">
        <v>74</v>
      </c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4" t="s">
        <v>75</v>
      </c>
      <c r="O948" s="234"/>
      <c r="P948" s="234"/>
      <c r="Q948" s="234"/>
      <c r="R948" s="234"/>
      <c r="S948" s="234"/>
      <c r="T948" s="234"/>
      <c r="U948" s="234"/>
      <c r="V948" s="234"/>
    </row>
    <row r="949" spans="1:37" s="1" customFormat="1" ht="15" customHeight="1">
      <c r="B949" s="235" t="s">
        <v>76</v>
      </c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5" t="s">
        <v>77</v>
      </c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39" t="s">
        <v>0</v>
      </c>
      <c r="C958" s="137"/>
      <c r="D958" s="239" t="s">
        <v>1</v>
      </c>
      <c r="E958" s="239" t="s">
        <v>2</v>
      </c>
      <c r="F958" s="239" t="s">
        <v>3</v>
      </c>
      <c r="G958" s="239" t="s">
        <v>17</v>
      </c>
      <c r="H958" s="236" t="s">
        <v>4</v>
      </c>
      <c r="I958" s="237"/>
      <c r="J958" s="237"/>
      <c r="K958" s="237"/>
      <c r="L958" s="237"/>
      <c r="M958" s="237"/>
      <c r="N958" s="237"/>
      <c r="O958" s="238"/>
      <c r="P958" s="239" t="s">
        <v>26</v>
      </c>
      <c r="Q958" s="239" t="s">
        <v>18</v>
      </c>
      <c r="R958" s="239" t="s">
        <v>6</v>
      </c>
      <c r="S958" s="241" t="s">
        <v>16</v>
      </c>
      <c r="T958" s="155"/>
      <c r="U958" s="155"/>
      <c r="V958" s="156"/>
    </row>
    <row r="959" spans="1:37" s="140" customFormat="1" ht="18" customHeight="1">
      <c r="B959" s="240"/>
      <c r="C959" s="137"/>
      <c r="D959" s="240"/>
      <c r="E959" s="240"/>
      <c r="F959" s="240"/>
      <c r="G959" s="240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0"/>
      <c r="Q959" s="240"/>
      <c r="R959" s="240"/>
      <c r="S959" s="241"/>
      <c r="T959" s="155"/>
      <c r="U959" s="155"/>
      <c r="V959" s="156"/>
    </row>
    <row r="960" spans="1:37" s="139" customFormat="1" ht="18" customHeight="1">
      <c r="A960" s="138"/>
      <c r="B960" s="254">
        <v>54</v>
      </c>
      <c r="C960" s="255">
        <f>'S1'!C64</f>
        <v>60</v>
      </c>
      <c r="D960" s="258">
        <f>Ave!C58</f>
        <v>0</v>
      </c>
      <c r="E960" s="254">
        <f>'S1'!E58</f>
        <v>0</v>
      </c>
      <c r="F960" s="254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1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4"/>
      <c r="C961" s="256"/>
      <c r="D961" s="259"/>
      <c r="E961" s="254"/>
      <c r="F961" s="254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1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4"/>
      <c r="C962" s="257"/>
      <c r="D962" s="260"/>
      <c r="E962" s="254"/>
      <c r="F962" s="254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1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2" t="s">
        <v>71</v>
      </c>
      <c r="C964" s="242"/>
      <c r="D964" s="242"/>
      <c r="E964" s="242"/>
      <c r="F964" s="233" t="s">
        <v>72</v>
      </c>
      <c r="G964" s="233"/>
      <c r="H964" s="233"/>
      <c r="I964" s="233"/>
      <c r="J964" s="233"/>
      <c r="K964" s="233"/>
      <c r="L964" s="233"/>
      <c r="M964" s="233"/>
      <c r="N964" s="234" t="s">
        <v>73</v>
      </c>
      <c r="O964" s="234"/>
      <c r="P964" s="234"/>
      <c r="Q964" s="234"/>
      <c r="R964" s="234"/>
      <c r="S964" s="234"/>
      <c r="T964" s="234"/>
      <c r="U964" s="234"/>
      <c r="V964" s="234"/>
    </row>
    <row r="965" spans="1:37" s="1" customFormat="1" ht="15" customHeight="1">
      <c r="B965" s="233" t="s">
        <v>74</v>
      </c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3" t="s">
        <v>74</v>
      </c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4" t="s">
        <v>75</v>
      </c>
      <c r="O967" s="234"/>
      <c r="P967" s="234"/>
      <c r="Q967" s="234"/>
      <c r="R967" s="234"/>
      <c r="S967" s="234"/>
      <c r="T967" s="234"/>
      <c r="U967" s="234"/>
      <c r="V967" s="234"/>
    </row>
    <row r="968" spans="1:37" s="1" customFormat="1" ht="15" customHeight="1">
      <c r="B968" s="235" t="s">
        <v>76</v>
      </c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5" t="s">
        <v>77</v>
      </c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39" t="s">
        <v>0</v>
      </c>
      <c r="C975" s="137"/>
      <c r="D975" s="239" t="s">
        <v>1</v>
      </c>
      <c r="E975" s="239" t="s">
        <v>2</v>
      </c>
      <c r="F975" s="239" t="s">
        <v>3</v>
      </c>
      <c r="G975" s="239" t="s">
        <v>17</v>
      </c>
      <c r="H975" s="236" t="s">
        <v>4</v>
      </c>
      <c r="I975" s="237"/>
      <c r="J975" s="237"/>
      <c r="K975" s="237"/>
      <c r="L975" s="237"/>
      <c r="M975" s="237"/>
      <c r="N975" s="237"/>
      <c r="O975" s="238"/>
      <c r="P975" s="239" t="s">
        <v>26</v>
      </c>
      <c r="Q975" s="239" t="s">
        <v>18</v>
      </c>
      <c r="R975" s="239" t="s">
        <v>6</v>
      </c>
      <c r="S975" s="241" t="s">
        <v>16</v>
      </c>
      <c r="T975" s="155"/>
      <c r="U975" s="155"/>
      <c r="V975" s="156"/>
    </row>
    <row r="976" spans="1:37" s="140" customFormat="1" ht="18" customHeight="1">
      <c r="B976" s="240"/>
      <c r="C976" s="137"/>
      <c r="D976" s="240"/>
      <c r="E976" s="240"/>
      <c r="F976" s="240"/>
      <c r="G976" s="240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0"/>
      <c r="Q976" s="240"/>
      <c r="R976" s="240"/>
      <c r="S976" s="241"/>
      <c r="T976" s="155"/>
      <c r="U976" s="155"/>
      <c r="V976" s="156"/>
    </row>
    <row r="977" spans="2:22" s="144" customFormat="1" ht="18" customHeight="1">
      <c r="B977" s="247">
        <v>55</v>
      </c>
      <c r="C977" s="146"/>
      <c r="D977" s="250">
        <f>Ave!C59</f>
        <v>0</v>
      </c>
      <c r="E977" s="250">
        <f>'S1'!E59</f>
        <v>0</v>
      </c>
      <c r="F977" s="247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3" t="str">
        <f>Ave!Q59</f>
        <v>-</v>
      </c>
      <c r="T977" s="157"/>
      <c r="U977" s="157"/>
      <c r="V977" s="153"/>
    </row>
    <row r="978" spans="2:22" s="138" customFormat="1" ht="18" customHeight="1">
      <c r="B978" s="248"/>
      <c r="C978" s="147"/>
      <c r="D978" s="251"/>
      <c r="E978" s="251"/>
      <c r="F978" s="251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3"/>
    </row>
    <row r="979" spans="2:22" s="138" customFormat="1" ht="18" customHeight="1">
      <c r="B979" s="249"/>
      <c r="C979" s="147"/>
      <c r="D979" s="252"/>
      <c r="E979" s="252"/>
      <c r="F979" s="252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3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2" t="s">
        <v>71</v>
      </c>
      <c r="C981" s="242"/>
      <c r="D981" s="242"/>
      <c r="E981" s="242"/>
      <c r="F981" s="233" t="s">
        <v>72</v>
      </c>
      <c r="G981" s="233"/>
      <c r="H981" s="233"/>
      <c r="I981" s="233"/>
      <c r="J981" s="233"/>
      <c r="K981" s="233"/>
      <c r="L981" s="233"/>
      <c r="M981" s="233"/>
      <c r="N981" s="234" t="s">
        <v>73</v>
      </c>
      <c r="O981" s="234"/>
      <c r="P981" s="234"/>
      <c r="Q981" s="234"/>
      <c r="R981" s="234"/>
      <c r="S981" s="234"/>
      <c r="T981" s="234"/>
      <c r="U981" s="234"/>
      <c r="V981" s="234"/>
    </row>
    <row r="982" spans="2:22" s="1" customFormat="1" ht="15" customHeight="1">
      <c r="B982" s="233" t="s">
        <v>74</v>
      </c>
      <c r="C982" s="233"/>
      <c r="D982" s="233"/>
      <c r="E982" s="233"/>
      <c r="F982" s="233"/>
      <c r="G982" s="233"/>
      <c r="H982" s="233"/>
      <c r="I982" s="233"/>
      <c r="J982" s="233"/>
      <c r="K982" s="233"/>
      <c r="L982" s="233"/>
      <c r="M982" s="233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3" t="s">
        <v>74</v>
      </c>
      <c r="C983" s="233"/>
      <c r="D983" s="233"/>
      <c r="E983" s="233"/>
      <c r="F983" s="233"/>
      <c r="G983" s="233"/>
      <c r="H983" s="233"/>
      <c r="I983" s="233"/>
      <c r="J983" s="233"/>
      <c r="K983" s="233"/>
      <c r="L983" s="233"/>
      <c r="M983" s="233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4" t="s">
        <v>75</v>
      </c>
      <c r="O984" s="234"/>
      <c r="P984" s="234"/>
      <c r="Q984" s="234"/>
      <c r="R984" s="234"/>
      <c r="S984" s="234"/>
      <c r="T984" s="234"/>
      <c r="U984" s="234"/>
      <c r="V984" s="234"/>
    </row>
    <row r="985" spans="2:22" s="1" customFormat="1" ht="15" customHeight="1">
      <c r="B985" s="235" t="s">
        <v>76</v>
      </c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5" t="s">
        <v>77</v>
      </c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39" t="s">
        <v>0</v>
      </c>
      <c r="C994" s="137"/>
      <c r="D994" s="239" t="s">
        <v>1</v>
      </c>
      <c r="E994" s="239" t="s">
        <v>2</v>
      </c>
      <c r="F994" s="239" t="s">
        <v>3</v>
      </c>
      <c r="G994" s="239" t="s">
        <v>17</v>
      </c>
      <c r="H994" s="236" t="s">
        <v>4</v>
      </c>
      <c r="I994" s="237"/>
      <c r="J994" s="237"/>
      <c r="K994" s="237"/>
      <c r="L994" s="237"/>
      <c r="M994" s="237"/>
      <c r="N994" s="237"/>
      <c r="O994" s="238"/>
      <c r="P994" s="239" t="s">
        <v>26</v>
      </c>
      <c r="Q994" s="239" t="s">
        <v>18</v>
      </c>
      <c r="R994" s="239" t="s">
        <v>6</v>
      </c>
      <c r="S994" s="241" t="s">
        <v>16</v>
      </c>
      <c r="T994" s="155"/>
      <c r="U994" s="155"/>
      <c r="V994" s="156"/>
    </row>
    <row r="995" spans="2:22" s="140" customFormat="1" ht="18" customHeight="1">
      <c r="B995" s="240"/>
      <c r="C995" s="137"/>
      <c r="D995" s="240"/>
      <c r="E995" s="240"/>
      <c r="F995" s="240"/>
      <c r="G995" s="240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0"/>
      <c r="Q995" s="240"/>
      <c r="R995" s="240"/>
      <c r="S995" s="241"/>
      <c r="T995" s="155"/>
      <c r="U995" s="155"/>
      <c r="V995" s="156"/>
    </row>
    <row r="996" spans="2:22" s="138" customFormat="1" ht="18" customHeight="1">
      <c r="B996" s="245">
        <v>56</v>
      </c>
      <c r="C996" s="147"/>
      <c r="D996" s="243">
        <f>Ave!C60</f>
        <v>0</v>
      </c>
      <c r="E996" s="243">
        <f>'S1'!E60</f>
        <v>0</v>
      </c>
      <c r="F996" s="245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6" t="str">
        <f>Ave!Q60</f>
        <v>-</v>
      </c>
    </row>
    <row r="997" spans="2:22" s="138" customFormat="1" ht="18" customHeight="1">
      <c r="B997" s="271"/>
      <c r="C997" s="147"/>
      <c r="D997" s="244"/>
      <c r="E997" s="244"/>
      <c r="F997" s="244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6"/>
    </row>
    <row r="998" spans="2:22" s="138" customFormat="1" ht="18" customHeight="1">
      <c r="B998" s="275"/>
      <c r="C998" s="150"/>
      <c r="D998" s="244"/>
      <c r="E998" s="244"/>
      <c r="F998" s="244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6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2" t="s">
        <v>71</v>
      </c>
      <c r="C1000" s="242"/>
      <c r="D1000" s="242"/>
      <c r="E1000" s="242"/>
      <c r="F1000" s="233" t="s">
        <v>72</v>
      </c>
      <c r="G1000" s="233"/>
      <c r="H1000" s="233"/>
      <c r="I1000" s="233"/>
      <c r="J1000" s="233"/>
      <c r="K1000" s="233"/>
      <c r="L1000" s="233"/>
      <c r="M1000" s="233"/>
      <c r="N1000" s="234" t="s">
        <v>73</v>
      </c>
      <c r="O1000" s="234"/>
      <c r="P1000" s="234"/>
      <c r="Q1000" s="234"/>
      <c r="R1000" s="234"/>
      <c r="S1000" s="234"/>
      <c r="T1000" s="234"/>
      <c r="U1000" s="234"/>
      <c r="V1000" s="234"/>
    </row>
    <row r="1001" spans="2:22" s="1" customFormat="1" ht="15" customHeight="1">
      <c r="B1001" s="233" t="s">
        <v>74</v>
      </c>
      <c r="C1001" s="233"/>
      <c r="D1001" s="233"/>
      <c r="E1001" s="233"/>
      <c r="F1001" s="233"/>
      <c r="G1001" s="233"/>
      <c r="H1001" s="233"/>
      <c r="I1001" s="233"/>
      <c r="J1001" s="233"/>
      <c r="K1001" s="233"/>
      <c r="L1001" s="233"/>
      <c r="M1001" s="233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3" t="s">
        <v>74</v>
      </c>
      <c r="C1002" s="233"/>
      <c r="D1002" s="233"/>
      <c r="E1002" s="233"/>
      <c r="F1002" s="233"/>
      <c r="G1002" s="233"/>
      <c r="H1002" s="233"/>
      <c r="I1002" s="233"/>
      <c r="J1002" s="233"/>
      <c r="K1002" s="233"/>
      <c r="L1002" s="233"/>
      <c r="M1002" s="233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4" t="s">
        <v>75</v>
      </c>
      <c r="O1003" s="234"/>
      <c r="P1003" s="234"/>
      <c r="Q1003" s="234"/>
      <c r="R1003" s="234"/>
      <c r="S1003" s="234"/>
      <c r="T1003" s="234"/>
      <c r="U1003" s="234"/>
      <c r="V1003" s="234"/>
    </row>
    <row r="1004" spans="2:22" s="1" customFormat="1" ht="15" customHeight="1">
      <c r="B1004" s="235" t="s">
        <v>76</v>
      </c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5" t="s">
        <v>77</v>
      </c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39" t="s">
        <v>0</v>
      </c>
      <c r="C1011" s="137"/>
      <c r="D1011" s="239" t="s">
        <v>1</v>
      </c>
      <c r="E1011" s="239" t="s">
        <v>2</v>
      </c>
      <c r="F1011" s="239" t="s">
        <v>3</v>
      </c>
      <c r="G1011" s="239" t="s">
        <v>17</v>
      </c>
      <c r="H1011" s="236" t="s">
        <v>4</v>
      </c>
      <c r="I1011" s="237"/>
      <c r="J1011" s="237"/>
      <c r="K1011" s="237"/>
      <c r="L1011" s="237"/>
      <c r="M1011" s="237"/>
      <c r="N1011" s="237"/>
      <c r="O1011" s="238"/>
      <c r="P1011" s="239" t="s">
        <v>26</v>
      </c>
      <c r="Q1011" s="239" t="s">
        <v>18</v>
      </c>
      <c r="R1011" s="239" t="s">
        <v>6</v>
      </c>
      <c r="S1011" s="241" t="s">
        <v>16</v>
      </c>
      <c r="T1011" s="155"/>
      <c r="U1011" s="155"/>
      <c r="V1011" s="156"/>
    </row>
    <row r="1012" spans="2:22" s="140" customFormat="1" ht="18" customHeight="1">
      <c r="B1012" s="240"/>
      <c r="C1012" s="137"/>
      <c r="D1012" s="240"/>
      <c r="E1012" s="240"/>
      <c r="F1012" s="240"/>
      <c r="G1012" s="240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0"/>
      <c r="Q1012" s="240"/>
      <c r="R1012" s="240"/>
      <c r="S1012" s="241"/>
      <c r="T1012" s="155"/>
      <c r="U1012" s="155"/>
      <c r="V1012" s="156"/>
    </row>
    <row r="1013" spans="2:22" s="138" customFormat="1" ht="18" customHeight="1">
      <c r="B1013" s="245">
        <v>57</v>
      </c>
      <c r="C1013" s="147"/>
      <c r="D1013" s="243">
        <f>Ave!C61</f>
        <v>0</v>
      </c>
      <c r="E1013" s="243">
        <f>'S1'!E61</f>
        <v>0</v>
      </c>
      <c r="F1013" s="245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6" t="str">
        <f>Ave!Q61</f>
        <v>-</v>
      </c>
    </row>
    <row r="1014" spans="2:22" s="138" customFormat="1" ht="18" customHeight="1">
      <c r="B1014" s="271"/>
      <c r="C1014" s="147"/>
      <c r="D1014" s="244"/>
      <c r="E1014" s="244"/>
      <c r="F1014" s="244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6"/>
    </row>
    <row r="1015" spans="2:22" s="138" customFormat="1" ht="18" customHeight="1">
      <c r="B1015" s="272"/>
      <c r="C1015" s="147"/>
      <c r="D1015" s="273"/>
      <c r="E1015" s="273"/>
      <c r="F1015" s="273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6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2" t="s">
        <v>71</v>
      </c>
      <c r="C1017" s="242"/>
      <c r="D1017" s="242"/>
      <c r="E1017" s="242"/>
      <c r="F1017" s="233" t="s">
        <v>72</v>
      </c>
      <c r="G1017" s="233"/>
      <c r="H1017" s="233"/>
      <c r="I1017" s="233"/>
      <c r="J1017" s="233"/>
      <c r="K1017" s="233"/>
      <c r="L1017" s="233"/>
      <c r="M1017" s="233"/>
      <c r="N1017" s="234" t="s">
        <v>73</v>
      </c>
      <c r="O1017" s="234"/>
      <c r="P1017" s="234"/>
      <c r="Q1017" s="234"/>
      <c r="R1017" s="234"/>
      <c r="S1017" s="234"/>
      <c r="T1017" s="234"/>
      <c r="U1017" s="234"/>
      <c r="V1017" s="234"/>
    </row>
    <row r="1018" spans="2:22" s="1" customFormat="1" ht="15" customHeight="1">
      <c r="B1018" s="233" t="s">
        <v>74</v>
      </c>
      <c r="C1018" s="233"/>
      <c r="D1018" s="233"/>
      <c r="E1018" s="233"/>
      <c r="F1018" s="233"/>
      <c r="G1018" s="233"/>
      <c r="H1018" s="233"/>
      <c r="I1018" s="233"/>
      <c r="J1018" s="233"/>
      <c r="K1018" s="233"/>
      <c r="L1018" s="233"/>
      <c r="M1018" s="233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3" t="s">
        <v>74</v>
      </c>
      <c r="C1019" s="233"/>
      <c r="D1019" s="233"/>
      <c r="E1019" s="233"/>
      <c r="F1019" s="233"/>
      <c r="G1019" s="233"/>
      <c r="H1019" s="233"/>
      <c r="I1019" s="233"/>
      <c r="J1019" s="233"/>
      <c r="K1019" s="233"/>
      <c r="L1019" s="233"/>
      <c r="M1019" s="233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4" t="s">
        <v>75</v>
      </c>
      <c r="O1020" s="234"/>
      <c r="P1020" s="234"/>
      <c r="Q1020" s="234"/>
      <c r="R1020" s="234"/>
      <c r="S1020" s="234"/>
      <c r="T1020" s="234"/>
      <c r="U1020" s="234"/>
      <c r="V1020" s="234"/>
    </row>
    <row r="1021" spans="2:22" s="1" customFormat="1" ht="15" customHeight="1">
      <c r="B1021" s="235" t="s">
        <v>76</v>
      </c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5" t="s">
        <v>77</v>
      </c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39" t="s">
        <v>0</v>
      </c>
      <c r="C1030" s="137"/>
      <c r="D1030" s="239" t="s">
        <v>1</v>
      </c>
      <c r="E1030" s="239" t="s">
        <v>2</v>
      </c>
      <c r="F1030" s="239" t="s">
        <v>3</v>
      </c>
      <c r="G1030" s="239" t="s">
        <v>17</v>
      </c>
      <c r="H1030" s="236" t="s">
        <v>4</v>
      </c>
      <c r="I1030" s="237"/>
      <c r="J1030" s="237"/>
      <c r="K1030" s="237"/>
      <c r="L1030" s="237"/>
      <c r="M1030" s="237"/>
      <c r="N1030" s="237"/>
      <c r="O1030" s="238"/>
      <c r="P1030" s="239" t="s">
        <v>26</v>
      </c>
      <c r="Q1030" s="239" t="s">
        <v>18</v>
      </c>
      <c r="R1030" s="239" t="s">
        <v>6</v>
      </c>
      <c r="S1030" s="241" t="s">
        <v>16</v>
      </c>
      <c r="T1030" s="155"/>
      <c r="U1030" s="155"/>
      <c r="V1030" s="156"/>
    </row>
    <row r="1031" spans="2:22" s="140" customFormat="1" ht="18" customHeight="1">
      <c r="B1031" s="240"/>
      <c r="C1031" s="137"/>
      <c r="D1031" s="240"/>
      <c r="E1031" s="240"/>
      <c r="F1031" s="240"/>
      <c r="G1031" s="240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0"/>
      <c r="Q1031" s="240"/>
      <c r="R1031" s="240"/>
      <c r="S1031" s="241"/>
      <c r="T1031" s="155"/>
      <c r="U1031" s="155"/>
      <c r="V1031" s="156"/>
    </row>
    <row r="1032" spans="2:22" s="138" customFormat="1" ht="18" customHeight="1">
      <c r="B1032" s="245">
        <v>58</v>
      </c>
      <c r="C1032" s="147"/>
      <c r="D1032" s="243">
        <f>Ave!C62</f>
        <v>0</v>
      </c>
      <c r="E1032" s="243">
        <f>'S1'!E62</f>
        <v>0</v>
      </c>
      <c r="F1032" s="245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6" t="str">
        <f>Ave!Q62</f>
        <v>-</v>
      </c>
    </row>
    <row r="1033" spans="2:22" s="138" customFormat="1" ht="18" customHeight="1">
      <c r="B1033" s="271"/>
      <c r="C1033" s="147"/>
      <c r="D1033" s="244"/>
      <c r="E1033" s="244"/>
      <c r="F1033" s="244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6"/>
    </row>
    <row r="1034" spans="2:22" s="138" customFormat="1" ht="18" customHeight="1">
      <c r="B1034" s="272"/>
      <c r="C1034" s="147"/>
      <c r="D1034" s="273"/>
      <c r="E1034" s="273"/>
      <c r="F1034" s="273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6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2" t="s">
        <v>71</v>
      </c>
      <c r="C1036" s="242"/>
      <c r="D1036" s="242"/>
      <c r="E1036" s="242"/>
      <c r="F1036" s="233" t="s">
        <v>72</v>
      </c>
      <c r="G1036" s="233"/>
      <c r="H1036" s="233"/>
      <c r="I1036" s="233"/>
      <c r="J1036" s="233"/>
      <c r="K1036" s="233"/>
      <c r="L1036" s="233"/>
      <c r="M1036" s="233"/>
      <c r="N1036" s="234" t="s">
        <v>73</v>
      </c>
      <c r="O1036" s="234"/>
      <c r="P1036" s="234"/>
      <c r="Q1036" s="234"/>
      <c r="R1036" s="234"/>
      <c r="S1036" s="234"/>
      <c r="T1036" s="234"/>
      <c r="U1036" s="234"/>
      <c r="V1036" s="234"/>
    </row>
    <row r="1037" spans="2:22" s="1" customFormat="1" ht="15" customHeight="1">
      <c r="B1037" s="233" t="s">
        <v>74</v>
      </c>
      <c r="C1037" s="233"/>
      <c r="D1037" s="233"/>
      <c r="E1037" s="233"/>
      <c r="F1037" s="233"/>
      <c r="G1037" s="233"/>
      <c r="H1037" s="233"/>
      <c r="I1037" s="233"/>
      <c r="J1037" s="233"/>
      <c r="K1037" s="233"/>
      <c r="L1037" s="233"/>
      <c r="M1037" s="233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3" t="s">
        <v>74</v>
      </c>
      <c r="C1038" s="233"/>
      <c r="D1038" s="233"/>
      <c r="E1038" s="233"/>
      <c r="F1038" s="233"/>
      <c r="G1038" s="233"/>
      <c r="H1038" s="233"/>
      <c r="I1038" s="233"/>
      <c r="J1038" s="233"/>
      <c r="K1038" s="233"/>
      <c r="L1038" s="233"/>
      <c r="M1038" s="233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4" t="s">
        <v>75</v>
      </c>
      <c r="O1039" s="234"/>
      <c r="P1039" s="234"/>
      <c r="Q1039" s="234"/>
      <c r="R1039" s="234"/>
      <c r="S1039" s="234"/>
      <c r="T1039" s="234"/>
      <c r="U1039" s="234"/>
      <c r="V1039" s="234"/>
    </row>
    <row r="1040" spans="2:22" s="1" customFormat="1" ht="15" customHeight="1">
      <c r="B1040" s="235" t="s">
        <v>76</v>
      </c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5" t="s">
        <v>77</v>
      </c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39" t="s">
        <v>0</v>
      </c>
      <c r="C1047" s="137"/>
      <c r="D1047" s="239" t="s">
        <v>1</v>
      </c>
      <c r="E1047" s="239" t="s">
        <v>2</v>
      </c>
      <c r="F1047" s="239" t="s">
        <v>3</v>
      </c>
      <c r="G1047" s="239" t="s">
        <v>17</v>
      </c>
      <c r="H1047" s="236" t="s">
        <v>4</v>
      </c>
      <c r="I1047" s="237"/>
      <c r="J1047" s="237"/>
      <c r="K1047" s="237"/>
      <c r="L1047" s="237"/>
      <c r="M1047" s="237"/>
      <c r="N1047" s="237"/>
      <c r="O1047" s="238"/>
      <c r="P1047" s="239" t="s">
        <v>26</v>
      </c>
      <c r="Q1047" s="239" t="s">
        <v>18</v>
      </c>
      <c r="R1047" s="239" t="s">
        <v>6</v>
      </c>
      <c r="S1047" s="241" t="s">
        <v>16</v>
      </c>
      <c r="T1047" s="155"/>
      <c r="U1047" s="155"/>
      <c r="V1047" s="156"/>
    </row>
    <row r="1048" spans="2:22" s="140" customFormat="1" ht="18" customHeight="1">
      <c r="B1048" s="240"/>
      <c r="C1048" s="137"/>
      <c r="D1048" s="240"/>
      <c r="E1048" s="240"/>
      <c r="F1048" s="240"/>
      <c r="G1048" s="240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0"/>
      <c r="Q1048" s="240"/>
      <c r="R1048" s="240"/>
      <c r="S1048" s="241"/>
      <c r="T1048" s="155"/>
      <c r="U1048" s="155"/>
      <c r="V1048" s="156"/>
    </row>
    <row r="1049" spans="2:22" s="138" customFormat="1" ht="18" customHeight="1">
      <c r="B1049" s="245">
        <v>59</v>
      </c>
      <c r="C1049" s="147"/>
      <c r="D1049" s="243">
        <f>Ave!C63</f>
        <v>0</v>
      </c>
      <c r="E1049" s="243">
        <f>'S1'!E63</f>
        <v>0</v>
      </c>
      <c r="F1049" s="245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6" t="str">
        <f>Ave!Q63</f>
        <v>-</v>
      </c>
    </row>
    <row r="1050" spans="2:22" s="138" customFormat="1" ht="18" customHeight="1">
      <c r="B1050" s="271"/>
      <c r="C1050" s="147"/>
      <c r="D1050" s="244"/>
      <c r="E1050" s="244"/>
      <c r="F1050" s="244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6"/>
    </row>
    <row r="1051" spans="2:22" s="138" customFormat="1" ht="18" customHeight="1">
      <c r="B1051" s="272"/>
      <c r="C1051" s="147"/>
      <c r="D1051" s="273"/>
      <c r="E1051" s="273"/>
      <c r="F1051" s="273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6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2" t="s">
        <v>71</v>
      </c>
      <c r="C1053" s="242"/>
      <c r="D1053" s="242"/>
      <c r="E1053" s="242"/>
      <c r="F1053" s="233" t="s">
        <v>72</v>
      </c>
      <c r="G1053" s="233"/>
      <c r="H1053" s="233"/>
      <c r="I1053" s="233"/>
      <c r="J1053" s="233"/>
      <c r="K1053" s="233"/>
      <c r="L1053" s="233"/>
      <c r="M1053" s="233"/>
      <c r="N1053" s="234" t="s">
        <v>73</v>
      </c>
      <c r="O1053" s="234"/>
      <c r="P1053" s="234"/>
      <c r="Q1053" s="234"/>
      <c r="R1053" s="234"/>
      <c r="S1053" s="234"/>
      <c r="T1053" s="234"/>
      <c r="U1053" s="234"/>
      <c r="V1053" s="234"/>
    </row>
    <row r="1054" spans="2:22" s="1" customFormat="1" ht="15" customHeight="1">
      <c r="B1054" s="233" t="s">
        <v>74</v>
      </c>
      <c r="C1054" s="233"/>
      <c r="D1054" s="233"/>
      <c r="E1054" s="233"/>
      <c r="F1054" s="233"/>
      <c r="G1054" s="233"/>
      <c r="H1054" s="233"/>
      <c r="I1054" s="233"/>
      <c r="J1054" s="233"/>
      <c r="K1054" s="233"/>
      <c r="L1054" s="233"/>
      <c r="M1054" s="233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3" t="s">
        <v>74</v>
      </c>
      <c r="C1055" s="233"/>
      <c r="D1055" s="233"/>
      <c r="E1055" s="233"/>
      <c r="F1055" s="233"/>
      <c r="G1055" s="233"/>
      <c r="H1055" s="233"/>
      <c r="I1055" s="233"/>
      <c r="J1055" s="233"/>
      <c r="K1055" s="233"/>
      <c r="L1055" s="233"/>
      <c r="M1055" s="233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4" t="s">
        <v>75</v>
      </c>
      <c r="O1056" s="234"/>
      <c r="P1056" s="234"/>
      <c r="Q1056" s="234"/>
      <c r="R1056" s="234"/>
      <c r="S1056" s="234"/>
      <c r="T1056" s="234"/>
      <c r="U1056" s="234"/>
      <c r="V1056" s="234"/>
    </row>
    <row r="1057" spans="2:22" s="1" customFormat="1" ht="15" customHeight="1">
      <c r="B1057" s="235" t="s">
        <v>76</v>
      </c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5" t="s">
        <v>77</v>
      </c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39" t="s">
        <v>0</v>
      </c>
      <c r="C1066" s="137"/>
      <c r="D1066" s="239" t="s">
        <v>1</v>
      </c>
      <c r="E1066" s="239" t="s">
        <v>2</v>
      </c>
      <c r="F1066" s="239" t="s">
        <v>3</v>
      </c>
      <c r="G1066" s="239" t="s">
        <v>17</v>
      </c>
      <c r="H1066" s="236" t="s">
        <v>4</v>
      </c>
      <c r="I1066" s="237"/>
      <c r="J1066" s="237"/>
      <c r="K1066" s="237"/>
      <c r="L1066" s="237"/>
      <c r="M1066" s="237"/>
      <c r="N1066" s="237"/>
      <c r="O1066" s="238"/>
      <c r="P1066" s="239" t="s">
        <v>26</v>
      </c>
      <c r="Q1066" s="239" t="s">
        <v>18</v>
      </c>
      <c r="R1066" s="239" t="s">
        <v>6</v>
      </c>
      <c r="S1066" s="241" t="s">
        <v>16</v>
      </c>
      <c r="T1066" s="155"/>
      <c r="U1066" s="155"/>
      <c r="V1066" s="156"/>
    </row>
    <row r="1067" spans="2:22" s="140" customFormat="1" ht="18" customHeight="1">
      <c r="B1067" s="240"/>
      <c r="C1067" s="137"/>
      <c r="D1067" s="240"/>
      <c r="E1067" s="240"/>
      <c r="F1067" s="240"/>
      <c r="G1067" s="240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0"/>
      <c r="Q1067" s="240"/>
      <c r="R1067" s="240"/>
      <c r="S1067" s="241"/>
      <c r="T1067" s="155"/>
      <c r="U1067" s="155"/>
      <c r="V1067" s="156"/>
    </row>
    <row r="1068" spans="2:22" s="138" customFormat="1" ht="18" customHeight="1">
      <c r="B1068" s="245">
        <v>60</v>
      </c>
      <c r="C1068" s="147"/>
      <c r="D1068" s="243">
        <f>Ave!C64</f>
        <v>0</v>
      </c>
      <c r="E1068" s="243">
        <f>'S1'!E64</f>
        <v>0</v>
      </c>
      <c r="F1068" s="246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6" t="str">
        <f>Ave!Q64</f>
        <v>-</v>
      </c>
    </row>
    <row r="1069" spans="2:22" s="138" customFormat="1" ht="18" customHeight="1">
      <c r="B1069" s="271"/>
      <c r="C1069" s="147"/>
      <c r="D1069" s="244"/>
      <c r="E1069" s="244"/>
      <c r="F1069" s="274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6"/>
    </row>
    <row r="1070" spans="2:22" s="138" customFormat="1" ht="18" customHeight="1">
      <c r="B1070" s="272"/>
      <c r="C1070" s="147"/>
      <c r="D1070" s="273"/>
      <c r="E1070" s="273"/>
      <c r="F1070" s="274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6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2" t="s">
        <v>71</v>
      </c>
      <c r="C1072" s="242"/>
      <c r="D1072" s="242"/>
      <c r="E1072" s="242"/>
      <c r="F1072" s="233" t="s">
        <v>72</v>
      </c>
      <c r="G1072" s="233"/>
      <c r="H1072" s="233"/>
      <c r="I1072" s="233"/>
      <c r="J1072" s="233"/>
      <c r="K1072" s="233"/>
      <c r="L1072" s="233"/>
      <c r="M1072" s="233"/>
      <c r="N1072" s="234" t="s">
        <v>73</v>
      </c>
      <c r="O1072" s="234"/>
      <c r="P1072" s="234"/>
      <c r="Q1072" s="234"/>
      <c r="R1072" s="234"/>
      <c r="S1072" s="234"/>
      <c r="T1072" s="234"/>
      <c r="U1072" s="234"/>
      <c r="V1072" s="234"/>
    </row>
    <row r="1073" spans="2:22" s="1" customFormat="1" ht="15" customHeight="1">
      <c r="B1073" s="233" t="s">
        <v>74</v>
      </c>
      <c r="C1073" s="233"/>
      <c r="D1073" s="233"/>
      <c r="E1073" s="233"/>
      <c r="F1073" s="233"/>
      <c r="G1073" s="233"/>
      <c r="H1073" s="233"/>
      <c r="I1073" s="233"/>
      <c r="J1073" s="233"/>
      <c r="K1073" s="233"/>
      <c r="L1073" s="233"/>
      <c r="M1073" s="233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3" t="s">
        <v>74</v>
      </c>
      <c r="C1074" s="233"/>
      <c r="D1074" s="233"/>
      <c r="E1074" s="233"/>
      <c r="F1074" s="233"/>
      <c r="G1074" s="233"/>
      <c r="H1074" s="233"/>
      <c r="I1074" s="233"/>
      <c r="J1074" s="233"/>
      <c r="K1074" s="233"/>
      <c r="L1074" s="233"/>
      <c r="M1074" s="233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4" t="s">
        <v>75</v>
      </c>
      <c r="O1075" s="234"/>
      <c r="P1075" s="234"/>
      <c r="Q1075" s="234"/>
      <c r="R1075" s="234"/>
      <c r="S1075" s="234"/>
      <c r="T1075" s="234"/>
      <c r="U1075" s="234"/>
      <c r="V1075" s="234"/>
    </row>
    <row r="1076" spans="2:22" s="1" customFormat="1" ht="15" customHeight="1">
      <c r="B1076" s="235" t="s">
        <v>76</v>
      </c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5" t="s">
        <v>77</v>
      </c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26</v>
      </c>
      <c r="E6" s="125">
        <f>COUNTIFS('S1'!E5:E64,"F")</f>
        <v>24</v>
      </c>
      <c r="F6" s="125">
        <f>D6+E6</f>
        <v>50</v>
      </c>
      <c r="G6" s="125">
        <f>COUNTIFS('S1'!E5:E64,"M")-COUNTIFS('S1'!E5:E64,"M",'S1'!G5:G64,"")</f>
        <v>26</v>
      </c>
      <c r="H6" s="125">
        <f>COUNTIFS('S1'!E5:E64,"F")-COUNTIFS('S1'!E5:E64,"F",'S1'!G5:G64,"")</f>
        <v>23</v>
      </c>
      <c r="I6" s="125">
        <f>G6+H6</f>
        <v>49</v>
      </c>
      <c r="J6" s="125">
        <f>COUNTIFS('S1'!E5:E64,"M",'S1'!G5:G64,"&lt;50")</f>
        <v>0</v>
      </c>
      <c r="K6" s="125">
        <f>COUNTIFS('S1'!E5:E64,"F",'S1'!G5:G64,"&lt;50")</f>
        <v>2</v>
      </c>
      <c r="L6" s="125">
        <f>J6+K6</f>
        <v>2</v>
      </c>
      <c r="M6" s="125">
        <f>J6/G6*100</f>
        <v>0</v>
      </c>
      <c r="N6" s="125">
        <f>K6/H6*100</f>
        <v>8.695652173913043</v>
      </c>
      <c r="O6" s="125">
        <f>L6/I6*100</f>
        <v>4.0816326530612246</v>
      </c>
      <c r="P6" s="125">
        <f>COUNTIFS('S1'!E5:E64,"M",'S1'!G5:G64,"&gt;=50")</f>
        <v>26</v>
      </c>
      <c r="Q6" s="125">
        <f>COUNTIFS('S1'!E5:E64,"F",'S1'!G5:G64,"&gt;=50")</f>
        <v>21</v>
      </c>
      <c r="R6" s="125">
        <f>P6+Q6</f>
        <v>47</v>
      </c>
      <c r="S6" s="125">
        <f>P6/G6*100</f>
        <v>100</v>
      </c>
      <c r="T6" s="125">
        <f>Q6/H6*100</f>
        <v>91.304347826086953</v>
      </c>
      <c r="U6" s="125">
        <f>R6/I6*100</f>
        <v>95.918367346938766</v>
      </c>
      <c r="V6" s="125">
        <f>COUNTIFS('S1'!E5:E64,"M",'S1'!G5:G64,"&gt;=75")</f>
        <v>17</v>
      </c>
      <c r="W6" s="125">
        <f>COUNTIFS('S1'!E5:E64,"F",'S1'!G5:G64,"&gt;=75")</f>
        <v>14</v>
      </c>
      <c r="X6" s="125">
        <f>V6+W6</f>
        <v>31</v>
      </c>
      <c r="Y6" s="125">
        <f>V6/G6*100</f>
        <v>65.384615384615387</v>
      </c>
      <c r="Z6" s="125">
        <f>W6/H6*100</f>
        <v>60.869565217391312</v>
      </c>
      <c r="AA6" s="125">
        <f>X6/I6*100</f>
        <v>63.265306122448983</v>
      </c>
      <c r="AB6" s="125">
        <f>COUNTIFS('S1'!E5:E64,"M",'S1'!G5:G64,"&gt;=85")</f>
        <v>12</v>
      </c>
      <c r="AC6" s="125">
        <f>COUNTIFS('S1'!E5:E64,"F",'S1'!G5:G64,"&gt;=85")</f>
        <v>9</v>
      </c>
      <c r="AD6" s="125">
        <f>AB6+AC6</f>
        <v>21</v>
      </c>
      <c r="AE6" s="125">
        <f>AB6/G6*100</f>
        <v>46.153846153846153</v>
      </c>
      <c r="AF6" s="125">
        <f>AC6/H6*100</f>
        <v>39.130434782608695</v>
      </c>
      <c r="AG6" s="125">
        <f>AD6/I6*100</f>
        <v>42.857142857142854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COUNTIFS('S1'!E5:E64,"M")-COUNTIFS('S1'!E5:E64,"M",'S1'!H5:H64,"")</f>
        <v>26</v>
      </c>
      <c r="H7" s="125">
        <f>COUNTIFS('S1'!E5:E64,"F")-COUNTIFS('S1'!E5:E64,"F",'S1'!H5:H64,"")</f>
        <v>23</v>
      </c>
      <c r="I7" s="125">
        <f t="shared" ref="I7:I13" si="1">G7+H7</f>
        <v>49</v>
      </c>
      <c r="J7" s="125">
        <f>COUNTIFS('S1'!E5:E64,"M",'S1'!H5:H64,"&lt;50")</f>
        <v>0</v>
      </c>
      <c r="K7" s="125">
        <f>COUNTIFS('S1'!E5:E64,"F",'S1'!H5:H64,"&lt;50")</f>
        <v>1</v>
      </c>
      <c r="L7" s="125">
        <f t="shared" ref="L7:L13" si="2">J7+K7</f>
        <v>1</v>
      </c>
      <c r="M7" s="125">
        <f t="shared" ref="M7:M13" si="3">J7/G7*100</f>
        <v>0</v>
      </c>
      <c r="N7" s="125">
        <f t="shared" ref="N7:N13" si="4">K7/H7*100</f>
        <v>4.3478260869565215</v>
      </c>
      <c r="O7" s="125">
        <f t="shared" ref="O7:O14" si="5">L7/I7*100</f>
        <v>2.0408163265306123</v>
      </c>
      <c r="P7" s="125">
        <f>COUNTIFS('S1'!E5:E64,"M",'S1'!H5:H64,"&gt;=50")</f>
        <v>26</v>
      </c>
      <c r="Q7" s="125">
        <f>COUNTIFS('S1'!E5:E64,"F",'S1'!H5:H64,"&gt;=50")</f>
        <v>22</v>
      </c>
      <c r="R7" s="125">
        <f t="shared" ref="R7:R13" si="6">P7+Q7</f>
        <v>48</v>
      </c>
      <c r="S7" s="125">
        <f t="shared" ref="S7:S13" si="7">P7/G7*100</f>
        <v>100</v>
      </c>
      <c r="T7" s="125">
        <f t="shared" ref="T7:T13" si="8">Q7/H7*100</f>
        <v>95.652173913043484</v>
      </c>
      <c r="U7" s="125">
        <f t="shared" ref="U7:U14" si="9">R7/I7*100</f>
        <v>97.959183673469383</v>
      </c>
      <c r="V7" s="125">
        <f>COUNTIFS('S1'!E5:E64,"M",'S1'!H5:H64,"&gt;=75")</f>
        <v>14</v>
      </c>
      <c r="W7" s="125">
        <f>COUNTIFS('S1'!E5:E64,"F",'S1'!H5:H64,"&gt;=75")</f>
        <v>15</v>
      </c>
      <c r="X7" s="125">
        <f t="shared" ref="X7:X13" si="10">V7+W7</f>
        <v>29</v>
      </c>
      <c r="Y7" s="125">
        <f t="shared" ref="Y7:Y14" si="11">V7/G7*100</f>
        <v>53.846153846153847</v>
      </c>
      <c r="Z7" s="125">
        <f t="shared" ref="Z7:Z13" si="12">W7/H7*100</f>
        <v>65.217391304347828</v>
      </c>
      <c r="AA7" s="125">
        <f t="shared" ref="AA7:AA14" si="13">X7/I7*100</f>
        <v>59.183673469387756</v>
      </c>
      <c r="AB7" s="125">
        <f>COUNTIFS('S1'!E5:E64,"M",'S1'!H5:H64,"&gt;=85")</f>
        <v>4</v>
      </c>
      <c r="AC7" s="125">
        <f>COUNTIFS('S1'!E5:E64,"F",'S1'!H5:H64,"&gt;=85")</f>
        <v>8</v>
      </c>
      <c r="AD7" s="125">
        <f t="shared" ref="AD7:AD13" si="14">AB7+AC7</f>
        <v>12</v>
      </c>
      <c r="AE7" s="125">
        <f t="shared" ref="AE7:AE13" si="15">AB7/G7*100</f>
        <v>15.384615384615385</v>
      </c>
      <c r="AF7" s="125">
        <f t="shared" ref="AF7:AF13" si="16">AC7/H7*100</f>
        <v>34.782608695652172</v>
      </c>
      <c r="AG7" s="125">
        <f t="shared" ref="AG7:AG14" si="17">AD7/I7*100</f>
        <v>24.489795918367346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COUNTIFS('S1'!E5:E64,"M")-COUNTIFS('S1'!E5:E64,"M",'S1'!I5:I64,"")</f>
        <v>26</v>
      </c>
      <c r="H8" s="125">
        <f>COUNTIFS('S1'!E5:E64,"F")-COUNTIFS('S1'!E5:E64,"F",'S1'!I5:I64,"")</f>
        <v>23</v>
      </c>
      <c r="I8" s="125">
        <f t="shared" si="1"/>
        <v>49</v>
      </c>
      <c r="J8" s="125">
        <f>COUNTIFS('S1'!E5:E64,"M",'S1'!I5:I64,"&lt;50")</f>
        <v>0</v>
      </c>
      <c r="K8" s="125">
        <f>COUNTIFS('S1'!E5:E64,"F",'S1'!I5:I64,"&lt;50")</f>
        <v>3</v>
      </c>
      <c r="L8" s="125">
        <f t="shared" si="2"/>
        <v>3</v>
      </c>
      <c r="M8" s="125">
        <f t="shared" si="3"/>
        <v>0</v>
      </c>
      <c r="N8" s="125">
        <f t="shared" si="4"/>
        <v>13.043478260869565</v>
      </c>
      <c r="O8" s="125">
        <f t="shared" si="5"/>
        <v>6.1224489795918364</v>
      </c>
      <c r="P8" s="125">
        <f>COUNTIFS('S1'!E5:E64,"M",'S1'!I5:I64,"&gt;=50")</f>
        <v>26</v>
      </c>
      <c r="Q8" s="125">
        <f>COUNTIFS('S1'!E5:E64,"F",'S1'!I5:I64,"&gt;=50")</f>
        <v>20</v>
      </c>
      <c r="R8" s="125">
        <f t="shared" si="6"/>
        <v>46</v>
      </c>
      <c r="S8" s="125">
        <f t="shared" si="7"/>
        <v>100</v>
      </c>
      <c r="T8" s="125">
        <f t="shared" si="8"/>
        <v>86.956521739130437</v>
      </c>
      <c r="U8" s="125">
        <f t="shared" si="9"/>
        <v>93.877551020408163</v>
      </c>
      <c r="V8" s="125">
        <f>COUNTIFS('S1'!E5:E64,"M",'S1'!I5:I64,"&gt;=75")</f>
        <v>22</v>
      </c>
      <c r="W8" s="125">
        <f>COUNTIFS('S1'!E5:E64,"F",'S1'!I5:I64,"&gt;=75")</f>
        <v>17</v>
      </c>
      <c r="X8" s="125">
        <f t="shared" si="10"/>
        <v>39</v>
      </c>
      <c r="Y8" s="125">
        <f t="shared" si="11"/>
        <v>84.615384615384613</v>
      </c>
      <c r="Z8" s="125">
        <f t="shared" si="12"/>
        <v>73.91304347826086</v>
      </c>
      <c r="AA8" s="125">
        <f t="shared" si="13"/>
        <v>79.591836734693871</v>
      </c>
      <c r="AB8" s="125">
        <f>COUNTIFS('S1'!E5:E64,"M",'S1'!I5:I64,"&gt;=85")</f>
        <v>11</v>
      </c>
      <c r="AC8" s="125">
        <f>COUNTIFS('S1'!E5:E64,"F",'S1'!I5:I64,"&gt;=85")</f>
        <v>12</v>
      </c>
      <c r="AD8" s="125">
        <f t="shared" si="14"/>
        <v>23</v>
      </c>
      <c r="AE8" s="125">
        <f t="shared" si="15"/>
        <v>42.307692307692307</v>
      </c>
      <c r="AF8" s="125">
        <f t="shared" si="16"/>
        <v>52.173913043478258</v>
      </c>
      <c r="AG8" s="125">
        <f t="shared" si="17"/>
        <v>46.938775510204081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COUNTIFS('S1'!E5:E64,"M")-COUNTIFS('S1'!E5:E64,"M",'S1'!J5:J64,"")</f>
        <v>26</v>
      </c>
      <c r="H9" s="125">
        <f>COUNTIFS('S1'!E5:E64,"F")-COUNTIFS('S1'!E5:E64,"F",'S1'!J5:J64,"")</f>
        <v>23</v>
      </c>
      <c r="I9" s="125">
        <f t="shared" si="1"/>
        <v>49</v>
      </c>
      <c r="J9" s="125">
        <f>COUNTIFS('S1'!E5:E64,"M",'S1'!J5:J64,"&lt;50")</f>
        <v>2</v>
      </c>
      <c r="K9" s="125">
        <f>COUNTIFS('S1'!E5:E64,"F",'S1'!J5:J64,"&lt;50")</f>
        <v>0</v>
      </c>
      <c r="L9" s="125">
        <f t="shared" si="2"/>
        <v>2</v>
      </c>
      <c r="M9" s="125">
        <f t="shared" si="3"/>
        <v>7.6923076923076925</v>
      </c>
      <c r="N9" s="125">
        <f t="shared" si="4"/>
        <v>0</v>
      </c>
      <c r="O9" s="125">
        <f t="shared" si="5"/>
        <v>4.0816326530612246</v>
      </c>
      <c r="P9" s="125">
        <f>COUNTIFS('S1'!E5:E64,"M",'S1'!J5:J64,"&gt;=50")</f>
        <v>24</v>
      </c>
      <c r="Q9" s="125">
        <f>COUNTIFS('S1'!E5:E64,"F",'S1'!J5:J64,"&gt;=50")</f>
        <v>23</v>
      </c>
      <c r="R9" s="125">
        <f t="shared" si="6"/>
        <v>47</v>
      </c>
      <c r="S9" s="125">
        <f t="shared" si="7"/>
        <v>92.307692307692307</v>
      </c>
      <c r="T9" s="125">
        <f t="shared" si="8"/>
        <v>100</v>
      </c>
      <c r="U9" s="125">
        <f t="shared" si="9"/>
        <v>95.918367346938766</v>
      </c>
      <c r="V9" s="125">
        <f>COUNTIFS('S1'!E5:E64,"M",'S1'!J5:J64,"&gt;=75")</f>
        <v>9</v>
      </c>
      <c r="W9" s="125">
        <f>COUNTIFS('S1'!E5:E64,"F",'S1'!J5:J64,"&gt;=75")</f>
        <v>11</v>
      </c>
      <c r="X9" s="125">
        <f t="shared" si="10"/>
        <v>20</v>
      </c>
      <c r="Y9" s="125">
        <f t="shared" si="11"/>
        <v>34.615384615384613</v>
      </c>
      <c r="Z9" s="125">
        <f t="shared" si="12"/>
        <v>47.826086956521742</v>
      </c>
      <c r="AA9" s="125">
        <f t="shared" si="13"/>
        <v>40.816326530612244</v>
      </c>
      <c r="AB9" s="125">
        <f>COUNTIFS('S1'!E5:E64,"M",'S1'!J5:J64,"&gt;=85")</f>
        <v>5</v>
      </c>
      <c r="AC9" s="125">
        <f>COUNTIFS('S1'!E5:E64,"F",'S1'!J5:J64,"&gt;=85")</f>
        <v>5</v>
      </c>
      <c r="AD9" s="125">
        <f t="shared" si="14"/>
        <v>10</v>
      </c>
      <c r="AE9" s="125">
        <f t="shared" si="15"/>
        <v>19.230769230769234</v>
      </c>
      <c r="AF9" s="125">
        <f t="shared" si="16"/>
        <v>21.739130434782609</v>
      </c>
      <c r="AG9" s="125">
        <f t="shared" si="17"/>
        <v>20.408163265306122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COUNTIFS('S1'!E5:E64,"M")-COUNTIFS('S1'!E5:E64,"M",'S1'!K5:K64,"")</f>
        <v>26</v>
      </c>
      <c r="H10" s="125">
        <f>COUNTIFS('S1'!E5:E64,"F")-COUNTIFS('S1'!E5:E64,"F",'S1'!K5:K64,"")</f>
        <v>23</v>
      </c>
      <c r="I10" s="125">
        <f t="shared" si="1"/>
        <v>49</v>
      </c>
      <c r="J10" s="125">
        <f>COUNTIFS('S1'!E5:E64,"M",'S1'!K5:K64,"&lt;50")</f>
        <v>0</v>
      </c>
      <c r="K10" s="125">
        <f>COUNTIFS('S1'!E5:E64,"F",'S1'!K5:K64,"&lt;50")</f>
        <v>1</v>
      </c>
      <c r="L10" s="125">
        <f t="shared" si="2"/>
        <v>1</v>
      </c>
      <c r="M10" s="125">
        <f t="shared" si="3"/>
        <v>0</v>
      </c>
      <c r="N10" s="125">
        <f t="shared" si="4"/>
        <v>4.3478260869565215</v>
      </c>
      <c r="O10" s="125">
        <f t="shared" si="5"/>
        <v>2.0408163265306123</v>
      </c>
      <c r="P10" s="125">
        <f>COUNTIFS('S1'!E5:E64,"M",'S1'!K5:K64,"&gt;=50")</f>
        <v>26</v>
      </c>
      <c r="Q10" s="125">
        <f>COUNTIFS('S1'!E5:E64,"F",'S1'!K5:K64,"&gt;=50")</f>
        <v>22</v>
      </c>
      <c r="R10" s="125">
        <f t="shared" si="6"/>
        <v>48</v>
      </c>
      <c r="S10" s="125">
        <f t="shared" si="7"/>
        <v>100</v>
      </c>
      <c r="T10" s="125">
        <f t="shared" si="8"/>
        <v>95.652173913043484</v>
      </c>
      <c r="U10" s="125">
        <f t="shared" si="9"/>
        <v>97.959183673469383</v>
      </c>
      <c r="V10" s="125">
        <f>COUNTIFS('S1'!E5:E64,"M",'S1'!K5:K64,"&gt;=75")</f>
        <v>15</v>
      </c>
      <c r="W10" s="125">
        <f>COUNTIFS('S1'!E5:E64,"F",'S1'!K5:K64,"&gt;=75")</f>
        <v>16</v>
      </c>
      <c r="X10" s="125">
        <f t="shared" si="10"/>
        <v>31</v>
      </c>
      <c r="Y10" s="125">
        <f t="shared" si="11"/>
        <v>57.692307692307686</v>
      </c>
      <c r="Z10" s="125">
        <f t="shared" si="12"/>
        <v>69.565217391304344</v>
      </c>
      <c r="AA10" s="125">
        <f t="shared" si="13"/>
        <v>63.265306122448983</v>
      </c>
      <c r="AB10" s="125">
        <f>COUNTIFS('S1'!E5:E64,"M",'S1'!K5:K64,"&gt;=85")</f>
        <v>9</v>
      </c>
      <c r="AC10" s="125">
        <f>COUNTIFS('S1'!E5:E64,"F",'S1'!K5:K64,"&gt;=85")</f>
        <v>11</v>
      </c>
      <c r="AD10" s="125">
        <f t="shared" si="14"/>
        <v>20</v>
      </c>
      <c r="AE10" s="125">
        <f t="shared" si="15"/>
        <v>34.615384615384613</v>
      </c>
      <c r="AF10" s="125">
        <f t="shared" si="16"/>
        <v>47.826086956521742</v>
      </c>
      <c r="AG10" s="125">
        <f t="shared" si="17"/>
        <v>40.816326530612244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COUNTIFS('S1'!E5:E64,"M")-COUNTIFS('S1'!E5:E64,"M",'S1'!L5:L64,"")</f>
        <v>26</v>
      </c>
      <c r="H11" s="125">
        <f>COUNTIFS('S1'!E5:E64,"F")-COUNTIFS('S1'!E5:E64,"F",'S1'!L5:L64,"")</f>
        <v>23</v>
      </c>
      <c r="I11" s="125">
        <f t="shared" si="1"/>
        <v>49</v>
      </c>
      <c r="J11" s="125">
        <f>COUNTIFS('S1'!E5:E64,"M",'S1'!L5:L64,"&lt;50")</f>
        <v>0</v>
      </c>
      <c r="K11" s="125">
        <f>COUNTIFS('S1'!E5:E64,"F",'S1'!L5:L64,"&lt;50")</f>
        <v>1</v>
      </c>
      <c r="L11" s="125">
        <f t="shared" si="2"/>
        <v>1</v>
      </c>
      <c r="M11" s="125">
        <f t="shared" si="3"/>
        <v>0</v>
      </c>
      <c r="N11" s="125">
        <f t="shared" si="4"/>
        <v>4.3478260869565215</v>
      </c>
      <c r="O11" s="125">
        <f t="shared" si="5"/>
        <v>2.0408163265306123</v>
      </c>
      <c r="P11" s="125">
        <f>COUNTIFS('S1'!E5:E64,"M",'S1'!L5:L64,"&gt;=50")</f>
        <v>26</v>
      </c>
      <c r="Q11" s="125">
        <f>COUNTIFS('S1'!E5:E64,"F",'S1'!L5:L64,"&gt;=50")</f>
        <v>22</v>
      </c>
      <c r="R11" s="125">
        <f t="shared" si="6"/>
        <v>48</v>
      </c>
      <c r="S11" s="125">
        <f t="shared" si="7"/>
        <v>100</v>
      </c>
      <c r="T11" s="125">
        <f t="shared" si="8"/>
        <v>95.652173913043484</v>
      </c>
      <c r="U11" s="125">
        <f t="shared" si="9"/>
        <v>97.959183673469383</v>
      </c>
      <c r="V11" s="125">
        <f>COUNTIFS('S1'!E5:E64,"M",'S1'!L5:L64,"&gt;=75")</f>
        <v>17</v>
      </c>
      <c r="W11" s="125">
        <f>COUNTIFS('S1'!E5:E64,"F",'S1'!L5:L64,"&gt;=75")</f>
        <v>17</v>
      </c>
      <c r="X11" s="125">
        <f t="shared" si="10"/>
        <v>34</v>
      </c>
      <c r="Y11" s="125">
        <f t="shared" si="11"/>
        <v>65.384615384615387</v>
      </c>
      <c r="Z11" s="125">
        <f t="shared" si="12"/>
        <v>73.91304347826086</v>
      </c>
      <c r="AA11" s="125">
        <f t="shared" si="13"/>
        <v>69.387755102040813</v>
      </c>
      <c r="AB11" s="125">
        <f>COUNTIFS('S1'!E5:E64,"M",'S1'!L5:L64,"&gt;=85")</f>
        <v>6</v>
      </c>
      <c r="AC11" s="125">
        <f>COUNTIFS('S1'!E5:E64,"F",'S1'!L5:L64,"&gt;=85")</f>
        <v>7</v>
      </c>
      <c r="AD11" s="125">
        <f t="shared" si="14"/>
        <v>13</v>
      </c>
      <c r="AE11" s="125">
        <f t="shared" si="15"/>
        <v>23.076923076923077</v>
      </c>
      <c r="AF11" s="125">
        <f t="shared" si="16"/>
        <v>30.434782608695656</v>
      </c>
      <c r="AG11" s="125">
        <f t="shared" si="17"/>
        <v>26.530612244897959</v>
      </c>
    </row>
    <row r="12" spans="1:79">
      <c r="B12" s="125">
        <v>7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COUNTIFS('S1'!E5:E64,"M")-COUNTIFS('S1'!E5:E64,"M",'S1'!M5:M64,"")</f>
        <v>26</v>
      </c>
      <c r="H12" s="125">
        <f>COUNTIFS('S1'!E5:E64,"F")-COUNTIFS('S1'!E5:E64,"F",'S1'!M5:M64,"")</f>
        <v>23</v>
      </c>
      <c r="I12" s="125">
        <f t="shared" si="1"/>
        <v>49</v>
      </c>
      <c r="J12" s="125">
        <f>COUNTIFS('S1'!E5:E64,"M",'S1'!M5:M64,"&lt;50")</f>
        <v>0</v>
      </c>
      <c r="K12" s="125">
        <f>COUNTIFS('S1'!E5:E64,"F",'S1'!M5:M64,"&lt;50")</f>
        <v>1</v>
      </c>
      <c r="L12" s="125">
        <f t="shared" si="2"/>
        <v>1</v>
      </c>
      <c r="M12" s="125">
        <f t="shared" si="3"/>
        <v>0</v>
      </c>
      <c r="N12" s="125">
        <f t="shared" si="4"/>
        <v>4.3478260869565215</v>
      </c>
      <c r="O12" s="125">
        <f t="shared" si="5"/>
        <v>2.0408163265306123</v>
      </c>
      <c r="P12" s="125">
        <f>COUNTIFS('S1'!E5:E64,"M",'S1'!M5:M64,"&gt;=50")</f>
        <v>26</v>
      </c>
      <c r="Q12" s="125">
        <f>COUNTIFS('S1'!E5:E64,"F",'S1'!M5:M64,"&gt;=50")</f>
        <v>22</v>
      </c>
      <c r="R12" s="125">
        <f t="shared" si="6"/>
        <v>48</v>
      </c>
      <c r="S12" s="125">
        <f t="shared" si="7"/>
        <v>100</v>
      </c>
      <c r="T12" s="125">
        <f t="shared" si="8"/>
        <v>95.652173913043484</v>
      </c>
      <c r="U12" s="125">
        <f t="shared" si="9"/>
        <v>97.959183673469383</v>
      </c>
      <c r="V12" s="125">
        <f>COUNTIFS('S1'!E5:E64,"M",'S1'!M5:M64,"&gt;=75")</f>
        <v>12</v>
      </c>
      <c r="W12" s="125">
        <f>COUNTIFS('S1'!E5:E64,"F",'S1'!M5:M64,"&gt;=75")</f>
        <v>11</v>
      </c>
      <c r="X12" s="125">
        <f t="shared" si="10"/>
        <v>23</v>
      </c>
      <c r="Y12" s="125">
        <f t="shared" si="11"/>
        <v>46.153846153846153</v>
      </c>
      <c r="Z12" s="125">
        <f t="shared" si="12"/>
        <v>47.826086956521742</v>
      </c>
      <c r="AA12" s="125">
        <f t="shared" si="13"/>
        <v>46.938775510204081</v>
      </c>
      <c r="AB12" s="125">
        <f>COUNTIFS('S1'!E5:E64,"M",'S1'!M5:M64,"&gt;=85")</f>
        <v>4</v>
      </c>
      <c r="AC12" s="125">
        <f>COUNTIFS('S1'!E5:E64,"F",'S1'!M5:M64,"&gt;=85")</f>
        <v>9</v>
      </c>
      <c r="AD12" s="125">
        <f t="shared" si="14"/>
        <v>13</v>
      </c>
      <c r="AE12" s="125">
        <f t="shared" si="15"/>
        <v>15.384615384615385</v>
      </c>
      <c r="AF12" s="125">
        <f t="shared" si="16"/>
        <v>39.130434782608695</v>
      </c>
      <c r="AG12" s="125">
        <f t="shared" si="17"/>
        <v>26.530612244897959</v>
      </c>
    </row>
    <row r="13" spans="1:79">
      <c r="B13" s="125">
        <v>8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COUNTIFS('S1'!E5:E64,"M")-COUNTIFS('S1'!E5:E64,"M",'S1'!N5:N64,"")</f>
        <v>26</v>
      </c>
      <c r="H13" s="125">
        <f>COUNTIFS('S1'!E5:E64,"F")-COUNTIFS('S1'!E5:E64,"F",'S1'!N5:N64,"")</f>
        <v>23</v>
      </c>
      <c r="I13" s="125">
        <f t="shared" si="1"/>
        <v>49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26</v>
      </c>
      <c r="Q13" s="125">
        <f>COUNTIFS('S1'!E5:E64,"F",'S1'!N5:N64,"&gt;=50")</f>
        <v>23</v>
      </c>
      <c r="R13" s="125">
        <f t="shared" si="6"/>
        <v>49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19</v>
      </c>
      <c r="W13" s="125">
        <f>COUNTIFS('S1'!E5:E64,"F",'S1'!N5:N64,"&gt;=75")</f>
        <v>9</v>
      </c>
      <c r="X13" s="125">
        <f t="shared" si="10"/>
        <v>28</v>
      </c>
      <c r="Y13" s="125">
        <f t="shared" si="11"/>
        <v>73.076923076923066</v>
      </c>
      <c r="Z13" s="125">
        <f t="shared" si="12"/>
        <v>39.130434782608695</v>
      </c>
      <c r="AA13" s="125">
        <f t="shared" si="13"/>
        <v>57.142857142857139</v>
      </c>
      <c r="AB13" s="125">
        <f>COUNTIFS('S1'!E5:E64,"M",'S1'!N5:N64,"&gt;=85")</f>
        <v>9</v>
      </c>
      <c r="AC13" s="125">
        <f>COUNTIFS('S1'!E5:E64,"F",'S1'!N5:N64,"&gt;=85")</f>
        <v>4</v>
      </c>
      <c r="AD13" s="125">
        <f t="shared" si="14"/>
        <v>13</v>
      </c>
      <c r="AE13" s="125">
        <f t="shared" si="15"/>
        <v>34.615384615384613</v>
      </c>
      <c r="AF13" s="125">
        <f t="shared" si="16"/>
        <v>17.391304347826086</v>
      </c>
      <c r="AG13" s="125">
        <f t="shared" si="17"/>
        <v>26.530612244897959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COUNTIFS('S1'!E5:E64,"M")-COUNTIFS('S1'!E5:E64,"M",'S1'!U5:U64,"&gt;0")</f>
        <v>26</v>
      </c>
      <c r="H14" s="125">
        <f>COUNTIFS('S1'!E5:E64,"F")-COUNTIFS('S1'!E5:E64,"F",'S1'!U5:U64,"&gt;0")</f>
        <v>23</v>
      </c>
      <c r="I14" s="125">
        <f>G14+H14</f>
        <v>49</v>
      </c>
      <c r="J14" s="125">
        <f>COUNTIFS('S1'!E5:E64,"M",'S1'!Q5:Q64,"&lt;50")-COUNTIFS('S1'!E5:E64,"M",'S1'!Q5:Q64,"&lt;=0")</f>
        <v>0</v>
      </c>
      <c r="K14" s="125">
        <f>COUNTIFS('S1'!E5:E64,"F",'S1'!Q5:Q64,"&lt;50")-COUNTIFS('S1'!E5:E64,"F",'S1'!Q5:Q64,"&lt;=0")</f>
        <v>1</v>
      </c>
      <c r="L14" s="125">
        <f>J14+K14</f>
        <v>1</v>
      </c>
      <c r="M14" s="125">
        <f>K14/G14*100</f>
        <v>3.8461538461538463</v>
      </c>
      <c r="N14" s="125">
        <f>K14/H14*100</f>
        <v>4.3478260869565215</v>
      </c>
      <c r="O14" s="125">
        <f t="shared" si="5"/>
        <v>2.0408163265306123</v>
      </c>
      <c r="P14" s="125">
        <f>COUNTIFS('S1'!E5:E64,"M",'S1'!Q5:Q64,"&gt;=50")</f>
        <v>26</v>
      </c>
      <c r="Q14" s="125">
        <f>COUNTIFS('S1'!E5:E64,"F",'S1'!Q5:Q64,"&gt;=50")</f>
        <v>22</v>
      </c>
      <c r="R14" s="125">
        <f>P14+Q14</f>
        <v>48</v>
      </c>
      <c r="S14" s="125">
        <f>P14/G14*100</f>
        <v>100</v>
      </c>
      <c r="T14" s="125">
        <f>Q14/H14*100</f>
        <v>95.652173913043484</v>
      </c>
      <c r="U14" s="125">
        <f t="shared" si="9"/>
        <v>97.959183673469383</v>
      </c>
      <c r="V14" s="125">
        <f>COUNTIFS('S1'!E5:E64,"M",'S1'!Q5:Q64,"&gt;=75")</f>
        <v>16</v>
      </c>
      <c r="W14" s="125">
        <f>COUNTIFS('S1'!E5:E64,"F",'S1'!Q5:Q64,"&gt;=75")</f>
        <v>14</v>
      </c>
      <c r="X14" s="125">
        <f>V14+W14</f>
        <v>30</v>
      </c>
      <c r="Y14" s="125">
        <f t="shared" si="11"/>
        <v>61.53846153846154</v>
      </c>
      <c r="Z14" s="125">
        <f>W14/H14*100</f>
        <v>60.869565217391312</v>
      </c>
      <c r="AA14" s="125">
        <f t="shared" si="13"/>
        <v>61.224489795918366</v>
      </c>
      <c r="AB14" s="125">
        <f>COUNTIFS('S1'!E5:E64,"M",'S1'!Q5:Q64,"&gt;=85")</f>
        <v>4</v>
      </c>
      <c r="AC14" s="125">
        <f>COUNTIFS('S1'!E5:E64,"F",'S1'!Q5:Q64,"&gt;=85")</f>
        <v>6</v>
      </c>
      <c r="AD14" s="125">
        <f>AB14+AC14</f>
        <v>10</v>
      </c>
      <c r="AE14" s="125">
        <f>AB14/G14*100</f>
        <v>15.384615384615385</v>
      </c>
      <c r="AF14" s="125">
        <f>AC14/H14*100</f>
        <v>26.086956521739129</v>
      </c>
      <c r="AG14" s="125">
        <f t="shared" si="17"/>
        <v>20.408163265306122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26</v>
      </c>
      <c r="E6" s="125">
        <f>COUNTIFS('S2'!E5:E64,"F")</f>
        <v>24</v>
      </c>
      <c r="F6" s="125">
        <f>D6+E6</f>
        <v>50</v>
      </c>
      <c r="G6" s="125">
        <f>COUNTIFS('S2'!E5:E64,"M")-COUNTIFS('S2'!E5:E64,"M",'S2'!G5:G64,"")</f>
        <v>25</v>
      </c>
      <c r="H6" s="125">
        <f>COUNTIFS('S2'!E5:E64,"F")-COUNTIFS('S2'!E5:E64,"F",'S2'!G5:G64,"")</f>
        <v>22</v>
      </c>
      <c r="I6" s="125">
        <f>G6+H6</f>
        <v>47</v>
      </c>
      <c r="J6" s="125">
        <f>COUNTIFS('S2'!E5:E64,"M",'S2'!G5:G64,"&lt;50")</f>
        <v>2</v>
      </c>
      <c r="K6" s="125">
        <f>COUNTIFS('S2'!E5:E64,"F",'S2'!G5:G64,"&lt;50")</f>
        <v>3</v>
      </c>
      <c r="L6" s="125">
        <f>J6+K6</f>
        <v>5</v>
      </c>
      <c r="M6" s="125">
        <f>J6/G6*100</f>
        <v>8</v>
      </c>
      <c r="N6" s="125">
        <f>K6/H6*100</f>
        <v>13.636363636363635</v>
      </c>
      <c r="O6" s="125">
        <f>L6/I6*100</f>
        <v>10.638297872340425</v>
      </c>
      <c r="P6" s="125">
        <f>COUNTIFS('S2'!E5:E64,"M",'S2'!G5:G64,"&gt;=50")</f>
        <v>23</v>
      </c>
      <c r="Q6" s="125">
        <f>COUNTIFS('S2'!E5:E64,"F",'S2'!G5:G64,"&gt;=50")</f>
        <v>19</v>
      </c>
      <c r="R6" s="125">
        <f>P6+Q6</f>
        <v>42</v>
      </c>
      <c r="S6" s="125">
        <f>P6/G6*100</f>
        <v>92</v>
      </c>
      <c r="T6" s="125">
        <f>Q6/H6*100</f>
        <v>86.36363636363636</v>
      </c>
      <c r="U6" s="125">
        <f>R6/I6*100</f>
        <v>89.361702127659569</v>
      </c>
      <c r="V6" s="125">
        <f>COUNTIFS('S2'!E5:E64,"M",'S2'!G5:G64,"&gt;=75")</f>
        <v>11</v>
      </c>
      <c r="W6" s="125">
        <f>COUNTIFS('S2'!E5:E64,"F",'S2'!G5:G64,"&gt;=75")</f>
        <v>8</v>
      </c>
      <c r="X6" s="125">
        <f>V6+W6</f>
        <v>19</v>
      </c>
      <c r="Y6" s="125">
        <f>V6/G6*100</f>
        <v>44</v>
      </c>
      <c r="Z6" s="125">
        <f>W6/H6*100</f>
        <v>36.363636363636367</v>
      </c>
      <c r="AA6" s="125">
        <f>X6/I6*100</f>
        <v>40.425531914893611</v>
      </c>
      <c r="AB6" s="125">
        <f>COUNTIFS('S2'!E5:E64,"M",'S2'!G5:G64,"&gt;=85")</f>
        <v>5</v>
      </c>
      <c r="AC6" s="125">
        <f>COUNTIFS('S2'!E5:E64,"F",'S2'!G5:G64,"&gt;=85")</f>
        <v>8</v>
      </c>
      <c r="AD6" s="125">
        <f>AB6+AC6</f>
        <v>13</v>
      </c>
      <c r="AE6" s="125">
        <f>AB6/G6*100</f>
        <v>20</v>
      </c>
      <c r="AF6" s="125">
        <f>AC6/H6*100</f>
        <v>36.363636363636367</v>
      </c>
      <c r="AG6" s="125">
        <f>AD6/I6*100</f>
        <v>27.659574468085108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COUNTIFS('S2'!E5:E64,"M")-COUNTIFS('S2'!E5:E64,"M",'S2'!H5:H64,"")</f>
        <v>25</v>
      </c>
      <c r="H7" s="125">
        <f>COUNTIFS('S2'!E5:E64,"F")-COUNTIFS('S2'!E5:E64,"F",'S2'!H5:H64,"")</f>
        <v>22</v>
      </c>
      <c r="I7" s="125">
        <f t="shared" ref="I7:I13" si="1">G7+H7</f>
        <v>47</v>
      </c>
      <c r="J7" s="125">
        <f>COUNTIFS('S2'!E5:E64,"M",'S2'!H5:H64,"&lt;50")</f>
        <v>2</v>
      </c>
      <c r="K7" s="125">
        <f>COUNTIFS('S2'!E5:E64,"F",'S2'!H5:H64,"&lt;50")</f>
        <v>2</v>
      </c>
      <c r="L7" s="125">
        <f t="shared" ref="L7:L13" si="2">J7+K7</f>
        <v>4</v>
      </c>
      <c r="M7" s="125">
        <f t="shared" ref="M7:O14" si="3">J7/G7*100</f>
        <v>8</v>
      </c>
      <c r="N7" s="125">
        <f t="shared" si="3"/>
        <v>9.0909090909090917</v>
      </c>
      <c r="O7" s="125">
        <f t="shared" si="3"/>
        <v>8.5106382978723403</v>
      </c>
      <c r="P7" s="125">
        <f>COUNTIFS('S2'!E5:E64,"M",'S2'!H5:H64,"&gt;=50")</f>
        <v>23</v>
      </c>
      <c r="Q7" s="125">
        <f>COUNTIFS('S2'!E5:E64,"F",'S2'!H5:H64,"&gt;=50")</f>
        <v>20</v>
      </c>
      <c r="R7" s="125">
        <f t="shared" ref="R7:R13" si="4">P7+Q7</f>
        <v>43</v>
      </c>
      <c r="S7" s="125">
        <f t="shared" ref="S7:T13" si="5">P7/G7*100</f>
        <v>92</v>
      </c>
      <c r="T7" s="125">
        <f t="shared" si="5"/>
        <v>90.909090909090907</v>
      </c>
      <c r="U7" s="125">
        <f t="shared" ref="U7:U14" si="6">R7/I7*100</f>
        <v>91.489361702127653</v>
      </c>
      <c r="V7" s="125">
        <f>COUNTIFS('S2'!E5:E64,"M",'S2'!H5:H64,"&gt;=75")</f>
        <v>5</v>
      </c>
      <c r="W7" s="125">
        <f>COUNTIFS('S2'!E5:E64,"F",'S2'!H5:H64,"&gt;=75")</f>
        <v>11</v>
      </c>
      <c r="X7" s="125">
        <f t="shared" ref="X7:X13" si="7">V7+W7</f>
        <v>16</v>
      </c>
      <c r="Y7" s="125">
        <f t="shared" ref="Y7:Y14" si="8">V7/G7*100</f>
        <v>20</v>
      </c>
      <c r="Z7" s="125">
        <f t="shared" ref="Z7:AA14" si="9">W7/H7*100</f>
        <v>50</v>
      </c>
      <c r="AA7" s="125">
        <f t="shared" si="9"/>
        <v>34.042553191489361</v>
      </c>
      <c r="AB7" s="125">
        <f>COUNTIFS('S2'!E5:E64,"M",'S2'!H5:H64,"&gt;=85")</f>
        <v>4</v>
      </c>
      <c r="AC7" s="125">
        <f>COUNTIFS('S2'!E5:E64,"F",'S2'!H5:H64,"&gt;=85")</f>
        <v>7</v>
      </c>
      <c r="AD7" s="125">
        <f t="shared" ref="AD7:AD13" si="10">AB7+AC7</f>
        <v>11</v>
      </c>
      <c r="AE7" s="125">
        <f t="shared" ref="AE7:AG14" si="11">AB7/G7*100</f>
        <v>16</v>
      </c>
      <c r="AF7" s="125">
        <f t="shared" si="11"/>
        <v>31.818181818181817</v>
      </c>
      <c r="AG7" s="125">
        <f t="shared" si="11"/>
        <v>23.404255319148938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COUNTIFS('S2'!E5:E64,"M")-COUNTIFS('S2'!E5:E64,"M",'S2'!I5:I64,"")</f>
        <v>25</v>
      </c>
      <c r="H8" s="125">
        <f>COUNTIFS('S2'!E5:E64,"F")-COUNTIFS('S2'!E5:E64,"F",'S2'!I5:I64,"")</f>
        <v>22</v>
      </c>
      <c r="I8" s="125">
        <f t="shared" si="1"/>
        <v>47</v>
      </c>
      <c r="J8" s="125">
        <f>COUNTIFS('S2'!E5:E64,"M",'S2'!I5:I64,"&lt;50")</f>
        <v>3</v>
      </c>
      <c r="K8" s="125">
        <f>COUNTIFS('S2'!E5:E64,"F",'S2'!I5:I64,"&lt;50")</f>
        <v>2</v>
      </c>
      <c r="L8" s="125">
        <f t="shared" si="2"/>
        <v>5</v>
      </c>
      <c r="M8" s="125">
        <f t="shared" si="3"/>
        <v>12</v>
      </c>
      <c r="N8" s="125">
        <f t="shared" si="3"/>
        <v>9.0909090909090917</v>
      </c>
      <c r="O8" s="125">
        <f t="shared" si="3"/>
        <v>10.638297872340425</v>
      </c>
      <c r="P8" s="125">
        <f>COUNTIFS('S2'!E5:E64,"M",'S2'!I5:I64,"&gt;=50")</f>
        <v>22</v>
      </c>
      <c r="Q8" s="125">
        <f>COUNTIFS('S2'!E5:E64,"F",'S2'!I5:I64,"&gt;=50")</f>
        <v>20</v>
      </c>
      <c r="R8" s="125">
        <f t="shared" si="4"/>
        <v>42</v>
      </c>
      <c r="S8" s="125">
        <f t="shared" si="5"/>
        <v>88</v>
      </c>
      <c r="T8" s="125">
        <f t="shared" si="5"/>
        <v>90.909090909090907</v>
      </c>
      <c r="U8" s="125">
        <f t="shared" si="6"/>
        <v>89.361702127659569</v>
      </c>
      <c r="V8" s="125">
        <f>COUNTIFS('S2'!E5:E64,"M",'S2'!I5:I64,"&gt;=75")</f>
        <v>6</v>
      </c>
      <c r="W8" s="125">
        <f>COUNTIFS('S2'!E5:E64,"F",'S2'!I5:I64,"&gt;=75")</f>
        <v>11</v>
      </c>
      <c r="X8" s="125">
        <f t="shared" si="7"/>
        <v>17</v>
      </c>
      <c r="Y8" s="125">
        <f t="shared" si="8"/>
        <v>24</v>
      </c>
      <c r="Z8" s="125">
        <f t="shared" si="9"/>
        <v>50</v>
      </c>
      <c r="AA8" s="125">
        <f t="shared" si="9"/>
        <v>36.170212765957451</v>
      </c>
      <c r="AB8" s="125">
        <f>COUNTIFS('S2'!E5:E64,"M",'S2'!I5:I64,"&gt;=85")</f>
        <v>3</v>
      </c>
      <c r="AC8" s="125">
        <f>COUNTIFS('S2'!E5:E64,"F",'S2'!I5:I64,"&gt;=85")</f>
        <v>9</v>
      </c>
      <c r="AD8" s="125">
        <f t="shared" si="10"/>
        <v>12</v>
      </c>
      <c r="AE8" s="125">
        <f t="shared" si="11"/>
        <v>12</v>
      </c>
      <c r="AF8" s="125">
        <f t="shared" si="11"/>
        <v>40.909090909090914</v>
      </c>
      <c r="AG8" s="125">
        <f t="shared" si="11"/>
        <v>25.531914893617021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COUNTIFS('S2'!E5:E64,"M")-COUNTIFS('S2'!E5:E64,"M",'S2'!J5:J64,"")</f>
        <v>25</v>
      </c>
      <c r="H9" s="125">
        <f>COUNTIFS('S2'!E5:E64,"F")-COUNTIFS('S2'!E5:E64,"F",'S2'!J5:J64,"")</f>
        <v>22</v>
      </c>
      <c r="I9" s="125">
        <f t="shared" si="1"/>
        <v>47</v>
      </c>
      <c r="J9" s="125">
        <f>COUNTIFS('S2'!E5:E64,"M",'S2'!J5:J64,"&lt;50")</f>
        <v>5</v>
      </c>
      <c r="K9" s="125">
        <f>COUNTIFS('S2'!E5:E64,"F",'S2'!J5:J64,"&lt;50")</f>
        <v>0</v>
      </c>
      <c r="L9" s="125">
        <f t="shared" si="2"/>
        <v>5</v>
      </c>
      <c r="M9" s="125">
        <f t="shared" si="3"/>
        <v>20</v>
      </c>
      <c r="N9" s="125">
        <f t="shared" si="3"/>
        <v>0</v>
      </c>
      <c r="O9" s="125">
        <f t="shared" si="3"/>
        <v>10.638297872340425</v>
      </c>
      <c r="P9" s="125">
        <f>COUNTIFS('S2'!E5:E64,"M",'S2'!J5:J64,"&gt;=50")</f>
        <v>20</v>
      </c>
      <c r="Q9" s="125">
        <f>COUNTIFS('S2'!E5:E64,"F",'S2'!J5:J64,"&gt;=50")</f>
        <v>22</v>
      </c>
      <c r="R9" s="125">
        <f t="shared" si="4"/>
        <v>42</v>
      </c>
      <c r="S9" s="125">
        <f t="shared" si="5"/>
        <v>80</v>
      </c>
      <c r="T9" s="125">
        <f t="shared" si="5"/>
        <v>100</v>
      </c>
      <c r="U9" s="125">
        <f t="shared" si="6"/>
        <v>89.361702127659569</v>
      </c>
      <c r="V9" s="125">
        <f>COUNTIFS('S2'!E5:E64,"M",'S2'!J5:J64,"&gt;=75")</f>
        <v>3</v>
      </c>
      <c r="W9" s="125">
        <f>COUNTIFS('S2'!E5:E64,"F",'S2'!J5:J64,"&gt;=75")</f>
        <v>8</v>
      </c>
      <c r="X9" s="125">
        <f t="shared" si="7"/>
        <v>11</v>
      </c>
      <c r="Y9" s="125">
        <f t="shared" si="8"/>
        <v>12</v>
      </c>
      <c r="Z9" s="125">
        <f t="shared" si="9"/>
        <v>36.363636363636367</v>
      </c>
      <c r="AA9" s="125">
        <f t="shared" si="9"/>
        <v>23.404255319148938</v>
      </c>
      <c r="AB9" s="125">
        <f>COUNTIFS('S2'!E5:E64,"M",'S2'!J5:J64,"&gt;=85")</f>
        <v>2</v>
      </c>
      <c r="AC9" s="125">
        <f>COUNTIFS('S2'!E5:E64,"F",'S2'!J5:J64,"&gt;=85")</f>
        <v>5</v>
      </c>
      <c r="AD9" s="125">
        <f t="shared" si="10"/>
        <v>7</v>
      </c>
      <c r="AE9" s="125">
        <f t="shared" si="11"/>
        <v>8</v>
      </c>
      <c r="AF9" s="125">
        <f t="shared" si="11"/>
        <v>22.727272727272727</v>
      </c>
      <c r="AG9" s="125">
        <f t="shared" si="11"/>
        <v>14.893617021276595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COUNTIFS('S2'!E5:E64,"M")-COUNTIFS('S2'!E5:E64,"M",'S2'!K5:K64,"")</f>
        <v>25</v>
      </c>
      <c r="H10" s="125">
        <f>COUNTIFS('S2'!E5:E64,"F")-COUNTIFS('S2'!E5:E64,"F",'S2'!K5:K64,"")</f>
        <v>22</v>
      </c>
      <c r="I10" s="125">
        <f t="shared" si="1"/>
        <v>47</v>
      </c>
      <c r="J10" s="125">
        <f>COUNTIFS('S2'!E5:E64,"M",'S2'!K5:K64,"&lt;50")</f>
        <v>1</v>
      </c>
      <c r="K10" s="125">
        <f>COUNTIFS('S2'!E5:E64,"F",'S2'!K5:K64,"&lt;50")</f>
        <v>0</v>
      </c>
      <c r="L10" s="125">
        <f t="shared" si="2"/>
        <v>1</v>
      </c>
      <c r="M10" s="125">
        <f t="shared" si="3"/>
        <v>4</v>
      </c>
      <c r="N10" s="125">
        <f t="shared" si="3"/>
        <v>0</v>
      </c>
      <c r="O10" s="125">
        <f t="shared" si="3"/>
        <v>2.1276595744680851</v>
      </c>
      <c r="P10" s="125">
        <f>COUNTIFS('S2'!E5:E64,"M",'S2'!K5:K64,"&gt;=50")</f>
        <v>24</v>
      </c>
      <c r="Q10" s="125">
        <f>COUNTIFS('S2'!E5:E64,"F",'S2'!K5:K64,"&gt;=50")</f>
        <v>22</v>
      </c>
      <c r="R10" s="125">
        <f t="shared" si="4"/>
        <v>46</v>
      </c>
      <c r="S10" s="125">
        <f t="shared" si="5"/>
        <v>96</v>
      </c>
      <c r="T10" s="125">
        <f t="shared" si="5"/>
        <v>100</v>
      </c>
      <c r="U10" s="125">
        <f t="shared" si="6"/>
        <v>97.872340425531917</v>
      </c>
      <c r="V10" s="125">
        <f>COUNTIFS('S2'!E5:E64,"M",'S2'!K5:K64,"&gt;=75")</f>
        <v>18</v>
      </c>
      <c r="W10" s="125">
        <f>COUNTIFS('S2'!E5:E64,"F",'S2'!K5:K64,"&gt;=75")</f>
        <v>15</v>
      </c>
      <c r="X10" s="125">
        <f t="shared" si="7"/>
        <v>33</v>
      </c>
      <c r="Y10" s="125">
        <f t="shared" si="8"/>
        <v>72</v>
      </c>
      <c r="Z10" s="125">
        <f t="shared" si="9"/>
        <v>68.181818181818173</v>
      </c>
      <c r="AA10" s="125">
        <f t="shared" si="9"/>
        <v>70.212765957446805</v>
      </c>
      <c r="AB10" s="125">
        <f>COUNTIFS('S2'!E5:E64,"M",'S2'!K5:K64,"&gt;=85")</f>
        <v>7</v>
      </c>
      <c r="AC10" s="125">
        <f>COUNTIFS('S2'!E5:E64,"F",'S2'!K5:K64,"&gt;=85")</f>
        <v>8</v>
      </c>
      <c r="AD10" s="125">
        <f t="shared" si="10"/>
        <v>15</v>
      </c>
      <c r="AE10" s="125">
        <f t="shared" si="11"/>
        <v>28.000000000000004</v>
      </c>
      <c r="AF10" s="125">
        <f t="shared" si="11"/>
        <v>36.363636363636367</v>
      </c>
      <c r="AG10" s="125">
        <f t="shared" si="11"/>
        <v>31.914893617021278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COUNTIFS('S2'!E5:E64,"M")-COUNTIFS('S2'!E5:E64,"M",'S2'!L5:L64,"")</f>
        <v>25</v>
      </c>
      <c r="H11" s="125">
        <f>COUNTIFS('S2'!E5:E64,"F")-COUNTIFS('S2'!E5:E64,"F",'S2'!L5:L64,"")</f>
        <v>22</v>
      </c>
      <c r="I11" s="125">
        <f t="shared" si="1"/>
        <v>47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>
        <f t="shared" si="3"/>
        <v>0</v>
      </c>
      <c r="N11" s="125">
        <f t="shared" si="3"/>
        <v>0</v>
      </c>
      <c r="O11" s="125">
        <f t="shared" si="3"/>
        <v>0</v>
      </c>
      <c r="P11" s="125">
        <f>COUNTIFS('S2'!E5:E64,"M",'S2'!L5:L64,"&gt;=50")</f>
        <v>25</v>
      </c>
      <c r="Q11" s="125">
        <f>COUNTIFS('S2'!E5:E64,"F",'S2'!L5:L64,"&gt;=50")</f>
        <v>22</v>
      </c>
      <c r="R11" s="125">
        <f t="shared" si="4"/>
        <v>47</v>
      </c>
      <c r="S11" s="125">
        <f t="shared" si="5"/>
        <v>100</v>
      </c>
      <c r="T11" s="125">
        <f t="shared" si="5"/>
        <v>100</v>
      </c>
      <c r="U11" s="125">
        <f t="shared" si="6"/>
        <v>100</v>
      </c>
      <c r="V11" s="125">
        <f>COUNTIFS('S2'!E5:E64,"M",'S2'!L5:L64,"&gt;=75")</f>
        <v>11</v>
      </c>
      <c r="W11" s="125">
        <f>COUNTIFS('S2'!E5:E64,"F",'S2'!L5:L64,"&gt;=75")</f>
        <v>16</v>
      </c>
      <c r="X11" s="125">
        <f t="shared" si="7"/>
        <v>27</v>
      </c>
      <c r="Y11" s="125">
        <f t="shared" si="8"/>
        <v>44</v>
      </c>
      <c r="Z11" s="125">
        <f t="shared" si="9"/>
        <v>72.727272727272734</v>
      </c>
      <c r="AA11" s="125">
        <f t="shared" si="9"/>
        <v>57.446808510638306</v>
      </c>
      <c r="AB11" s="125">
        <f>COUNTIFS('S2'!E5:E64,"M",'S2'!L5:L64,"&gt;=85")</f>
        <v>5</v>
      </c>
      <c r="AC11" s="125">
        <f>COUNTIFS('S2'!E5:E64,"F",'S2'!L5:L64,"&gt;=85")</f>
        <v>6</v>
      </c>
      <c r="AD11" s="125">
        <f t="shared" si="10"/>
        <v>11</v>
      </c>
      <c r="AE11" s="125">
        <f t="shared" si="11"/>
        <v>20</v>
      </c>
      <c r="AF11" s="125">
        <f t="shared" si="11"/>
        <v>27.27272727272727</v>
      </c>
      <c r="AG11" s="125">
        <f t="shared" si="11"/>
        <v>23.404255319148938</v>
      </c>
    </row>
    <row r="12" spans="1:79">
      <c r="B12" s="125">
        <v>7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COUNTIFS('S2'!E5:E64,"M")-COUNTIFS('S2'!E5:E64,"M",'S2'!M5:M64,"")</f>
        <v>25</v>
      </c>
      <c r="H12" s="125">
        <f>COUNTIFS('S2'!E5:E64,"F")-COUNTIFS('S2'!E5:E64,"F",'S2'!M5:M64,"")</f>
        <v>22</v>
      </c>
      <c r="I12" s="125">
        <f t="shared" si="1"/>
        <v>47</v>
      </c>
      <c r="J12" s="125">
        <f>COUNTIFS('S2'!E5:E64,"M",'S2'!M5:M64,"&lt;50")</f>
        <v>0</v>
      </c>
      <c r="K12" s="125">
        <f>COUNTIFS('S2'!E5:E64,"F",'S2'!M5:M64,"&lt;50")</f>
        <v>0</v>
      </c>
      <c r="L12" s="125">
        <f t="shared" si="2"/>
        <v>0</v>
      </c>
      <c r="M12" s="125">
        <f t="shared" si="3"/>
        <v>0</v>
      </c>
      <c r="N12" s="125">
        <f t="shared" si="3"/>
        <v>0</v>
      </c>
      <c r="O12" s="125">
        <f t="shared" si="3"/>
        <v>0</v>
      </c>
      <c r="P12" s="125">
        <f>COUNTIFS('S2'!E5:E64,"M",'S2'!M5:M64,"&gt;=50")</f>
        <v>25</v>
      </c>
      <c r="Q12" s="125">
        <f>COUNTIFS('S2'!E5:E64,"F",'S2'!M5:M64,"&gt;=50")</f>
        <v>22</v>
      </c>
      <c r="R12" s="125">
        <f t="shared" si="4"/>
        <v>47</v>
      </c>
      <c r="S12" s="125">
        <f t="shared" si="5"/>
        <v>100</v>
      </c>
      <c r="T12" s="125">
        <f t="shared" si="5"/>
        <v>100</v>
      </c>
      <c r="U12" s="125">
        <f t="shared" si="6"/>
        <v>100</v>
      </c>
      <c r="V12" s="125">
        <f>COUNTIFS('S2'!E5:E64,"M",'S2'!M5:M64,"&gt;=75")</f>
        <v>19</v>
      </c>
      <c r="W12" s="125">
        <f>COUNTIFS('S2'!E5:E64,"F",'S2'!M5:M64,"&gt;=75")</f>
        <v>16</v>
      </c>
      <c r="X12" s="125">
        <f t="shared" si="7"/>
        <v>35</v>
      </c>
      <c r="Y12" s="125">
        <f t="shared" si="8"/>
        <v>76</v>
      </c>
      <c r="Z12" s="125">
        <f t="shared" si="9"/>
        <v>72.727272727272734</v>
      </c>
      <c r="AA12" s="125">
        <f t="shared" si="9"/>
        <v>74.468085106382972</v>
      </c>
      <c r="AB12" s="125">
        <f>COUNTIFS('S2'!E5:E64,"M",'S2'!M5:M64,"&gt;=85")</f>
        <v>5</v>
      </c>
      <c r="AC12" s="125">
        <f>COUNTIFS('S2'!E5:E64,"F",'S2'!M5:M64,"&gt;=85")</f>
        <v>8</v>
      </c>
      <c r="AD12" s="125">
        <f t="shared" si="10"/>
        <v>13</v>
      </c>
      <c r="AE12" s="125">
        <f t="shared" si="11"/>
        <v>20</v>
      </c>
      <c r="AF12" s="125">
        <f t="shared" si="11"/>
        <v>36.363636363636367</v>
      </c>
      <c r="AG12" s="125">
        <f t="shared" si="11"/>
        <v>27.659574468085108</v>
      </c>
    </row>
    <row r="13" spans="1:79">
      <c r="B13" s="125">
        <v>8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COUNTIFS('S2'!E5:E64,"M")-COUNTIFS('S2'!E5:E64,"M",'S2'!N5:N64,"")</f>
        <v>25</v>
      </c>
      <c r="H13" s="125">
        <f>COUNTIFS('S2'!E5:E64,"F")-COUNTIFS('S2'!E5:E64,"F",'S2'!N5:N64,"")</f>
        <v>22</v>
      </c>
      <c r="I13" s="125">
        <f t="shared" si="1"/>
        <v>47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25</v>
      </c>
      <c r="Q13" s="125">
        <f>COUNTIFS('S2'!E5:E64,"F",'S2'!N5:N64,"&gt;=50")</f>
        <v>22</v>
      </c>
      <c r="R13" s="125">
        <f t="shared" si="4"/>
        <v>47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22</v>
      </c>
      <c r="W13" s="125">
        <f>COUNTIFS('S2'!E5:E64,"F",'S2'!N5:N64,"&gt;=75")</f>
        <v>11</v>
      </c>
      <c r="X13" s="125">
        <f t="shared" si="7"/>
        <v>33</v>
      </c>
      <c r="Y13" s="125">
        <f t="shared" si="8"/>
        <v>88</v>
      </c>
      <c r="Z13" s="125">
        <f t="shared" si="9"/>
        <v>50</v>
      </c>
      <c r="AA13" s="125">
        <f t="shared" si="9"/>
        <v>70.212765957446805</v>
      </c>
      <c r="AB13" s="125">
        <f>COUNTIFS('S2'!E5:E64,"M",'S2'!N5:N64,"&gt;=85")</f>
        <v>9</v>
      </c>
      <c r="AC13" s="125">
        <f>COUNTIFS('S2'!E5:E64,"F",'S2'!N5:N64,"&gt;=85")</f>
        <v>3</v>
      </c>
      <c r="AD13" s="125">
        <f t="shared" si="10"/>
        <v>12</v>
      </c>
      <c r="AE13" s="125">
        <f t="shared" si="11"/>
        <v>36</v>
      </c>
      <c r="AF13" s="125">
        <f t="shared" si="11"/>
        <v>13.636363636363635</v>
      </c>
      <c r="AG13" s="125">
        <f t="shared" si="11"/>
        <v>25.531914893617021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COUNTIFS('S2'!E5:E64,"M")-COUNTIFS('S2'!E5:E64,"M",'S2'!U5:U64,"&gt;0")</f>
        <v>25</v>
      </c>
      <c r="H14" s="125">
        <f>COUNTIFS('S2'!E5:E64,"F")-COUNTIFS('S2'!E5:E64,"F",'S2'!U5:U64,"&gt;0")</f>
        <v>22</v>
      </c>
      <c r="I14" s="125">
        <f>G14+H14</f>
        <v>47</v>
      </c>
      <c r="J14" s="125">
        <f>COUNTIFS('S2'!E5:E64,"M",'S2'!Q5:Q64,"&lt;50")-COUNTIFS('S2'!E5:E64,"M",'S2'!Q5:Q64,"&lt;=0")</f>
        <v>0</v>
      </c>
      <c r="K14" s="125">
        <f>COUNTIFS('S2'!E5:E64,"F",'S2'!Q5:Q64,"&lt;50")-COUNTIFS('S2'!E5:E64,"F",'S2'!Q5:Q64,"&lt;=0")</f>
        <v>0</v>
      </c>
      <c r="L14" s="125">
        <f>J14+K14</f>
        <v>0</v>
      </c>
      <c r="M14" s="125">
        <f>K14/G14*100</f>
        <v>0</v>
      </c>
      <c r="N14" s="125">
        <f>K14/H14*100</f>
        <v>0</v>
      </c>
      <c r="O14" s="125">
        <f t="shared" si="3"/>
        <v>0</v>
      </c>
      <c r="P14" s="125">
        <f>COUNTIFS('S2'!E5:E64,"M",'S2'!Q5:Q64,"&gt;=50")</f>
        <v>25</v>
      </c>
      <c r="Q14" s="125">
        <f>COUNTIFS('S2'!E5:E64,"F",'S2'!Q5:Q64,"&gt;=50")</f>
        <v>22</v>
      </c>
      <c r="R14" s="125">
        <f>P14+Q14</f>
        <v>47</v>
      </c>
      <c r="S14" s="125">
        <f>P14/G14*100</f>
        <v>100</v>
      </c>
      <c r="T14" s="125">
        <f>Q14/H14*100</f>
        <v>100</v>
      </c>
      <c r="U14" s="125">
        <f t="shared" si="6"/>
        <v>100</v>
      </c>
      <c r="V14" s="125">
        <f>COUNTIFS('S2'!E5:E64,"M",'S2'!Q5:Q64,"&gt;=75")</f>
        <v>9</v>
      </c>
      <c r="W14" s="125">
        <f>COUNTIFS('S2'!E5:E64,"F",'S2'!Q5:Q64,"&gt;=75")</f>
        <v>10</v>
      </c>
      <c r="X14" s="125">
        <f>V14+W14</f>
        <v>19</v>
      </c>
      <c r="Y14" s="125">
        <f t="shared" si="8"/>
        <v>36</v>
      </c>
      <c r="Z14" s="125">
        <f>W14/H14*100</f>
        <v>45.454545454545453</v>
      </c>
      <c r="AA14" s="125">
        <f t="shared" si="9"/>
        <v>40.425531914893611</v>
      </c>
      <c r="AB14" s="125">
        <f>COUNTIFS('S2'!E5:E64,"M",'S2'!Q5:Q64,"&gt;=85")</f>
        <v>3</v>
      </c>
      <c r="AC14" s="125">
        <f>COUNTIFS('S2'!E5:E64,"F",'S2'!Q5:Q64,"&gt;=85")</f>
        <v>7</v>
      </c>
      <c r="AD14" s="125">
        <f>AB14+AC14</f>
        <v>10</v>
      </c>
      <c r="AE14" s="125">
        <f>AB14/G14*100</f>
        <v>12</v>
      </c>
      <c r="AF14" s="125">
        <f>AC14/H14*100</f>
        <v>31.818181818181817</v>
      </c>
      <c r="AG14" s="125">
        <f t="shared" si="11"/>
        <v>21.276595744680851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25</v>
      </c>
      <c r="E17" s="130">
        <f>COUNTIFS(Roster!E4:E245,"F",Roster!S4:S245,"ተዛውራለች")</f>
        <v>22</v>
      </c>
      <c r="F17" s="130">
        <f>D17+E17</f>
        <v>47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1</v>
      </c>
      <c r="E19" s="130">
        <f>COUNTIFS(Roster!E4:E245,"F",Roster!S4:S245,"-")</f>
        <v>2</v>
      </c>
      <c r="F19" s="130">
        <f>D19+E19</f>
        <v>3</v>
      </c>
    </row>
    <row r="20" spans="1:79" s="67" customFormat="1">
      <c r="C20" s="130" t="s">
        <v>59</v>
      </c>
      <c r="D20" s="130">
        <f>SUM(D17:D19)</f>
        <v>26</v>
      </c>
      <c r="E20" s="130">
        <f>SUM(E17:E19)</f>
        <v>24</v>
      </c>
      <c r="F20" s="130">
        <f>SUM(F17:F19)</f>
        <v>50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26</v>
      </c>
      <c r="E6" s="125">
        <f>COUNTIFS('S2'!E5:E64,"F")</f>
        <v>24</v>
      </c>
      <c r="F6" s="125">
        <f>D6+E6</f>
        <v>50</v>
      </c>
      <c r="G6" s="125">
        <f>COUNTIFS('S2'!E5:E64,"M")-COUNTIFS('S2'!E5:E64,"M",'S2'!G5:G64,"")</f>
        <v>25</v>
      </c>
      <c r="H6" s="125">
        <f>COUNTIFS('S2'!E5:E64,"F")-COUNTIFS('S2'!E5:E64,"F",'S2'!G5:G64,"")</f>
        <v>22</v>
      </c>
      <c r="I6" s="125">
        <f>G6+H6</f>
        <v>47</v>
      </c>
      <c r="J6" s="125">
        <f>COUNTIFS('S2'!E5:E64,"M",Ave!F5:F64,"&lt;50")</f>
        <v>1</v>
      </c>
      <c r="K6" s="125">
        <f>COUNTIFS('S2'!E5:E64,"F",Ave!F5:F64,"&lt;50")</f>
        <v>2</v>
      </c>
      <c r="L6" s="125">
        <f>J6+K6</f>
        <v>3</v>
      </c>
      <c r="M6" s="125">
        <f>J6/G6*100</f>
        <v>4</v>
      </c>
      <c r="N6" s="125">
        <f>K6/H6*100</f>
        <v>9.0909090909090917</v>
      </c>
      <c r="O6" s="125">
        <f>L6/I6*100</f>
        <v>6.3829787234042552</v>
      </c>
      <c r="P6" s="125">
        <f>COUNTIFS('S2'!E$5:E$64,"M",Ave!F5:F64,"&gt;=50")</f>
        <v>24</v>
      </c>
      <c r="Q6" s="125">
        <f>COUNTIFS('S2'!E$5:E$64,"F",Ave!F5:F64,"&gt;=50")</f>
        <v>20</v>
      </c>
      <c r="R6" s="125">
        <f>P6+Q6</f>
        <v>44</v>
      </c>
      <c r="S6" s="125">
        <f>P6/G6*100</f>
        <v>96</v>
      </c>
      <c r="T6" s="125">
        <f>Q6/H6*100</f>
        <v>90.909090909090907</v>
      </c>
      <c r="U6" s="125">
        <f>R6/I6*100</f>
        <v>93.61702127659575</v>
      </c>
      <c r="V6" s="125">
        <f>COUNTIFS('S2'!E$5:E$64,"M",Ave!F5:F64,"&gt;=75")</f>
        <v>15</v>
      </c>
      <c r="W6" s="125">
        <f>COUNTIFS('S2'!E$5:E$64,"F",Ave!F5:F64,"&gt;=75")</f>
        <v>11</v>
      </c>
      <c r="X6" s="125">
        <f>V6+W6</f>
        <v>26</v>
      </c>
      <c r="Y6" s="125">
        <f>V6/G6*100</f>
        <v>60</v>
      </c>
      <c r="Z6" s="125">
        <f>W6/H6*100</f>
        <v>50</v>
      </c>
      <c r="AA6" s="125">
        <f>X6/I6*100</f>
        <v>55.319148936170215</v>
      </c>
      <c r="AB6" s="125">
        <f>COUNTIFS('S2'!E$5:E$64,"M",Ave!F5:F64,"&gt;=85")</f>
        <v>6</v>
      </c>
      <c r="AC6" s="125">
        <f>COUNTIFS('S2'!E$5:E$64,"F",Ave!F5:F64,"&gt;=85")</f>
        <v>8</v>
      </c>
      <c r="AD6" s="125">
        <f>AB6+AC6</f>
        <v>14</v>
      </c>
      <c r="AE6" s="125">
        <f>AB6/G6*100</f>
        <v>24</v>
      </c>
      <c r="AF6" s="125">
        <f>AC6/H6*100</f>
        <v>36.363636363636367</v>
      </c>
      <c r="AG6" s="125">
        <f>AD6/I6*100</f>
        <v>29.787234042553191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COUNTIFS('S2'!E5:E64,"M")-COUNTIFS('S2'!E5:E64,"M",'S2'!H5:H64,"")</f>
        <v>25</v>
      </c>
      <c r="H7" s="125">
        <f>COUNTIFS('S2'!E5:E64,"F")-COUNTIFS('S2'!E5:E64,"F",'S2'!H5:H64,"")</f>
        <v>22</v>
      </c>
      <c r="I7" s="125">
        <f t="shared" ref="I7:I13" si="1">G7+H7</f>
        <v>47</v>
      </c>
      <c r="J7" s="125">
        <f>COUNTIFS('S2'!E5:E64,"M",Ave!G5:G64,"&lt;50")</f>
        <v>0</v>
      </c>
      <c r="K7" s="125">
        <f>COUNTIFS('S2'!E5:E64,"F",Ave!G5:G64,"&lt;50")</f>
        <v>0</v>
      </c>
      <c r="L7" s="125">
        <f t="shared" ref="L7:L14" si="2">J7+K7</f>
        <v>0</v>
      </c>
      <c r="M7" s="125">
        <f t="shared" ref="M7:M14" si="3">J7/G7*100</f>
        <v>0</v>
      </c>
      <c r="N7" s="125">
        <f t="shared" ref="N7:N14" si="4">K7/H7*100</f>
        <v>0</v>
      </c>
      <c r="O7" s="125">
        <f t="shared" ref="O7:O14" si="5">L7/I7*100</f>
        <v>0</v>
      </c>
      <c r="P7" s="125">
        <f>COUNTIFS('S2'!E$5:E$64,"M",Ave!G5:G64,"&gt;=50")</f>
        <v>25</v>
      </c>
      <c r="Q7" s="125">
        <f>COUNTIFS('S2'!E$5:E$64,"F",Ave!G5:G64,"&gt;=50")</f>
        <v>22</v>
      </c>
      <c r="R7" s="125">
        <f t="shared" ref="R7:R14" si="6">P7+Q7</f>
        <v>47</v>
      </c>
      <c r="S7" s="125">
        <f t="shared" ref="S7:S14" si="7">P7/G7*100</f>
        <v>100</v>
      </c>
      <c r="T7" s="125">
        <f t="shared" ref="T7:T14" si="8">Q7/H7*100</f>
        <v>100</v>
      </c>
      <c r="U7" s="125">
        <f t="shared" ref="U7:U14" si="9">R7/I7*100</f>
        <v>100</v>
      </c>
      <c r="V7" s="125">
        <f>COUNTIFS('S2'!E$5:E$64,"M",Ave!G5:G64,"&gt;=75")</f>
        <v>5</v>
      </c>
      <c r="W7" s="125">
        <f>COUNTIFS('S2'!E$5:E$64,"F",Ave!G5:G64,"&gt;=75")</f>
        <v>13</v>
      </c>
      <c r="X7" s="125">
        <f t="shared" ref="X7:X14" si="10">V7+W7</f>
        <v>18</v>
      </c>
      <c r="Y7" s="125">
        <f t="shared" ref="Y7:Y14" si="11">V7/G7*100</f>
        <v>20</v>
      </c>
      <c r="Z7" s="125">
        <f t="shared" ref="Z7:Z14" si="12">W7/H7*100</f>
        <v>59.090909090909093</v>
      </c>
      <c r="AA7" s="125">
        <f t="shared" ref="AA7:AA14" si="13">X7/I7*100</f>
        <v>38.297872340425535</v>
      </c>
      <c r="AB7" s="125">
        <f>COUNTIFS('S2'!E$5:E$64,"M",Ave!G5:G64,"&gt;=85")</f>
        <v>4</v>
      </c>
      <c r="AC7" s="125">
        <f>COUNTIFS('S2'!E$5:E$64,"F",Ave!G5:G64,"&gt;=85")</f>
        <v>6</v>
      </c>
      <c r="AD7" s="125">
        <f t="shared" ref="AD7:AD14" si="14">AB7+AC7</f>
        <v>10</v>
      </c>
      <c r="AE7" s="125">
        <f t="shared" ref="AE7:AE14" si="15">AB7/G7*100</f>
        <v>16</v>
      </c>
      <c r="AF7" s="125">
        <f t="shared" ref="AF7:AF14" si="16">AC7/H7*100</f>
        <v>27.27272727272727</v>
      </c>
      <c r="AG7" s="125">
        <f t="shared" ref="AG7:AG14" si="17">AD7/I7*100</f>
        <v>21.276595744680851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COUNTIFS('S2'!E5:E64,"M")-COUNTIFS('S2'!E5:E64,"M",'S2'!I5:I64,"")</f>
        <v>25</v>
      </c>
      <c r="H8" s="125">
        <f>COUNTIFS('S2'!E5:E64,"F")-COUNTIFS('S2'!E5:E64,"F",'S2'!I5:I64,"")</f>
        <v>22</v>
      </c>
      <c r="I8" s="125">
        <f t="shared" si="1"/>
        <v>47</v>
      </c>
      <c r="J8" s="125">
        <f>COUNTIFS('S2'!E5:E64,"M",Ave!H5:H64,"&lt;50")</f>
        <v>2</v>
      </c>
      <c r="K8" s="125">
        <f>COUNTIFS('S2'!E5:E64,"F",Ave!H5:H64,"&lt;50")</f>
        <v>1</v>
      </c>
      <c r="L8" s="125">
        <f t="shared" si="2"/>
        <v>3</v>
      </c>
      <c r="M8" s="125">
        <f t="shared" si="3"/>
        <v>8</v>
      </c>
      <c r="N8" s="125">
        <f t="shared" si="4"/>
        <v>4.5454545454545459</v>
      </c>
      <c r="O8" s="125">
        <f t="shared" si="5"/>
        <v>6.3829787234042552</v>
      </c>
      <c r="P8" s="125">
        <f>COUNTIFS('S2'!E$5:E$64,"M",Ave!H5:H64,"&gt;=50")</f>
        <v>23</v>
      </c>
      <c r="Q8" s="125">
        <f>COUNTIFS('S2'!E$5:E$64,"F",Ave!H5:H64,"&gt;=50")</f>
        <v>21</v>
      </c>
      <c r="R8" s="125">
        <f t="shared" si="6"/>
        <v>44</v>
      </c>
      <c r="S8" s="125">
        <f t="shared" si="7"/>
        <v>92</v>
      </c>
      <c r="T8" s="125">
        <f t="shared" si="8"/>
        <v>95.454545454545453</v>
      </c>
      <c r="U8" s="125">
        <f t="shared" si="9"/>
        <v>93.61702127659575</v>
      </c>
      <c r="V8" s="125">
        <f>COUNTIFS('S2'!E$5:E$64,"M",Ave!H5:H64,"&gt;=75")</f>
        <v>12</v>
      </c>
      <c r="W8" s="125">
        <f>COUNTIFS('S2'!E$5:E$64,"F",Ave!H5:H64,"&gt;=75")</f>
        <v>12</v>
      </c>
      <c r="X8" s="125">
        <f t="shared" si="10"/>
        <v>24</v>
      </c>
      <c r="Y8" s="125">
        <f t="shared" si="11"/>
        <v>48</v>
      </c>
      <c r="Z8" s="125">
        <f t="shared" si="12"/>
        <v>54.54545454545454</v>
      </c>
      <c r="AA8" s="125">
        <f t="shared" si="13"/>
        <v>51.063829787234042</v>
      </c>
      <c r="AB8" s="125">
        <f>COUNTIFS('S2'!E$5:E$64,"M",Ave!H5:H64,"&gt;=85")</f>
        <v>4</v>
      </c>
      <c r="AC8" s="125">
        <f>COUNTIFS('S2'!E$5:E$64,"F",Ave!H5:H64,"&gt;=85")</f>
        <v>10</v>
      </c>
      <c r="AD8" s="125">
        <f t="shared" si="14"/>
        <v>14</v>
      </c>
      <c r="AE8" s="125">
        <f t="shared" si="15"/>
        <v>16</v>
      </c>
      <c r="AF8" s="125">
        <f t="shared" si="16"/>
        <v>45.454545454545453</v>
      </c>
      <c r="AG8" s="125">
        <f t="shared" si="17"/>
        <v>29.787234042553191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COUNTIFS('S2'!E5:E64,"M")-COUNTIFS('S2'!E5:E64,"M",'S2'!J5:J64,"")</f>
        <v>25</v>
      </c>
      <c r="H9" s="125">
        <f>COUNTIFS('S2'!E5:E64,"F")-COUNTIFS('S2'!E5:E64,"F",'S2'!J5:J64,"")</f>
        <v>22</v>
      </c>
      <c r="I9" s="125">
        <f t="shared" si="1"/>
        <v>47</v>
      </c>
      <c r="J9" s="125">
        <f>COUNTIFS('S2'!E5:E64,"M",Ave!I5:I64,"&lt;50")</f>
        <v>3</v>
      </c>
      <c r="K9" s="125">
        <f>COUNTIFS('S2'!E5:E64,"F",Ave!I5:I64,"&lt;50")</f>
        <v>0</v>
      </c>
      <c r="L9" s="125">
        <f t="shared" si="2"/>
        <v>3</v>
      </c>
      <c r="M9" s="125">
        <f t="shared" si="3"/>
        <v>12</v>
      </c>
      <c r="N9" s="125">
        <f t="shared" si="4"/>
        <v>0</v>
      </c>
      <c r="O9" s="125">
        <f t="shared" si="5"/>
        <v>6.3829787234042552</v>
      </c>
      <c r="P9" s="125">
        <f>COUNTIFS('S2'!E$5:E$64,"M",Ave!I5:I64,"&gt;=50")</f>
        <v>22</v>
      </c>
      <c r="Q9" s="125">
        <f>COUNTIFS('S2'!E$5:E$64,"F",Ave!I5:I64,"&gt;=50")</f>
        <v>22</v>
      </c>
      <c r="R9" s="125">
        <f t="shared" si="6"/>
        <v>44</v>
      </c>
      <c r="S9" s="125">
        <f t="shared" si="7"/>
        <v>88</v>
      </c>
      <c r="T9" s="125">
        <f t="shared" si="8"/>
        <v>100</v>
      </c>
      <c r="U9" s="125">
        <f t="shared" si="9"/>
        <v>93.61702127659575</v>
      </c>
      <c r="V9" s="125">
        <f>COUNTIFS('S2'!E$5:E$64,"M",Ave!I5:I64,"&gt;=75")</f>
        <v>7</v>
      </c>
      <c r="W9" s="125">
        <f>COUNTIFS('S2'!E$5:E$64,"F",Ave!I5:I64,"&gt;=75")</f>
        <v>9</v>
      </c>
      <c r="X9" s="125">
        <f t="shared" si="10"/>
        <v>16</v>
      </c>
      <c r="Y9" s="125">
        <f t="shared" si="11"/>
        <v>28.000000000000004</v>
      </c>
      <c r="Z9" s="125">
        <f t="shared" si="12"/>
        <v>40.909090909090914</v>
      </c>
      <c r="AA9" s="125">
        <f t="shared" si="13"/>
        <v>34.042553191489361</v>
      </c>
      <c r="AB9" s="125">
        <f>COUNTIFS('S2'!E$5:E$64,"M",Ave!I5:I64,"&gt;=85")</f>
        <v>2</v>
      </c>
      <c r="AC9" s="125">
        <f>COUNTIFS('S2'!E$5:E$64,"F",Ave!I5:I64,"&gt;=85")</f>
        <v>4</v>
      </c>
      <c r="AD9" s="125">
        <f t="shared" si="14"/>
        <v>6</v>
      </c>
      <c r="AE9" s="125">
        <f t="shared" si="15"/>
        <v>8</v>
      </c>
      <c r="AF9" s="125">
        <f t="shared" si="16"/>
        <v>18.181818181818183</v>
      </c>
      <c r="AG9" s="125">
        <f t="shared" si="17"/>
        <v>12.76595744680851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COUNTIFS('S2'!E5:E64,"M")-COUNTIFS('S2'!E5:E64,"M",'S2'!K5:K64,"")</f>
        <v>25</v>
      </c>
      <c r="H10" s="125">
        <f>COUNTIFS('S2'!E5:E64,"F")-COUNTIFS('S2'!E5:E64,"F",'S2'!K5:K64,"")</f>
        <v>22</v>
      </c>
      <c r="I10" s="125">
        <f t="shared" si="1"/>
        <v>47</v>
      </c>
      <c r="J10" s="125">
        <f>COUNTIFS('S2'!E5:E64,"M",Ave!J5:J64,"&lt;50")</f>
        <v>0</v>
      </c>
      <c r="K10" s="125">
        <f>COUNTIFS('S2'!E5:E64,"F",Ave!J5:J64,"&lt;50")</f>
        <v>0</v>
      </c>
      <c r="L10" s="125">
        <f t="shared" si="2"/>
        <v>0</v>
      </c>
      <c r="M10" s="125">
        <f t="shared" si="3"/>
        <v>0</v>
      </c>
      <c r="N10" s="125">
        <f t="shared" si="4"/>
        <v>0</v>
      </c>
      <c r="O10" s="125">
        <f t="shared" si="5"/>
        <v>0</v>
      </c>
      <c r="P10" s="125">
        <f>COUNTIFS('S2'!E$5:E$64,"M",Ave!J5:J64,"&gt;=50")</f>
        <v>25</v>
      </c>
      <c r="Q10" s="125">
        <f>COUNTIFS('S2'!E$5:E$64,"F",Ave!J5:J64,"&gt;=50")</f>
        <v>22</v>
      </c>
      <c r="R10" s="125">
        <f t="shared" si="6"/>
        <v>47</v>
      </c>
      <c r="S10" s="125">
        <f t="shared" si="7"/>
        <v>100</v>
      </c>
      <c r="T10" s="125">
        <f t="shared" si="8"/>
        <v>100</v>
      </c>
      <c r="U10" s="125">
        <f t="shared" si="9"/>
        <v>100</v>
      </c>
      <c r="V10" s="125">
        <f>COUNTIFS('S2'!E$5:E$64,"M",Ave!J5:J64,"&gt;=75")</f>
        <v>16</v>
      </c>
      <c r="W10" s="125">
        <f>COUNTIFS('S2'!E$5:E$64,"F",Ave!J5:J64,"&gt;=75")</f>
        <v>16</v>
      </c>
      <c r="X10" s="125">
        <f t="shared" si="10"/>
        <v>32</v>
      </c>
      <c r="Y10" s="125">
        <f t="shared" si="11"/>
        <v>64</v>
      </c>
      <c r="Z10" s="125">
        <f t="shared" si="12"/>
        <v>72.727272727272734</v>
      </c>
      <c r="AA10" s="125">
        <f t="shared" si="13"/>
        <v>68.085106382978722</v>
      </c>
      <c r="AB10" s="125">
        <f>COUNTIFS('S2'!E$5:E$64,"M",Ave!J5:J64,"&gt;=85")</f>
        <v>7</v>
      </c>
      <c r="AC10" s="125">
        <f>COUNTIFS('S2'!E$5:E$64,"F",Ave!J5:J64,"&gt;=85")</f>
        <v>9</v>
      </c>
      <c r="AD10" s="125">
        <f t="shared" si="14"/>
        <v>16</v>
      </c>
      <c r="AE10" s="125">
        <f t="shared" si="15"/>
        <v>28.000000000000004</v>
      </c>
      <c r="AF10" s="125">
        <f t="shared" si="16"/>
        <v>40.909090909090914</v>
      </c>
      <c r="AG10" s="125">
        <f t="shared" si="17"/>
        <v>34.042553191489361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COUNTIFS('S2'!E5:E64,"M")-COUNTIFS('S2'!E5:E64,"M",'S2'!L5:L64,"")</f>
        <v>25</v>
      </c>
      <c r="H11" s="125">
        <f>COUNTIFS('S2'!E5:E64,"F")-COUNTIFS('S2'!E5:E64,"F",'S2'!L5:L64,"")</f>
        <v>22</v>
      </c>
      <c r="I11" s="125">
        <f t="shared" si="1"/>
        <v>47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COUNTIFS('S2'!E$5:E$64,"M",Ave!K5:K64,"&gt;=50")</f>
        <v>25</v>
      </c>
      <c r="Q11" s="125">
        <f>COUNTIFS('S2'!E$5:E$64,"F",Ave!K5:K64,"&gt;=50")</f>
        <v>22</v>
      </c>
      <c r="R11" s="125">
        <f t="shared" si="6"/>
        <v>47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COUNTIFS('S2'!E$5:E$64,"M",Ave!K5:K64,"&gt;=75")</f>
        <v>15</v>
      </c>
      <c r="W11" s="125">
        <f>COUNTIFS('S2'!E$5:E$64,"F",Ave!K5:K64,"&gt;=75")</f>
        <v>14</v>
      </c>
      <c r="X11" s="125">
        <f t="shared" si="10"/>
        <v>29</v>
      </c>
      <c r="Y11" s="125">
        <f t="shared" si="11"/>
        <v>60</v>
      </c>
      <c r="Z11" s="125">
        <f t="shared" si="12"/>
        <v>63.636363636363633</v>
      </c>
      <c r="AA11" s="125">
        <f t="shared" si="13"/>
        <v>61.702127659574465</v>
      </c>
      <c r="AB11" s="125">
        <f>COUNTIFS('S2'!E$5:E$64,"M",Ave!K5:K64,"&gt;=85")</f>
        <v>5</v>
      </c>
      <c r="AC11" s="125">
        <f>COUNTIFS('S2'!E$5:E$64,"F",Ave!K5:K64,"&gt;=85")</f>
        <v>6</v>
      </c>
      <c r="AD11" s="125">
        <f t="shared" si="14"/>
        <v>11</v>
      </c>
      <c r="AE11" s="125">
        <f t="shared" si="15"/>
        <v>20</v>
      </c>
      <c r="AF11" s="125">
        <f t="shared" si="16"/>
        <v>27.27272727272727</v>
      </c>
      <c r="AG11" s="125">
        <f t="shared" si="17"/>
        <v>23.404255319148938</v>
      </c>
    </row>
    <row r="12" spans="1:79">
      <c r="B12" s="125">
        <v>10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COUNTIFS('S2'!E5:E64,"M")-COUNTIFS('S2'!E5:E64,"M",'S2'!M5:M64,"")</f>
        <v>25</v>
      </c>
      <c r="H12" s="125">
        <f>COUNTIFS('S2'!E5:E64,"F")-COUNTIFS('S2'!E5:E64,"F",'S2'!M5:M64,"")</f>
        <v>22</v>
      </c>
      <c r="I12" s="125">
        <f t="shared" si="1"/>
        <v>47</v>
      </c>
      <c r="J12" s="125">
        <f>COUNTIFS('S2'!E5:E64,"M",Ave!L5:L64,"&lt;50")</f>
        <v>0</v>
      </c>
      <c r="K12" s="125">
        <f>COUNTIFS('S2'!E5:E64,"F",Ave!L5:L64,"&lt;50")</f>
        <v>0</v>
      </c>
      <c r="L12" s="125">
        <f t="shared" si="2"/>
        <v>0</v>
      </c>
      <c r="M12" s="125">
        <f t="shared" si="3"/>
        <v>0</v>
      </c>
      <c r="N12" s="125">
        <f t="shared" si="4"/>
        <v>0</v>
      </c>
      <c r="O12" s="125">
        <f t="shared" si="5"/>
        <v>0</v>
      </c>
      <c r="P12" s="125">
        <f>COUNTIFS('S2'!E$5:E$64,"M",Ave!L5:L64,"&gt;=50")</f>
        <v>25</v>
      </c>
      <c r="Q12" s="125">
        <f>COUNTIFS('S2'!E$5:E$64,"F",Ave!L5:L64,"&gt;=50")</f>
        <v>22</v>
      </c>
      <c r="R12" s="125">
        <f t="shared" si="6"/>
        <v>47</v>
      </c>
      <c r="S12" s="125">
        <f t="shared" si="7"/>
        <v>100</v>
      </c>
      <c r="T12" s="125">
        <f t="shared" si="8"/>
        <v>100</v>
      </c>
      <c r="U12" s="125">
        <f t="shared" si="9"/>
        <v>100</v>
      </c>
      <c r="V12" s="125">
        <f>COUNTIFS('S2'!E$5:E$64,"M",Ave!L5:L64,"&gt;=75")</f>
        <v>17</v>
      </c>
      <c r="W12" s="125">
        <f>COUNTIFS('S2'!E$5:E$64,"F",Ave!L5:L64,"&gt;=75")</f>
        <v>16</v>
      </c>
      <c r="X12" s="125">
        <f t="shared" si="10"/>
        <v>33</v>
      </c>
      <c r="Y12" s="125">
        <f t="shared" si="11"/>
        <v>68</v>
      </c>
      <c r="Z12" s="125">
        <f t="shared" si="12"/>
        <v>72.727272727272734</v>
      </c>
      <c r="AA12" s="125">
        <f t="shared" si="13"/>
        <v>70.212765957446805</v>
      </c>
      <c r="AB12" s="125">
        <f>COUNTIFS('S2'!E$5:E$64,"M",Ave!L5:L64,"&gt;=85")</f>
        <v>3</v>
      </c>
      <c r="AC12" s="125">
        <f>COUNTIFS('S2'!E$5:E$64,"F",Ave!L5:L64,"&gt;=85")</f>
        <v>7</v>
      </c>
      <c r="AD12" s="125">
        <f t="shared" si="14"/>
        <v>10</v>
      </c>
      <c r="AE12" s="125">
        <f t="shared" si="15"/>
        <v>12</v>
      </c>
      <c r="AF12" s="125">
        <f t="shared" si="16"/>
        <v>31.818181818181817</v>
      </c>
      <c r="AG12" s="125">
        <f t="shared" si="17"/>
        <v>21.276595744680851</v>
      </c>
    </row>
    <row r="13" spans="1:79">
      <c r="B13" s="125">
        <v>11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COUNTIFS('S2'!E5:E64,"M")-COUNTIFS('S2'!E5:E64,"M",'S2'!N5:N64,"")</f>
        <v>25</v>
      </c>
      <c r="H13" s="125">
        <f>COUNTIFS('S2'!E5:E64,"F")-COUNTIFS('S2'!E5:E64,"F",'S2'!N5:N64,"")</f>
        <v>22</v>
      </c>
      <c r="I13" s="125">
        <f t="shared" si="1"/>
        <v>47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25</v>
      </c>
      <c r="Q13" s="125">
        <f>COUNTIFS('S2'!E$5:E$64,"F",Ave!M5:M64,"&gt;=50")</f>
        <v>22</v>
      </c>
      <c r="R13" s="125">
        <f t="shared" si="6"/>
        <v>47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COUNTIFS('S2'!E$5:E$64,"M",Ave!M5:M64,"&gt;=75")</f>
        <v>21</v>
      </c>
      <c r="W13" s="125">
        <f>COUNTIFS('S2'!E$5:E$64,"F",Ave!M5:M64,"&gt;=75")</f>
        <v>10</v>
      </c>
      <c r="X13" s="125">
        <f t="shared" si="10"/>
        <v>31</v>
      </c>
      <c r="Y13" s="125">
        <f t="shared" si="11"/>
        <v>84</v>
      </c>
      <c r="Z13" s="125">
        <f t="shared" si="12"/>
        <v>45.454545454545453</v>
      </c>
      <c r="AA13" s="125">
        <f t="shared" si="13"/>
        <v>65.957446808510639</v>
      </c>
      <c r="AB13" s="125">
        <f>COUNTIFS('S2'!E$5:E$64,"M",Ave!M5:M64,"&gt;=85")</f>
        <v>9</v>
      </c>
      <c r="AC13" s="125">
        <f>COUNTIFS('S2'!E$5:E$64,"F",Ave!M5:M64,"&gt;=85")</f>
        <v>3</v>
      </c>
      <c r="AD13" s="125">
        <f t="shared" si="14"/>
        <v>12</v>
      </c>
      <c r="AE13" s="125">
        <f t="shared" si="15"/>
        <v>36</v>
      </c>
      <c r="AF13" s="125">
        <f t="shared" si="16"/>
        <v>13.636363636363635</v>
      </c>
      <c r="AG13" s="125">
        <f t="shared" si="17"/>
        <v>25.531914893617021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COUNTIFS('S2'!E5:E64,"M")-COUNTIFS('S2'!E5:E64,"M",'S2'!U5:U64,"&gt;0")</f>
        <v>25</v>
      </c>
      <c r="H14" s="125">
        <f>COUNTIFS('S2'!E5:E64,"F")-COUNTIFS('S2'!E5:E64,"F",'S2'!U5:U64,"&gt;0")</f>
        <v>22</v>
      </c>
      <c r="I14" s="125">
        <f>G14+H14</f>
        <v>47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>
        <f t="shared" si="3"/>
        <v>0</v>
      </c>
      <c r="N14" s="125">
        <f t="shared" si="4"/>
        <v>0</v>
      </c>
      <c r="O14" s="125">
        <f t="shared" si="5"/>
        <v>0</v>
      </c>
      <c r="P14" s="125">
        <f>COUNTIFS('S2'!E$5:E$64,"M",Ave!O5:O64,"&gt;=50")</f>
        <v>25</v>
      </c>
      <c r="Q14" s="125">
        <f>COUNTIFS('S2'!E$5:E$64,"F",Ave!O5:O64,"&gt;=50")</f>
        <v>22</v>
      </c>
      <c r="R14" s="125">
        <f t="shared" si="6"/>
        <v>47</v>
      </c>
      <c r="S14" s="125">
        <f t="shared" si="7"/>
        <v>100</v>
      </c>
      <c r="T14" s="125">
        <f t="shared" si="8"/>
        <v>100</v>
      </c>
      <c r="U14" s="125">
        <f t="shared" si="9"/>
        <v>100</v>
      </c>
      <c r="V14" s="125">
        <f>COUNTIFS('S2'!E$5:E$64,"M",Ave!O5:O64,"&gt;=75")</f>
        <v>12</v>
      </c>
      <c r="W14" s="125">
        <f>COUNTIFS('S2'!E$5:E$64,"F",Ave!O5:O64,"&gt;=75")</f>
        <v>11</v>
      </c>
      <c r="X14" s="125">
        <f t="shared" si="10"/>
        <v>23</v>
      </c>
      <c r="Y14" s="125">
        <f t="shared" si="11"/>
        <v>48</v>
      </c>
      <c r="Z14" s="125">
        <f t="shared" si="12"/>
        <v>50</v>
      </c>
      <c r="AA14" s="125">
        <f t="shared" si="13"/>
        <v>48.936170212765958</v>
      </c>
      <c r="AB14" s="125">
        <f>COUNTIFS('S2'!E$5:E$64,"M",Ave!O5:O64,"&gt;=85")</f>
        <v>3</v>
      </c>
      <c r="AC14" s="125">
        <f>COUNTIFS('S2'!E$5:E$64,"F",Ave!O5:O64,"&gt;=85")</f>
        <v>7</v>
      </c>
      <c r="AD14" s="125">
        <f t="shared" si="14"/>
        <v>10</v>
      </c>
      <c r="AE14" s="125">
        <f t="shared" si="15"/>
        <v>12</v>
      </c>
      <c r="AF14" s="125">
        <f t="shared" si="16"/>
        <v>31.818181818181817</v>
      </c>
      <c r="AG14" s="125">
        <f t="shared" si="17"/>
        <v>21.276595744680851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25</v>
      </c>
      <c r="E17" s="130">
        <f>COUNTIFS(Roster!E5:E245,"F",Roster!S5:S245,"ተዛውራለች")</f>
        <v>22</v>
      </c>
      <c r="F17" s="130">
        <f>D17+E17</f>
        <v>47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1</v>
      </c>
      <c r="E19" s="130">
        <f>COUNTIFS(Roster!E5:E245,"F",Roster!S5:S245,"-")</f>
        <v>2</v>
      </c>
      <c r="F19" s="130">
        <f>D19+E19</f>
        <v>3</v>
      </c>
    </row>
    <row r="20" spans="1:79" s="67" customFormat="1">
      <c r="C20" s="130" t="s">
        <v>59</v>
      </c>
      <c r="D20" s="130">
        <f>SUM(D17:D19)</f>
        <v>26</v>
      </c>
      <c r="E20" s="130">
        <f>SUM(E17:E19)</f>
        <v>24</v>
      </c>
      <c r="F20" s="130">
        <f>SUM(F17:F19)</f>
        <v>50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25</v>
      </c>
      <c r="E5" s="10">
        <f>Ave!$T$66</f>
        <v>22</v>
      </c>
      <c r="F5" s="11">
        <f>D5+E5</f>
        <v>47</v>
      </c>
      <c r="G5" s="10">
        <f>Ave!$S$65</f>
        <v>1881</v>
      </c>
      <c r="H5" s="10">
        <f>Ave!$T$65</f>
        <v>1638.5</v>
      </c>
      <c r="I5" s="4">
        <f>G5+H5</f>
        <v>3519.5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25</v>
      </c>
      <c r="E6" s="10">
        <f>Ave!$V$66</f>
        <v>22</v>
      </c>
      <c r="F6" s="11">
        <f t="shared" ref="F6:F12" si="0">D6+E6</f>
        <v>47</v>
      </c>
      <c r="G6" s="10">
        <f>Ave!$U$65</f>
        <v>1775</v>
      </c>
      <c r="H6" s="10">
        <f>Ave!$V$65</f>
        <v>1691.5</v>
      </c>
      <c r="I6" s="4">
        <f t="shared" ref="I6:I12" si="1">G6+H6</f>
        <v>3466.5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25</v>
      </c>
      <c r="E7" s="10">
        <f>Ave!$X$66</f>
        <v>22</v>
      </c>
      <c r="F7" s="11">
        <f t="shared" si="0"/>
        <v>47</v>
      </c>
      <c r="G7" s="10">
        <f>Ave!$W$65</f>
        <v>1826</v>
      </c>
      <c r="H7" s="10">
        <f>Ave!$X$65</f>
        <v>1691.5</v>
      </c>
      <c r="I7" s="4">
        <f t="shared" si="1"/>
        <v>3517.5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25</v>
      </c>
      <c r="E8" s="10">
        <f>Ave!$Z$66</f>
        <v>22</v>
      </c>
      <c r="F8" s="11">
        <f t="shared" si="0"/>
        <v>47</v>
      </c>
      <c r="G8" s="10">
        <f>Ave!$Y$65</f>
        <v>1649.5</v>
      </c>
      <c r="H8" s="10">
        <f>Ave!$Z$65</f>
        <v>1578</v>
      </c>
      <c r="I8" s="4">
        <f t="shared" si="1"/>
        <v>3227.5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25</v>
      </c>
      <c r="E9" s="10">
        <f>Ave!$AB$66</f>
        <v>22</v>
      </c>
      <c r="F9" s="11">
        <f t="shared" si="0"/>
        <v>47</v>
      </c>
      <c r="G9" s="10">
        <f>Ave!$AA$65</f>
        <v>1931</v>
      </c>
      <c r="H9" s="10">
        <f>Ave!$AB$65</f>
        <v>1770.5</v>
      </c>
      <c r="I9" s="4">
        <f t="shared" si="1"/>
        <v>3701.5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25</v>
      </c>
      <c r="E10" s="10">
        <f>Ave!$AD$66</f>
        <v>22</v>
      </c>
      <c r="F10" s="11">
        <f t="shared" si="0"/>
        <v>47</v>
      </c>
      <c r="G10" s="10">
        <f>Ave!$AC$65</f>
        <v>1904.5</v>
      </c>
      <c r="H10" s="10">
        <f>Ave!$AD$65</f>
        <v>1745.5</v>
      </c>
      <c r="I10" s="4">
        <f t="shared" si="1"/>
        <v>3650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25</v>
      </c>
      <c r="E11" s="10">
        <f>Ave!$AF$66</f>
        <v>22</v>
      </c>
      <c r="F11" s="11">
        <f t="shared" si="0"/>
        <v>47</v>
      </c>
      <c r="G11" s="10">
        <f>Ave!$AE$65</f>
        <v>1924.5</v>
      </c>
      <c r="H11" s="10">
        <f>Ave!$AF$65</f>
        <v>1740.5</v>
      </c>
      <c r="I11" s="4">
        <f t="shared" si="1"/>
        <v>3665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25</v>
      </c>
      <c r="E12" s="10">
        <f>Ave!$AH$66</f>
        <v>22</v>
      </c>
      <c r="F12" s="11">
        <f t="shared" si="0"/>
        <v>47</v>
      </c>
      <c r="G12" s="10">
        <f>Ave!$AG$65</f>
        <v>2061.5</v>
      </c>
      <c r="H12" s="10">
        <f>Ave!$AH$65</f>
        <v>1654.5</v>
      </c>
      <c r="I12" s="4">
        <f t="shared" si="1"/>
        <v>3716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2025-02-12T08:18:35Z</cp:lastPrinted>
  <dcterms:created xsi:type="dcterms:W3CDTF">2024-01-09T05:54:25Z</dcterms:created>
  <dcterms:modified xsi:type="dcterms:W3CDTF">2011-01-21T11:51:00Z</dcterms:modified>
</cp:coreProperties>
</file>