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I141" i="4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N76"/>
  <c r="K124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236" l="1"/>
  <c r="R147"/>
  <c r="AG9" i="7"/>
  <c r="P47" i="3"/>
  <c r="P6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<sst xmlns="http://schemas.openxmlformats.org/spreadsheetml/2006/main" count="2848" uniqueCount="142">
  <si>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</si>
  <si>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</si>
  <si>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</si>
  <si>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</si>
  <si>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</si>
  <si>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</si>
  <si>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</si>
  <si>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</si>
  <si>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</si>
  <si>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</si>
  <si>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</si>
  <si>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</si>
  <si>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</si>
  <si>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</si>
  <si>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</si>
  <si>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</si>
  <si>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</si>
  <si>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</si>
  <si>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</si>
  <si>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</si>
  <si>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</si>
  <si>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</si>
  <si>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</si>
  <si>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</si>
  <si>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</si>
  <si>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</si>
  <si>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</si>
  <si>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</si>
  <si>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</si>
  <si>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</si>
  <si>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</si>
  <si>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</si>
  <si>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</si>
  <si>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</si>
  <si>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</si>
  <si>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</si>
  <si>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</si>
  <si>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</si>
  <si>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</si>
  <si>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</si>
  <si>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</si>
  <si>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</si>
  <si>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</si>
  <si>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</si>
  <si>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</si>
  <si>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</si>
  <si>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</si>
  <si>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</si>
  <si>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</si>
  <si>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</si>
  <si>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</si>
  <si>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</si>
  <si>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</si>
  <si>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</si>
  <si>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</si>
  <si>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</si>
  <si>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</si>
  <si>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</si>
  <si>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</si>
  <si>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</si>
  <si>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</si>
  <si>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</si>
  <si>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</si>
  <si>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</si>
  <si>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</si>
  <si>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</si>
  <si>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</si>
  <si>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</si>
  <si>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</si>
  <si>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</si>
  <si>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</si>
  <si>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</si>
  <si>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</si>
  <si>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</si>
  <si>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</si>
  <si>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</si>
  <si>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</si>
  <si>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</si>
  <si>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</si>
  <si>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</si>
  <si>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</si>
  <si>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</si>
  <si>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</si>
  <si>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</si>
  <si>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</si>
  <si>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</si>
  <si>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</si>
  <si>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</si>
  <si>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</si>
  <si>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</si>
  <si>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</si>
  <si>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</si>
  <si>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</si>
  <si>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</si>
  <si>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</si>
  <si>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</si>
  <si>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</si>
  <si>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ሀሊድ  ሰኢድ  ይመር</t>
  </si>
  <si>
    <t>m</t>
  </si>
  <si>
    <t>ሀሽም አህመድ  አሊ</t>
  </si>
  <si>
    <t>ሀያት  አህመድ  ሙስጠፋ</t>
  </si>
  <si>
    <t>f</t>
  </si>
  <si>
    <t>ሂባ  ሲራጅ  አደም</t>
  </si>
  <si>
    <t>ሂክማ ሙሀመድ ኑር ሷሊህ</t>
  </si>
  <si>
    <t>ሂክማ  ሳሙኤል  ሞላ</t>
  </si>
  <si>
    <t>ሙሀመድ  ሰኢድ  ሞላ</t>
  </si>
  <si>
    <t>ሙሀመድ  ሱልጧን  እንድሪስ</t>
  </si>
  <si>
    <t>ሙሀመድ  አህመድ  ኢብራሂም</t>
  </si>
  <si>
    <t>ሙሀመድ  ይማም  ለጋስ</t>
  </si>
  <si>
    <t>ሙባረክ  ሀሰን አበራ</t>
  </si>
  <si>
    <t>ሙባረክ  ሀሰን  ዘውዱ</t>
  </si>
  <si>
    <t>ሰልማን  ሰኢድ  ሙሀመድ</t>
  </si>
  <si>
    <t>ሰብሪና  አብዱ  ሰኢድ</t>
  </si>
  <si>
    <t>ሰይፈድ  ሀሰን  አህመድ</t>
  </si>
  <si>
    <t>ሱመያ ኑሩሁሴን  አህመድ</t>
  </si>
  <si>
    <t>ሱሪያ  አሊ  ሙሀመድ</t>
  </si>
  <si>
    <t>ሶብሪና  ሰኢድ  ካሳው</t>
  </si>
  <si>
    <t>ሷሊሀ  አህመድ ሙሀመድ</t>
  </si>
  <si>
    <t>ረያን  ማህሙድ  ሰኢድ</t>
  </si>
  <si>
    <t>ነሲሀ  ጀማል  አራጋው</t>
  </si>
  <si>
    <t>ነኢማ  ሰኢድ  አለሙ</t>
  </si>
  <si>
    <t>ነኢማ  እንድሪስ  ሙሀመድ</t>
  </si>
  <si>
    <t>ነዋል  ኢብራሂም  ሙሀመድ</t>
  </si>
  <si>
    <t>አህመድ ሙሀመድ አህመድ</t>
  </si>
  <si>
    <t>አመተረህማን አብዱልቃድር</t>
  </si>
  <si>
    <t>አሚራ  አብዱ  ሰኢድ</t>
  </si>
  <si>
    <t>አማር  ሙሀመድ  ሰኢድ</t>
  </si>
  <si>
    <t>አማር  ኑሩ  ጌታሁን</t>
  </si>
  <si>
    <t>አማር  ይማም ሙሀመድ</t>
  </si>
  <si>
    <t>አቡበከር  ሙሀመድ  አደም</t>
  </si>
  <si>
    <t>አብዱሰላም  ሰኢድ  ሙሀመድ</t>
  </si>
  <si>
    <t>አነስ  አህመድ  ሙሀመድ</t>
  </si>
  <si>
    <t>አፍያ ኡስማን ኑርአህመድ</t>
  </si>
  <si>
    <t>አፍናን  ሀሰን  ወርቁ</t>
  </si>
  <si>
    <t>ኡበይዳ  አብዱሰላም  ከማል</t>
  </si>
  <si>
    <t>ኢማን  ሁሴን  ተገኘ</t>
  </si>
  <si>
    <t>ኢክራም  ሱለይማን</t>
  </si>
  <si>
    <t>ዙበይር  አብዱረህማን</t>
  </si>
  <si>
    <t>ዛኪር  ሙሀመድ  ዳዉድ</t>
  </si>
  <si>
    <t>ዩስራ  ኑራዲስ  አህመድ</t>
  </si>
  <si>
    <t>ማያ  ሙሀመድ  ጀማል</t>
  </si>
  <si>
    <t>ፈዉዛን  ጀማል  ሰኢድ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</si>
</sst>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D5" sqref="D5:N47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98</v>
      </c>
      <c r="F5" s="54">
        <v>8</v>
      </c>
      <c r="G5" s="54">
        <v>59</v>
      </c>
      <c r="H5" s="54">
        <v>60</v>
      </c>
      <c r="I5" s="54">
        <v>92</v>
      </c>
      <c r="J5" s="54">
        <v>83</v>
      </c>
      <c r="K5" s="54">
        <v>81</v>
      </c>
      <c r="L5" s="54">
        <v>81</v>
      </c>
      <c r="M5" s="54">
        <v>78</v>
      </c>
      <c r="N5" s="54">
        <v>87</v>
      </c>
      <c r="O5" s="21"/>
      <c r="P5" s="21">
        <f>IF(AND(B5&lt;&gt;"C",U5&gt;0),"",IF(AND(B5="C",U5&lt;&gt;5),"",IF($D$1&lt;&gt;Ave!$AI$2,"",SUM(G5:N5))))</f>
        <v>621</v>
      </c>
      <c r="Q5" s="55">
        <f>IF(AND(B5&lt;&gt;"C",U5&gt;0),"",IF(AND(B5="C",U5&lt;&gt;5),"",IF(AND(B5="C",U5=5),P5/4,P5/8)))</f>
        <v>77.625</v>
      </c>
      <c r="R5" s="22">
        <f>IF(Q5="","",RANK(Q5,$Q$5:$Q$64))</f>
        <v>22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99</v>
      </c>
      <c r="E6" s="53" t="s">
        <v>98</v>
      </c>
      <c r="F6" s="54">
        <v>8</v>
      </c>
      <c r="G6" s="54">
        <v>91</v>
      </c>
      <c r="H6" s="54">
        <v>95</v>
      </c>
      <c r="I6" s="54">
        <v>100</v>
      </c>
      <c r="J6" s="54">
        <v>99</v>
      </c>
      <c r="K6" s="54">
        <v>93</v>
      </c>
      <c r="L6" s="54">
        <v>78</v>
      </c>
      <c r="M6" s="54">
        <v>88</v>
      </c>
      <c r="N6" s="54">
        <v>96</v>
      </c>
      <c r="O6" s="21"/>
      <c r="P6" s="21">
        <f>IF(AND(B6&lt;&gt;"C",U6&gt;0),"",IF(AND(B6="C",U6&lt;&gt;5),"",IF($D$1&lt;&gt;Ave!$AI$2,"",SUM(G6:N6))))</f>
        <v>740</v>
      </c>
      <c r="Q6" s="55">
        <f t="shared" ref="Q6:Q64" si="0">IF(AND(B6&lt;&gt;"C",U6&gt;0),"",IF(AND(B6="C",U6&lt;&gt;5),"",IF(AND(B6="C",U6=5),P6/4,P6/8)))</f>
        <v>92.5</v>
      </c>
      <c r="R6" s="22">
        <f t="shared" ref="R6:R64" si="1">IF(Q6="","",RANK(Q6,$Q$5:$Q$64))</f>
        <v>1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100</v>
      </c>
      <c r="E7" s="53" t="s">
        <v>101</v>
      </c>
      <c r="F7" s="54">
        <v>8</v>
      </c>
      <c r="G7" s="54">
        <v>71</v>
      </c>
      <c r="H7" s="54">
        <v>71</v>
      </c>
      <c r="I7" s="54">
        <v>99</v>
      </c>
      <c r="J7" s="54">
        <v>71</v>
      </c>
      <c r="K7" s="54">
        <v>87</v>
      </c>
      <c r="L7" s="54">
        <v>83</v>
      </c>
      <c r="M7" s="54">
        <v>69</v>
      </c>
      <c r="N7" s="54">
        <v>77</v>
      </c>
      <c r="O7" s="21"/>
      <c r="P7" s="21">
        <f>IF(AND(B7&lt;&gt;"C",U7&gt;0),"",IF(AND(B7="C",U7&lt;&gt;5),"",IF($D$1&lt;&gt;Ave!$AI$2,"",SUM(G7:N7))))</f>
        <v>628</v>
      </c>
      <c r="Q7" s="55">
        <f t="shared" si="0"/>
        <v>78.5</v>
      </c>
      <c r="R7" s="22">
        <f t="shared" si="1"/>
        <v>21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102</v>
      </c>
      <c r="E8" s="53" t="s">
        <v>101</v>
      </c>
      <c r="F8" s="54">
        <v>8</v>
      </c>
      <c r="G8" s="54">
        <v>78</v>
      </c>
      <c r="H8" s="54">
        <v>80</v>
      </c>
      <c r="I8" s="54">
        <v>100</v>
      </c>
      <c r="J8" s="54">
        <v>72</v>
      </c>
      <c r="K8" s="54">
        <v>84</v>
      </c>
      <c r="L8" s="54">
        <v>74</v>
      </c>
      <c r="M8" s="54">
        <v>69</v>
      </c>
      <c r="N8" s="54">
        <v>76</v>
      </c>
      <c r="O8" s="21"/>
      <c r="P8" s="21">
        <f>IF(AND(B8&lt;&gt;"C",U8&gt;0),"",IF(AND(B8="C",U8&lt;&gt;5),"",IF($D$1&lt;&gt;Ave!$AI$2,"",SUM(G8:N8))))</f>
        <v>633</v>
      </c>
      <c r="Q8" s="55">
        <f t="shared" si="0"/>
        <v>79.125</v>
      </c>
      <c r="R8" s="22">
        <f t="shared" si="1"/>
        <v>20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103</v>
      </c>
      <c r="E9" s="53" t="s">
        <v>101</v>
      </c>
      <c r="F9" s="54">
        <v>8</v>
      </c>
      <c r="G9" s="54">
        <v>95</v>
      </c>
      <c r="H9" s="54">
        <v>92</v>
      </c>
      <c r="I9" s="54">
        <v>77</v>
      </c>
      <c r="J9" s="54">
        <v>89</v>
      </c>
      <c r="K9" s="54">
        <v>94</v>
      </c>
      <c r="L9" s="54">
        <v>93</v>
      </c>
      <c r="M9" s="54">
        <v>90</v>
      </c>
      <c r="N9" s="54">
        <v>76</v>
      </c>
      <c r="O9" s="21"/>
      <c r="P9" s="21">
        <f>IF(AND(B9&lt;&gt;"C",U9&gt;0),"",IF(AND(B9="C",U9&lt;&gt;5),"",IF($D$1&lt;&gt;Ave!$AI$2,"",SUM(G9:N9))))</f>
        <v>706</v>
      </c>
      <c r="Q9" s="55">
        <f t="shared" si="0"/>
        <v>88.25</v>
      </c>
      <c r="R9" s="22">
        <f t="shared" si="1"/>
        <v>6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104</v>
      </c>
      <c r="E10" s="53" t="s">
        <v>101</v>
      </c>
      <c r="F10" s="54">
        <v>8</v>
      </c>
      <c r="G10" s="54">
        <v>87</v>
      </c>
      <c r="H10" s="54">
        <v>93</v>
      </c>
      <c r="I10" s="54">
        <v>100</v>
      </c>
      <c r="J10" s="54">
        <v>94</v>
      </c>
      <c r="K10" s="54">
        <v>91</v>
      </c>
      <c r="L10" s="54">
        <v>78</v>
      </c>
      <c r="M10" s="54">
        <v>78</v>
      </c>
      <c r="N10" s="54">
        <v>83</v>
      </c>
      <c r="O10" s="21"/>
      <c r="P10" s="21">
        <f>IF(AND(B10&lt;&gt;"C",U10&gt;0),"",IF(AND(B10="C",U10&lt;&gt;5),"",IF($D$1&lt;&gt;Ave!$AI$2,"",SUM(G10:N10))))</f>
        <v>704</v>
      </c>
      <c r="Q10" s="55">
        <f t="shared" si="0"/>
        <v>88</v>
      </c>
      <c r="R10" s="22">
        <f t="shared" si="1"/>
        <v>10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105</v>
      </c>
      <c r="E11" s="53" t="s">
        <v>98</v>
      </c>
      <c r="F11" s="54">
        <v>8</v>
      </c>
      <c r="G11" s="54">
        <v>78</v>
      </c>
      <c r="H11" s="54">
        <v>69</v>
      </c>
      <c r="I11" s="54">
        <v>63</v>
      </c>
      <c r="J11" s="54">
        <v>85</v>
      </c>
      <c r="K11" s="54">
        <v>79</v>
      </c>
      <c r="L11" s="54">
        <v>82</v>
      </c>
      <c r="M11" s="54">
        <v>61</v>
      </c>
      <c r="N11" s="54">
        <v>90</v>
      </c>
      <c r="O11" s="21"/>
      <c r="P11" s="21">
        <f>IF(AND(B11&lt;&gt;"C",U11&gt;0),"",IF(AND(B11="C",U11&lt;&gt;5),"",IF($D$1&lt;&gt;Ave!$AI$2,"",SUM(G11:N11))))</f>
        <v>607</v>
      </c>
      <c r="Q11" s="55">
        <f t="shared" si="0"/>
        <v>75.875</v>
      </c>
      <c r="R11" s="22">
        <f t="shared" si="1"/>
        <v>23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106</v>
      </c>
      <c r="E12" s="53" t="s">
        <v>98</v>
      </c>
      <c r="F12" s="54">
        <v>8</v>
      </c>
      <c r="G12" s="54">
        <v>90</v>
      </c>
      <c r="H12" s="54">
        <v>84</v>
      </c>
      <c r="I12" s="54">
        <v>98</v>
      </c>
      <c r="J12" s="54">
        <v>100</v>
      </c>
      <c r="K12" s="54">
        <v>98</v>
      </c>
      <c r="L12" s="54">
        <v>80</v>
      </c>
      <c r="M12" s="54">
        <v>80</v>
      </c>
      <c r="N12" s="54">
        <v>74</v>
      </c>
      <c r="O12" s="21"/>
      <c r="P12" s="21">
        <f>IF(AND(B12&lt;&gt;"C",U12&gt;0),"",IF(AND(B12="C",U12&lt;&gt;5),"",IF($D$1&lt;&gt;Ave!$AI$2,"",SUM(G12:N12))))</f>
        <v>704</v>
      </c>
      <c r="Q12" s="55">
        <f t="shared" si="0"/>
        <v>88</v>
      </c>
      <c r="R12" s="22">
        <f t="shared" si="1"/>
        <v>10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107</v>
      </c>
      <c r="E13" s="53" t="s">
        <v>98</v>
      </c>
      <c r="F13" s="54">
        <v>8</v>
      </c>
      <c r="G13" s="54">
        <v>34</v>
      </c>
      <c r="H13" s="54">
        <v>34</v>
      </c>
      <c r="I13" s="54">
        <v>56</v>
      </c>
      <c r="J13" s="54">
        <v>54</v>
      </c>
      <c r="K13" s="54">
        <v>53</v>
      </c>
      <c r="L13" s="54">
        <v>42</v>
      </c>
      <c r="M13" s="54">
        <v>61</v>
      </c>
      <c r="N13" s="54">
        <v>80</v>
      </c>
      <c r="O13" s="21"/>
      <c r="P13" s="21">
        <f>IF(AND(B13&lt;&gt;"C",U13&gt;0),"",IF(AND(B13="C",U13&lt;&gt;5),"",IF($D$1&lt;&gt;Ave!$AI$2,"",SUM(G13:N13))))</f>
        <v>414</v>
      </c>
      <c r="Q13" s="55">
        <f t="shared" si="0"/>
        <v>51.75</v>
      </c>
      <c r="R13" s="22">
        <f t="shared" si="1"/>
        <v>40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108</v>
      </c>
      <c r="E14" s="53" t="s">
        <v>98</v>
      </c>
      <c r="F14" s="54">
        <v>8</v>
      </c>
      <c r="G14" s="54">
        <v>83</v>
      </c>
      <c r="H14" s="54">
        <v>85</v>
      </c>
      <c r="I14" s="54">
        <v>82</v>
      </c>
      <c r="J14" s="54">
        <v>84</v>
      </c>
      <c r="K14" s="54">
        <v>89</v>
      </c>
      <c r="L14" s="54">
        <v>80</v>
      </c>
      <c r="M14" s="54">
        <v>67</v>
      </c>
      <c r="N14" s="54">
        <v>84</v>
      </c>
      <c r="O14" s="21"/>
      <c r="P14" s="21">
        <f>IF(AND(B14&lt;&gt;"C",U14&gt;0),"",IF(AND(B14="C",U14&lt;&gt;5),"",IF($D$1&lt;&gt;Ave!$AI$2,"",SUM(G14:N14))))</f>
        <v>654</v>
      </c>
      <c r="Q14" s="55">
        <f t="shared" si="0"/>
        <v>81.75</v>
      </c>
      <c r="R14" s="22">
        <f t="shared" si="1"/>
        <v>18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109</v>
      </c>
      <c r="E15" s="53" t="s">
        <v>98</v>
      </c>
      <c r="F15" s="54">
        <v>10</v>
      </c>
      <c r="G15" s="54">
        <v>54</v>
      </c>
      <c r="H15" s="54">
        <v>76</v>
      </c>
      <c r="I15" s="54">
        <v>58</v>
      </c>
      <c r="J15" s="54">
        <v>80</v>
      </c>
      <c r="K15" s="54">
        <v>87</v>
      </c>
      <c r="L15" s="54">
        <v>71</v>
      </c>
      <c r="M15" s="54">
        <v>67</v>
      </c>
      <c r="N15" s="54">
        <v>92</v>
      </c>
      <c r="O15" s="21"/>
      <c r="P15" s="21">
        <f>IF(AND(B15&lt;&gt;"C",U15&gt;0),"",IF(AND(B15="C",U15&lt;&gt;5),"",IF($D$1&lt;&gt;Ave!$AI$2,"",SUM(G15:N15))))</f>
        <v>585</v>
      </c>
      <c r="Q15" s="55">
        <f t="shared" si="0"/>
        <v>73.125</v>
      </c>
      <c r="R15" s="22">
        <f t="shared" si="1"/>
        <v>24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110</v>
      </c>
      <c r="E16" s="53" t="s">
        <v>98</v>
      </c>
      <c r="F16" s="54">
        <v>8</v>
      </c>
      <c r="G16" s="54"/>
      <c r="H16" s="54"/>
      <c r="I16" s="54"/>
      <c r="J16" s="54"/>
      <c r="K16" s="54"/>
      <c r="L16" s="54"/>
      <c r="M16" s="54"/>
      <c r="N16" s="54"/>
      <c r="O16" s="21"/>
      <c r="P16" s="21" t="str">
        <f>IF(AND(B16&lt;&gt;"C",U16&gt;0),"",IF(AND(B16="C",U16&lt;&gt;5),"",IF($D$1&lt;&gt;Ave!$AI$2,"",SUM(G16:N16))))</f>
        <v/>
      </c>
      <c r="Q16" s="55" t="str">
        <f t="shared" si="0"/>
        <v/>
      </c>
      <c r="R16" s="22" t="str">
        <f t="shared" si="1"/>
        <v/>
      </c>
      <c r="S16" s="18"/>
      <c r="T16" s="18"/>
      <c r="U16" s="23">
        <f t="shared" si="2"/>
        <v>8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111</v>
      </c>
      <c r="E17" s="53" t="s">
        <v>98</v>
      </c>
      <c r="F17" s="54">
        <v>8</v>
      </c>
      <c r="G17" s="54">
        <v>69</v>
      </c>
      <c r="H17" s="54">
        <v>56</v>
      </c>
      <c r="I17" s="54">
        <v>78</v>
      </c>
      <c r="J17" s="54">
        <v>73</v>
      </c>
      <c r="K17" s="54">
        <v>61</v>
      </c>
      <c r="L17" s="54">
        <v>70</v>
      </c>
      <c r="M17" s="54">
        <v>65</v>
      </c>
      <c r="N17" s="54">
        <v>83</v>
      </c>
      <c r="O17" s="21"/>
      <c r="P17" s="21">
        <f>IF(AND(B17&lt;&gt;"C",U17&gt;0),"",IF(AND(B17="C",U17&lt;&gt;5),"",IF($D$1&lt;&gt;Ave!$AI$2,"",SUM(G17:N17))))</f>
        <v>555</v>
      </c>
      <c r="Q17" s="55">
        <f t="shared" si="0"/>
        <v>69.375</v>
      </c>
      <c r="R17" s="22">
        <f t="shared" si="1"/>
        <v>32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112</v>
      </c>
      <c r="E18" s="53" t="s">
        <v>101</v>
      </c>
      <c r="F18" s="54">
        <v>8</v>
      </c>
      <c r="G18" s="54">
        <v>94</v>
      </c>
      <c r="H18" s="54">
        <v>80</v>
      </c>
      <c r="I18" s="54">
        <v>88</v>
      </c>
      <c r="J18" s="54">
        <v>80</v>
      </c>
      <c r="K18" s="54">
        <v>98</v>
      </c>
      <c r="L18" s="54">
        <v>90</v>
      </c>
      <c r="M18" s="54">
        <v>86</v>
      </c>
      <c r="N18" s="54">
        <v>81</v>
      </c>
      <c r="O18" s="21"/>
      <c r="P18" s="21">
        <f>IF(AND(B18&lt;&gt;"C",U18&gt;0),"",IF(AND(B18="C",U18&lt;&gt;5),"",IF($D$1&lt;&gt;Ave!$AI$2,"",SUM(G18:N18))))</f>
        <v>697</v>
      </c>
      <c r="Q18" s="55">
        <f t="shared" si="0"/>
        <v>87.125</v>
      </c>
      <c r="R18" s="22">
        <f t="shared" si="1"/>
        <v>12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113</v>
      </c>
      <c r="E19" s="53" t="s">
        <v>98</v>
      </c>
      <c r="F19" s="54">
        <v>8</v>
      </c>
      <c r="G19" s="54">
        <v>83</v>
      </c>
      <c r="H19" s="54">
        <v>73</v>
      </c>
      <c r="I19" s="54">
        <v>73</v>
      </c>
      <c r="J19" s="54">
        <v>83</v>
      </c>
      <c r="K19" s="54">
        <v>96</v>
      </c>
      <c r="L19" s="54">
        <v>88</v>
      </c>
      <c r="M19" s="54">
        <v>79</v>
      </c>
      <c r="N19" s="54">
        <v>86</v>
      </c>
      <c r="O19" s="21"/>
      <c r="P19" s="21">
        <f>IF(AND(B19&lt;&gt;"C",U19&gt;0),"",IF(AND(B19="C",U19&lt;&gt;5),"",IF($D$1&lt;&gt;Ave!$AI$2,"",SUM(G19:N19))))</f>
        <v>661</v>
      </c>
      <c r="Q19" s="55">
        <f t="shared" si="0"/>
        <v>82.625</v>
      </c>
      <c r="R19" s="22">
        <f t="shared" si="1"/>
        <v>16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114</v>
      </c>
      <c r="E20" s="53" t="s">
        <v>101</v>
      </c>
      <c r="F20" s="54">
        <v>8</v>
      </c>
      <c r="G20" s="54">
        <v>37</v>
      </c>
      <c r="H20" s="54">
        <v>34</v>
      </c>
      <c r="I20" s="54">
        <v>38</v>
      </c>
      <c r="J20" s="54">
        <v>46</v>
      </c>
      <c r="K20" s="54">
        <v>55</v>
      </c>
      <c r="L20" s="54">
        <v>65</v>
      </c>
      <c r="M20" s="54">
        <v>42</v>
      </c>
      <c r="N20" s="54">
        <v>75</v>
      </c>
      <c r="O20" s="21"/>
      <c r="P20" s="21">
        <f>IF(AND(B20&lt;&gt;"C",U20&gt;0),"",IF(AND(B20="C",U20&lt;&gt;5),"",IF($D$1&lt;&gt;Ave!$AI$2,"",SUM(G20:N20))))</f>
        <v>392</v>
      </c>
      <c r="Q20" s="55">
        <f t="shared" si="0"/>
        <v>49</v>
      </c>
      <c r="R20" s="22">
        <f t="shared" si="1"/>
        <v>41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115</v>
      </c>
      <c r="E21" s="53" t="s">
        <v>101</v>
      </c>
      <c r="F21" s="54">
        <v>8</v>
      </c>
      <c r="G21" s="54">
        <v>93</v>
      </c>
      <c r="H21" s="54">
        <v>93</v>
      </c>
      <c r="I21" s="54">
        <v>94</v>
      </c>
      <c r="J21" s="54">
        <v>95</v>
      </c>
      <c r="K21" s="54">
        <v>89</v>
      </c>
      <c r="L21" s="54">
        <v>89</v>
      </c>
      <c r="M21" s="54">
        <v>89</v>
      </c>
      <c r="N21" s="54">
        <v>84</v>
      </c>
      <c r="O21" s="21"/>
      <c r="P21" s="21">
        <f>IF(AND(B21&lt;&gt;"C",U21&gt;0),"",IF(AND(B21="C",U21&lt;&gt;5),"",IF($D$1&lt;&gt;Ave!$AI$2,"",SUM(G21:N21))))</f>
        <v>726</v>
      </c>
      <c r="Q21" s="55">
        <f t="shared" si="0"/>
        <v>90.75</v>
      </c>
      <c r="R21" s="22">
        <f t="shared" si="1"/>
        <v>3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116</v>
      </c>
      <c r="E22" s="53" t="s">
        <v>101</v>
      </c>
      <c r="F22" s="54">
        <v>8</v>
      </c>
      <c r="G22" s="54">
        <v>92</v>
      </c>
      <c r="H22" s="54">
        <v>98</v>
      </c>
      <c r="I22" s="54">
        <v>100</v>
      </c>
      <c r="J22" s="54">
        <v>92</v>
      </c>
      <c r="K22" s="54">
        <v>92</v>
      </c>
      <c r="L22" s="54">
        <v>85</v>
      </c>
      <c r="M22" s="54">
        <v>88</v>
      </c>
      <c r="N22" s="54">
        <v>82</v>
      </c>
      <c r="O22" s="21"/>
      <c r="P22" s="21">
        <f>IF(AND(B22&lt;&gt;"C",U22&gt;0),"",IF(AND(B22="C",U22&lt;&gt;5),"",IF($D$1&lt;&gt;Ave!$AI$2,"",SUM(G22:N22))))</f>
        <v>729</v>
      </c>
      <c r="Q22" s="55">
        <f t="shared" si="0"/>
        <v>91.125</v>
      </c>
      <c r="R22" s="22">
        <f t="shared" si="1"/>
        <v>2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117</v>
      </c>
      <c r="E23" s="53" t="s">
        <v>101</v>
      </c>
      <c r="F23" s="54">
        <v>8</v>
      </c>
      <c r="G23" s="54">
        <v>83</v>
      </c>
      <c r="H23" s="54">
        <v>74</v>
      </c>
      <c r="I23" s="54">
        <v>96</v>
      </c>
      <c r="J23" s="54">
        <v>90</v>
      </c>
      <c r="K23" s="54">
        <v>91</v>
      </c>
      <c r="L23" s="54">
        <v>82</v>
      </c>
      <c r="M23" s="54">
        <v>94</v>
      </c>
      <c r="N23" s="54">
        <v>70</v>
      </c>
      <c r="O23" s="21"/>
      <c r="P23" s="21">
        <f>IF(AND(B23&lt;&gt;"C",U23&gt;0),"",IF(AND(B23="C",U23&lt;&gt;5),"",IF($D$1&lt;&gt;Ave!$AI$2,"",SUM(G23:N23))))</f>
        <v>680</v>
      </c>
      <c r="Q23" s="55">
        <f t="shared" si="0"/>
        <v>85</v>
      </c>
      <c r="R23" s="22">
        <f t="shared" si="1"/>
        <v>15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118</v>
      </c>
      <c r="E24" s="53" t="s">
        <v>98</v>
      </c>
      <c r="F24" s="54">
        <v>8</v>
      </c>
      <c r="G24" s="54">
        <v>36</v>
      </c>
      <c r="H24" s="54">
        <v>34</v>
      </c>
      <c r="I24" s="54">
        <v>58</v>
      </c>
      <c r="J24" s="54">
        <v>60</v>
      </c>
      <c r="K24" s="54">
        <v>68</v>
      </c>
      <c r="L24" s="54">
        <v>53</v>
      </c>
      <c r="M24" s="54">
        <v>46</v>
      </c>
      <c r="N24" s="54">
        <v>78</v>
      </c>
      <c r="O24" s="21"/>
      <c r="P24" s="21">
        <f>IF(AND(B24&lt;&gt;"C",U24&gt;0),"",IF(AND(B24="C",U24&lt;&gt;5),"",IF($D$1&lt;&gt;Ave!$AI$2,"",SUM(G24:N24))))</f>
        <v>433</v>
      </c>
      <c r="Q24" s="55">
        <f t="shared" si="0"/>
        <v>54.125</v>
      </c>
      <c r="R24" s="22">
        <f t="shared" si="1"/>
        <v>39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119</v>
      </c>
      <c r="E25" s="53" t="s">
        <v>101</v>
      </c>
      <c r="F25" s="54">
        <v>8</v>
      </c>
      <c r="G25" s="54">
        <v>65</v>
      </c>
      <c r="H25" s="54">
        <v>51</v>
      </c>
      <c r="I25" s="54">
        <v>66</v>
      </c>
      <c r="J25" s="54">
        <v>67</v>
      </c>
      <c r="K25" s="54">
        <v>89</v>
      </c>
      <c r="L25" s="54">
        <v>62</v>
      </c>
      <c r="M25" s="54">
        <v>74</v>
      </c>
      <c r="N25" s="54">
        <v>79</v>
      </c>
      <c r="O25" s="21"/>
      <c r="P25" s="21">
        <f>IF(AND(B25&lt;&gt;"C",U25&gt;0),"",IF(AND(B25="C",U25&lt;&gt;5),"",IF($D$1&lt;&gt;Ave!$AI$2,"",SUM(G25:N25))))</f>
        <v>553</v>
      </c>
      <c r="Q25" s="55">
        <f t="shared" si="0"/>
        <v>69.125</v>
      </c>
      <c r="R25" s="22">
        <f t="shared" si="1"/>
        <v>33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120</v>
      </c>
      <c r="E26" s="53" t="s">
        <v>101</v>
      </c>
      <c r="F26" s="54">
        <v>8</v>
      </c>
      <c r="G26" s="54">
        <v>93</v>
      </c>
      <c r="H26" s="54">
        <v>64</v>
      </c>
      <c r="I26" s="54">
        <v>100</v>
      </c>
      <c r="J26" s="54">
        <v>95</v>
      </c>
      <c r="K26" s="54">
        <v>98</v>
      </c>
      <c r="L26" s="54">
        <v>88</v>
      </c>
      <c r="M26" s="54">
        <v>90</v>
      </c>
      <c r="N26" s="54">
        <v>86</v>
      </c>
      <c r="O26" s="21"/>
      <c r="P26" s="21">
        <f>IF(AND(B26&lt;&gt;"C",U26&gt;0),"",IF(AND(B26="C",U26&lt;&gt;5),"",IF($D$1&lt;&gt;Ave!$AI$2,"",SUM(G26:N26))))</f>
        <v>714</v>
      </c>
      <c r="Q26" s="55">
        <f t="shared" si="0"/>
        <v>89.25</v>
      </c>
      <c r="R26" s="22">
        <f t="shared" si="1"/>
        <v>4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121</v>
      </c>
      <c r="E27" s="53" t="s">
        <v>101</v>
      </c>
      <c r="F27" s="54">
        <v>8</v>
      </c>
      <c r="G27" s="54">
        <v>89</v>
      </c>
      <c r="H27" s="54">
        <v>88</v>
      </c>
      <c r="I27" s="54">
        <v>93</v>
      </c>
      <c r="J27" s="54">
        <v>92</v>
      </c>
      <c r="K27" s="54">
        <v>96</v>
      </c>
      <c r="L27" s="54">
        <v>80</v>
      </c>
      <c r="M27" s="54">
        <v>89</v>
      </c>
      <c r="N27" s="54">
        <v>78</v>
      </c>
      <c r="O27" s="21"/>
      <c r="P27" s="21">
        <f>IF(AND(B27&lt;&gt;"C",U27&gt;0),"",IF(AND(B27="C",U27&lt;&gt;5),"",IF($D$1&lt;&gt;Ave!$AI$2,"",SUM(G27:N27))))</f>
        <v>705</v>
      </c>
      <c r="Q27" s="55">
        <f t="shared" si="0"/>
        <v>88.125</v>
      </c>
      <c r="R27" s="22">
        <f t="shared" si="1"/>
        <v>8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122</v>
      </c>
      <c r="E28" s="53" t="s">
        <v>101</v>
      </c>
      <c r="F28" s="54">
        <v>8</v>
      </c>
      <c r="G28" s="54">
        <v>49</v>
      </c>
      <c r="H28" s="54">
        <v>68</v>
      </c>
      <c r="I28" s="54">
        <v>72</v>
      </c>
      <c r="J28" s="54">
        <v>70</v>
      </c>
      <c r="K28" s="54">
        <v>72</v>
      </c>
      <c r="L28" s="54">
        <v>67</v>
      </c>
      <c r="M28" s="54">
        <v>51</v>
      </c>
      <c r="N28" s="54">
        <v>76</v>
      </c>
      <c r="O28" s="21"/>
      <c r="P28" s="21">
        <f>IF(AND(B28&lt;&gt;"C",U28&gt;0),"",IF(AND(B28="C",U28&lt;&gt;5),"",IF($D$1&lt;&gt;Ave!$AI$2,"",SUM(G28:N28))))</f>
        <v>525</v>
      </c>
      <c r="Q28" s="55">
        <f t="shared" si="0"/>
        <v>65.625</v>
      </c>
      <c r="R28" s="22">
        <f t="shared" si="1"/>
        <v>35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123</v>
      </c>
      <c r="E29" s="53" t="s">
        <v>98</v>
      </c>
      <c r="F29" s="54">
        <v>8</v>
      </c>
      <c r="G29" s="54">
        <v>82</v>
      </c>
      <c r="H29" s="54">
        <v>67</v>
      </c>
      <c r="I29" s="54">
        <v>100</v>
      </c>
      <c r="J29" s="54">
        <v>94</v>
      </c>
      <c r="K29" s="54">
        <v>90</v>
      </c>
      <c r="L29" s="54">
        <v>75</v>
      </c>
      <c r="M29" s="54">
        <v>86</v>
      </c>
      <c r="N29" s="54">
        <v>97</v>
      </c>
      <c r="O29" s="21"/>
      <c r="P29" s="21">
        <f>IF(AND(B29&lt;&gt;"C",U29&gt;0),"",IF(AND(B29="C",U29&lt;&gt;5),"",IF($D$1&lt;&gt;Ave!$AI$2,"",SUM(G29:N29))))</f>
        <v>691</v>
      </c>
      <c r="Q29" s="55">
        <f t="shared" si="0"/>
        <v>86.375</v>
      </c>
      <c r="R29" s="22">
        <f t="shared" si="1"/>
        <v>13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124</v>
      </c>
      <c r="E30" s="53" t="s">
        <v>101</v>
      </c>
      <c r="F30" s="54">
        <v>8</v>
      </c>
      <c r="G30" s="54">
        <v>88</v>
      </c>
      <c r="H30" s="54">
        <v>87</v>
      </c>
      <c r="I30" s="54">
        <v>98</v>
      </c>
      <c r="J30" s="54">
        <v>91</v>
      </c>
      <c r="K30" s="54">
        <v>96</v>
      </c>
      <c r="L30" s="54">
        <v>72</v>
      </c>
      <c r="M30" s="54">
        <v>89</v>
      </c>
      <c r="N30" s="54">
        <v>87</v>
      </c>
      <c r="O30" s="21"/>
      <c r="P30" s="21">
        <f>IF(AND(B30&lt;&gt;"C",U30&gt;0),"",IF(AND(B30="C",U30&lt;&gt;5),"",IF($D$1&lt;&gt;Ave!$AI$2,"",SUM(G30:N30))))</f>
        <v>708</v>
      </c>
      <c r="Q30" s="55">
        <f t="shared" si="0"/>
        <v>88.5</v>
      </c>
      <c r="R30" s="22">
        <f t="shared" si="1"/>
        <v>5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125</v>
      </c>
      <c r="E31" s="53" t="s">
        <v>101</v>
      </c>
      <c r="F31" s="54">
        <v>8</v>
      </c>
      <c r="G31" s="54">
        <v>45</v>
      </c>
      <c r="H31" s="54">
        <v>36</v>
      </c>
      <c r="I31" s="54">
        <v>63</v>
      </c>
      <c r="J31" s="54">
        <v>53</v>
      </c>
      <c r="K31" s="54">
        <v>61</v>
      </c>
      <c r="L31" s="54">
        <v>56</v>
      </c>
      <c r="M31" s="54">
        <v>53</v>
      </c>
      <c r="N31" s="54">
        <v>76</v>
      </c>
      <c r="O31" s="21"/>
      <c r="P31" s="21">
        <f>IF(AND(B31&lt;&gt;"C",U31&gt;0),"",IF(AND(B31="C",U31&lt;&gt;5),"",IF($D$1&lt;&gt;Ave!$AI$2,"",SUM(G31:N31))))</f>
        <v>443</v>
      </c>
      <c r="Q31" s="55">
        <f t="shared" si="0"/>
        <v>55.375</v>
      </c>
      <c r="R31" s="22">
        <f t="shared" si="1"/>
        <v>38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126</v>
      </c>
      <c r="E32" s="53" t="s">
        <v>98</v>
      </c>
      <c r="F32" s="54">
        <v>8</v>
      </c>
      <c r="G32" s="54">
        <v>44</v>
      </c>
      <c r="H32" s="54">
        <v>50</v>
      </c>
      <c r="I32" s="54">
        <v>34</v>
      </c>
      <c r="J32" s="54">
        <v>52</v>
      </c>
      <c r="K32" s="54">
        <v>42</v>
      </c>
      <c r="L32" s="54">
        <v>45</v>
      </c>
      <c r="M32" s="54">
        <v>46</v>
      </c>
      <c r="N32" s="54">
        <v>71</v>
      </c>
      <c r="O32" s="21"/>
      <c r="P32" s="21">
        <f>IF(AND(B32&lt;&gt;"C",U32&gt;0),"",IF(AND(B32="C",U32&lt;&gt;5),"",IF($D$1&lt;&gt;Ave!$AI$2,"",SUM(G32:N32))))</f>
        <v>384</v>
      </c>
      <c r="Q32" s="55">
        <f t="shared" si="0"/>
        <v>48</v>
      </c>
      <c r="R32" s="22">
        <f t="shared" si="1"/>
        <v>42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127</v>
      </c>
      <c r="E33" s="53" t="s">
        <v>98</v>
      </c>
      <c r="F33" s="54">
        <v>8</v>
      </c>
      <c r="G33" s="54">
        <v>80</v>
      </c>
      <c r="H33" s="54">
        <v>56</v>
      </c>
      <c r="I33" s="54">
        <v>61</v>
      </c>
      <c r="J33" s="54">
        <v>70</v>
      </c>
      <c r="K33" s="54">
        <v>82</v>
      </c>
      <c r="L33" s="54">
        <v>72</v>
      </c>
      <c r="M33" s="54">
        <v>77</v>
      </c>
      <c r="N33" s="54">
        <v>67</v>
      </c>
      <c r="O33" s="21"/>
      <c r="P33" s="21">
        <f>IF(AND(B33&lt;&gt;"C",U33&gt;0),"",IF(AND(B33="C",U33&lt;&gt;5),"",IF($D$1&lt;&gt;Ave!$AI$2,"",SUM(G33:N33))))</f>
        <v>565</v>
      </c>
      <c r="Q33" s="55">
        <f t="shared" si="0"/>
        <v>70.625</v>
      </c>
      <c r="R33" s="22">
        <f t="shared" si="1"/>
        <v>29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128</v>
      </c>
      <c r="E34" s="53" t="s">
        <v>98</v>
      </c>
      <c r="F34" s="54">
        <v>8</v>
      </c>
      <c r="G34" s="54">
        <v>59</v>
      </c>
      <c r="H34" s="54">
        <v>42</v>
      </c>
      <c r="I34" s="54">
        <v>53</v>
      </c>
      <c r="J34" s="54">
        <v>49</v>
      </c>
      <c r="K34" s="54">
        <v>65</v>
      </c>
      <c r="L34" s="54">
        <v>57</v>
      </c>
      <c r="M34" s="54">
        <v>58</v>
      </c>
      <c r="N34" s="54">
        <v>71</v>
      </c>
      <c r="O34" s="21"/>
      <c r="P34" s="21">
        <f>IF(AND(B34&lt;&gt;"C",U34&gt;0),"",IF(AND(B34="C",U34&lt;&gt;5),"",IF($D$1&lt;&gt;Ave!$AI$2,"",SUM(G34:N34))))</f>
        <v>454</v>
      </c>
      <c r="Q34" s="55">
        <f t="shared" si="0"/>
        <v>56.75</v>
      </c>
      <c r="R34" s="22">
        <f t="shared" si="1"/>
        <v>37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129</v>
      </c>
      <c r="E35" s="53" t="s">
        <v>98</v>
      </c>
      <c r="F35" s="54">
        <v>8</v>
      </c>
      <c r="G35" s="54">
        <v>67</v>
      </c>
      <c r="H35" s="54">
        <v>60</v>
      </c>
      <c r="I35" s="54">
        <v>85</v>
      </c>
      <c r="J35" s="54">
        <v>71</v>
      </c>
      <c r="K35" s="54">
        <v>81</v>
      </c>
      <c r="L35" s="54">
        <v>76</v>
      </c>
      <c r="M35" s="54">
        <v>53</v>
      </c>
      <c r="N35" s="54">
        <v>81</v>
      </c>
      <c r="O35" s="21"/>
      <c r="P35" s="21">
        <f>IF(AND(B35&lt;&gt;"C",U35&gt;0),"",IF(AND(B35="C",U35&lt;&gt;5),"",IF($D$1&lt;&gt;Ave!$AI$2,"",SUM(G35:N35))))</f>
        <v>574</v>
      </c>
      <c r="Q35" s="55">
        <f t="shared" si="0"/>
        <v>71.75</v>
      </c>
      <c r="R35" s="22">
        <f t="shared" si="1"/>
        <v>26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130</v>
      </c>
      <c r="E36" s="53" t="s">
        <v>98</v>
      </c>
      <c r="F36" s="54">
        <v>8</v>
      </c>
      <c r="G36" s="54">
        <v>44</v>
      </c>
      <c r="H36" s="54">
        <v>72</v>
      </c>
      <c r="I36" s="54">
        <v>89</v>
      </c>
      <c r="J36" s="54">
        <v>79</v>
      </c>
      <c r="K36" s="54">
        <v>74</v>
      </c>
      <c r="L36" s="54">
        <v>62</v>
      </c>
      <c r="M36" s="54">
        <v>72</v>
      </c>
      <c r="N36" s="54">
        <v>76</v>
      </c>
      <c r="O36" s="21"/>
      <c r="P36" s="21">
        <f>IF(AND(B36&lt;&gt;"C",U36&gt;0),"",IF(AND(B36="C",U36&lt;&gt;5),"",IF($D$1&lt;&gt;Ave!$AI$2,"",SUM(G36:N36))))</f>
        <v>568</v>
      </c>
      <c r="Q36" s="55">
        <f t="shared" si="0"/>
        <v>71</v>
      </c>
      <c r="R36" s="22">
        <f t="shared" si="1"/>
        <v>28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131</v>
      </c>
      <c r="E37" s="53" t="s">
        <v>98</v>
      </c>
      <c r="F37" s="54">
        <v>8</v>
      </c>
      <c r="G37" s="54">
        <v>66</v>
      </c>
      <c r="H37" s="54">
        <v>61</v>
      </c>
      <c r="I37" s="54">
        <v>88</v>
      </c>
      <c r="J37" s="54">
        <v>88</v>
      </c>
      <c r="K37" s="54">
        <v>80</v>
      </c>
      <c r="L37" s="54">
        <v>61</v>
      </c>
      <c r="M37" s="54">
        <v>56</v>
      </c>
      <c r="N37" s="54">
        <v>83</v>
      </c>
      <c r="O37" s="21"/>
      <c r="P37" s="21">
        <f>IF(AND(B37&lt;&gt;"C",U37&gt;0),"",IF(AND(B37="C",U37&lt;&gt;5),"",IF($D$1&lt;&gt;Ave!$AI$2,"",SUM(G37:N37))))</f>
        <v>583</v>
      </c>
      <c r="Q37" s="55">
        <f t="shared" si="0"/>
        <v>72.875</v>
      </c>
      <c r="R37" s="22">
        <f t="shared" si="1"/>
        <v>25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132</v>
      </c>
      <c r="E38" s="53" t="s">
        <v>101</v>
      </c>
      <c r="F38" s="54">
        <v>8</v>
      </c>
      <c r="G38" s="54">
        <v>90</v>
      </c>
      <c r="H38" s="54">
        <v>83</v>
      </c>
      <c r="I38" s="54">
        <v>96</v>
      </c>
      <c r="J38" s="54">
        <v>87</v>
      </c>
      <c r="K38" s="54">
        <v>100</v>
      </c>
      <c r="L38" s="54">
        <v>91</v>
      </c>
      <c r="M38" s="54">
        <v>90</v>
      </c>
      <c r="N38" s="54">
        <v>69</v>
      </c>
      <c r="O38" s="21"/>
      <c r="P38" s="21">
        <f>IF(AND(B38&lt;&gt;"C",U38&gt;0),"",IF(AND(B38="C",U38&lt;&gt;5),"",IF($D$1&lt;&gt;Ave!$AI$2,"",SUM(G38:N38))))</f>
        <v>706</v>
      </c>
      <c r="Q38" s="55">
        <f t="shared" si="0"/>
        <v>88.25</v>
      </c>
      <c r="R38" s="22">
        <f t="shared" si="1"/>
        <v>6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133</v>
      </c>
      <c r="E39" s="53" t="s">
        <v>101</v>
      </c>
      <c r="F39" s="54">
        <v>8</v>
      </c>
      <c r="G39" s="54">
        <v>65</v>
      </c>
      <c r="H39" s="54">
        <v>57</v>
      </c>
      <c r="I39" s="54">
        <v>98</v>
      </c>
      <c r="J39" s="54">
        <v>61</v>
      </c>
      <c r="K39" s="54">
        <v>78</v>
      </c>
      <c r="L39" s="54">
        <v>54</v>
      </c>
      <c r="M39" s="54">
        <v>52</v>
      </c>
      <c r="N39" s="54">
        <v>73</v>
      </c>
      <c r="O39" s="21"/>
      <c r="P39" s="21">
        <f>IF(AND(B39&lt;&gt;"C",U39&gt;0),"",IF(AND(B39="C",U39&lt;&gt;5),"",IF($D$1&lt;&gt;Ave!$AI$2,"",SUM(G39:N39))))</f>
        <v>538</v>
      </c>
      <c r="Q39" s="55">
        <f t="shared" si="0"/>
        <v>67.25</v>
      </c>
      <c r="R39" s="22">
        <f t="shared" si="1"/>
        <v>34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134</v>
      </c>
      <c r="E40" s="53" t="s">
        <v>98</v>
      </c>
      <c r="F40" s="54">
        <v>8</v>
      </c>
      <c r="G40" s="54">
        <v>81</v>
      </c>
      <c r="H40" s="54">
        <v>83</v>
      </c>
      <c r="I40" s="54">
        <v>91</v>
      </c>
      <c r="J40" s="54">
        <v>88</v>
      </c>
      <c r="K40" s="54">
        <v>90</v>
      </c>
      <c r="L40" s="54">
        <v>85</v>
      </c>
      <c r="M40" s="54">
        <v>68</v>
      </c>
      <c r="N40" s="54">
        <v>99</v>
      </c>
      <c r="O40" s="21"/>
      <c r="P40" s="21">
        <f>IF(AND(B40&lt;&gt;"C",U40&gt;0),"",IF(AND(B40="C",U40&lt;&gt;5),"",IF($D$1&lt;&gt;Ave!$AI$2,"",SUM(G40:N40))))</f>
        <v>685</v>
      </c>
      <c r="Q40" s="55">
        <f t="shared" si="0"/>
        <v>85.625</v>
      </c>
      <c r="R40" s="22">
        <f t="shared" si="1"/>
        <v>14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135</v>
      </c>
      <c r="E41" s="53" t="s">
        <v>101</v>
      </c>
      <c r="F41" s="135">
        <v>8</v>
      </c>
      <c r="G41" s="54">
        <v>82</v>
      </c>
      <c r="H41" s="54">
        <v>86</v>
      </c>
      <c r="I41" s="54">
        <v>87</v>
      </c>
      <c r="J41" s="54">
        <v>82</v>
      </c>
      <c r="K41" s="54">
        <v>89</v>
      </c>
      <c r="L41" s="54">
        <v>77</v>
      </c>
      <c r="M41" s="54">
        <v>78</v>
      </c>
      <c r="N41" s="54">
        <v>76</v>
      </c>
      <c r="O41" s="21"/>
      <c r="P41" s="21">
        <f>IF(AND(B41&lt;&gt;"C",U41&gt;0),"",IF(AND(B41="C",U41&lt;&gt;5),"",IF($D$1&lt;&gt;Ave!$AI$2,"",SUM(G41:N41))))</f>
        <v>657</v>
      </c>
      <c r="Q41" s="55">
        <f t="shared" si="0"/>
        <v>82.125</v>
      </c>
      <c r="R41" s="22">
        <f t="shared" si="1"/>
        <v>17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136</v>
      </c>
      <c r="E42" s="53" t="s">
        <v>101</v>
      </c>
      <c r="F42" s="135">
        <v>8</v>
      </c>
      <c r="G42" s="54">
        <v>94</v>
      </c>
      <c r="H42" s="54">
        <v>75</v>
      </c>
      <c r="I42" s="54">
        <v>96</v>
      </c>
      <c r="J42" s="54">
        <v>92</v>
      </c>
      <c r="K42" s="54">
        <v>92</v>
      </c>
      <c r="L42" s="54">
        <v>85</v>
      </c>
      <c r="M42" s="54">
        <v>88</v>
      </c>
      <c r="N42" s="54">
        <v>83</v>
      </c>
      <c r="O42" s="21"/>
      <c r="P42" s="21">
        <f>IF(AND(B42&lt;&gt;"C",U42&gt;0),"",IF(AND(B42="C",U42&lt;&gt;5),"",IF($D$1&lt;&gt;Ave!$AI$2,"",SUM(G42:N42))))</f>
        <v>705</v>
      </c>
      <c r="Q42" s="55">
        <f t="shared" si="0"/>
        <v>88.125</v>
      </c>
      <c r="R42" s="22">
        <f t="shared" si="1"/>
        <v>8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137</v>
      </c>
      <c r="E43" s="53" t="s">
        <v>98</v>
      </c>
      <c r="F43" s="54">
        <v>8</v>
      </c>
      <c r="G43" s="54">
        <v>47</v>
      </c>
      <c r="H43" s="54">
        <v>50</v>
      </c>
      <c r="I43" s="54">
        <v>92</v>
      </c>
      <c r="J43" s="54">
        <v>61</v>
      </c>
      <c r="K43" s="54">
        <v>71</v>
      </c>
      <c r="L43" s="54">
        <v>54</v>
      </c>
      <c r="M43" s="54">
        <v>50</v>
      </c>
      <c r="N43" s="54">
        <v>67</v>
      </c>
      <c r="O43" s="21"/>
      <c r="P43" s="21">
        <f>IF(AND(B43&lt;&gt;"C",U43&gt;0),"",IF(AND(B43="C",U43&lt;&gt;5),"",IF($D$1&lt;&gt;Ave!$AI$2,"",SUM(G43:N43))))</f>
        <v>492</v>
      </c>
      <c r="Q43" s="55">
        <f t="shared" si="0"/>
        <v>61.5</v>
      </c>
      <c r="R43" s="22">
        <f t="shared" si="1"/>
        <v>36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138</v>
      </c>
      <c r="E44" s="53" t="s">
        <v>98</v>
      </c>
      <c r="F44" s="54">
        <v>8</v>
      </c>
      <c r="G44" s="54">
        <v>71</v>
      </c>
      <c r="H44" s="54">
        <v>74</v>
      </c>
      <c r="I44" s="54">
        <v>100</v>
      </c>
      <c r="J44" s="54">
        <v>72</v>
      </c>
      <c r="K44" s="54">
        <v>87</v>
      </c>
      <c r="L44" s="54">
        <v>78</v>
      </c>
      <c r="M44" s="54">
        <v>89</v>
      </c>
      <c r="N44" s="54">
        <v>71</v>
      </c>
      <c r="O44" s="21"/>
      <c r="P44" s="21">
        <f>IF(AND(B44&lt;&gt;"C",U44&gt;0),"",IF(AND(B44="C",U44&lt;&gt;5),"",IF($D$1&lt;&gt;Ave!$AI$2,"",SUM(G44:N44))))</f>
        <v>642</v>
      </c>
      <c r="Q44" s="55">
        <f t="shared" si="0"/>
        <v>80.25</v>
      </c>
      <c r="R44" s="22">
        <f t="shared" si="1"/>
        <v>19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139</v>
      </c>
      <c r="E45" s="53" t="s">
        <v>101</v>
      </c>
      <c r="F45" s="54">
        <v>8</v>
      </c>
      <c r="G45" s="54">
        <v>50</v>
      </c>
      <c r="H45" s="54">
        <v>60</v>
      </c>
      <c r="I45" s="54">
        <v>98</v>
      </c>
      <c r="J45" s="54">
        <v>61</v>
      </c>
      <c r="K45" s="54">
        <v>69</v>
      </c>
      <c r="L45" s="54">
        <v>75</v>
      </c>
      <c r="M45" s="54">
        <v>68</v>
      </c>
      <c r="N45" s="54">
        <v>88</v>
      </c>
      <c r="O45" s="21"/>
      <c r="P45" s="21">
        <f>IF(AND(B45&lt;&gt;"C",U45&gt;0),"",IF(AND(B45="C",U45&lt;&gt;5),"",IF($D$1&lt;&gt;Ave!$AI$2,"",SUM(G45:N45))))</f>
        <v>569</v>
      </c>
      <c r="Q45" s="55">
        <f t="shared" si="0"/>
        <v>71.125</v>
      </c>
      <c r="R45" s="22">
        <f t="shared" si="1"/>
        <v>27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140</v>
      </c>
      <c r="E46" s="53" t="s">
        <v>101</v>
      </c>
      <c r="F46" s="54">
        <v>8</v>
      </c>
      <c r="G46" s="54">
        <v>64</v>
      </c>
      <c r="H46" s="54">
        <v>83</v>
      </c>
      <c r="I46" s="54">
        <v>46</v>
      </c>
      <c r="J46" s="54">
        <v>55</v>
      </c>
      <c r="K46" s="54">
        <v>81</v>
      </c>
      <c r="L46" s="54">
        <v>73</v>
      </c>
      <c r="M46" s="54">
        <v>62</v>
      </c>
      <c r="N46" s="54">
        <v>92</v>
      </c>
      <c r="O46" s="21"/>
      <c r="P46" s="21">
        <f>IF(AND(B46&lt;&gt;"C",U46&gt;0),"",IF(AND(B46="C",U46&lt;&gt;5),"",IF($D$1&lt;&gt;Ave!$AI$2,"",SUM(G46:N46))))</f>
        <v>556</v>
      </c>
      <c r="Q46" s="55">
        <f t="shared" si="0"/>
        <v>69.5</v>
      </c>
      <c r="R46" s="22">
        <f t="shared" si="1"/>
        <v>31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141</v>
      </c>
      <c r="E47" s="53" t="s">
        <v>98</v>
      </c>
      <c r="F47" s="54">
        <v>8</v>
      </c>
      <c r="G47" s="54">
        <v>64</v>
      </c>
      <c r="H47" s="54">
        <v>64</v>
      </c>
      <c r="I47" s="54">
        <v>94</v>
      </c>
      <c r="J47" s="54">
        <v>63</v>
      </c>
      <c r="K47" s="54">
        <v>75</v>
      </c>
      <c r="L47" s="54">
        <v>68</v>
      </c>
      <c r="M47" s="54">
        <v>67</v>
      </c>
      <c r="N47" s="54">
        <v>70</v>
      </c>
      <c r="O47" s="21"/>
      <c r="P47" s="21">
        <f>IF(AND(B47&lt;&gt;"C",U47&gt;0),"",IF(AND(B47="C",U47&lt;&gt;5),"",IF($D$1&lt;&gt;Ave!$AI$2,"",SUM(G47:N47))))</f>
        <v>565</v>
      </c>
      <c r="Q47" s="55">
        <f t="shared" si="0"/>
        <v>70.625</v>
      </c>
      <c r="R47" s="22">
        <f t="shared" si="1"/>
        <v>29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opLeftCell="A16" workbookViewId="0">
      <selection activeCell="D52" sqref="D52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ሀሊድ  ሰኢድ  ይመር</v>
      </c>
      <c r="E5" s="21" t="str">
        <f>'S1'!E5</f>
        <v>m</v>
      </c>
      <c r="F5" s="21">
        <f>'S1'!F5</f>
        <v>8</v>
      </c>
      <c r="G5" s="51">
        <v>78</v>
      </c>
      <c r="H5" s="51">
        <v>90</v>
      </c>
      <c r="I5" s="51">
        <v>91</v>
      </c>
      <c r="J5" s="51">
        <v>64</v>
      </c>
      <c r="K5" s="51">
        <v>89</v>
      </c>
      <c r="L5" s="51">
        <v>78</v>
      </c>
      <c r="M5" s="51">
        <v>72</v>
      </c>
      <c r="N5" s="51">
        <v>93</v>
      </c>
      <c r="O5" s="21"/>
      <c r="P5" s="21">
        <f>IF(AND(B5&lt;&gt;"C",U5&gt;0),"",IF(AND(B5="C",U5&lt;&gt;5),"",IF('S1'!$D$1&lt;&gt;Ave!$AI$2,"",SUM(G5:N5))))</f>
        <v>655</v>
      </c>
      <c r="Q5" s="55">
        <f>IF(AND(B5&lt;&gt;"C",U5&gt;0),"",IF(AND(B5="C",U5&lt;&gt;5),"",IF(AND(B5="C",U5=5),P5/4,P5/8)))</f>
        <v>81.875</v>
      </c>
      <c r="R5" s="22">
        <f t="shared" ref="R5:R36" si="0">IF(AND(B5&lt;&gt;"C",U5&gt;0),"",IF(AND(B5="C",U5&lt;&gt;5),"",RANK(Q5,$Q$5:$Q$64)))</f>
        <v>15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ሀሽም አህመድ  አሊ</v>
      </c>
      <c r="E6" s="21" t="str">
        <f>'S1'!E6</f>
        <v>m</v>
      </c>
      <c r="F6" s="21">
        <f>'S1'!F6</f>
        <v>8</v>
      </c>
      <c r="G6" s="51">
        <v>85</v>
      </c>
      <c r="H6" s="51">
        <v>99</v>
      </c>
      <c r="I6" s="51">
        <v>100</v>
      </c>
      <c r="J6" s="51">
        <v>95</v>
      </c>
      <c r="K6" s="51">
        <v>93</v>
      </c>
      <c r="L6" s="51">
        <v>80</v>
      </c>
      <c r="M6" s="51">
        <v>91</v>
      </c>
      <c r="N6" s="51">
        <v>91</v>
      </c>
      <c r="O6" s="21"/>
      <c r="P6" s="21">
        <f>IF(AND(B6&lt;&gt;"C",U6&gt;0),"",IF(AND(B6="C",U6&lt;&gt;5),"",IF('S1'!$D$1&lt;&gt;Ave!$AI$2,"",SUM(G6:N6))))</f>
        <v>734</v>
      </c>
      <c r="Q6" s="55">
        <f t="shared" ref="Q6:Q64" si="1">IF(AND(B6&lt;&gt;"C",U6&gt;0),"",IF(AND(B6="C",U6&lt;&gt;5),"",IF(AND(B6="C",U6=5),P6/4,P6/8)))</f>
        <v>91.75</v>
      </c>
      <c r="R6" s="22">
        <f t="shared" si="0"/>
        <v>3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 አህመድ  ሙስጠፋ</v>
      </c>
      <c r="E7" s="21" t="str">
        <f>'S1'!E7</f>
        <v>f</v>
      </c>
      <c r="F7" s="21">
        <f>'S1'!F7</f>
        <v>8</v>
      </c>
      <c r="G7" s="51">
        <v>73</v>
      </c>
      <c r="H7" s="51">
        <v>62</v>
      </c>
      <c r="I7" s="51">
        <v>92</v>
      </c>
      <c r="J7" s="51">
        <v>75</v>
      </c>
      <c r="K7" s="51">
        <v>92</v>
      </c>
      <c r="L7" s="51">
        <v>59</v>
      </c>
      <c r="M7" s="51">
        <v>84</v>
      </c>
      <c r="N7" s="51">
        <v>78</v>
      </c>
      <c r="O7" s="21"/>
      <c r="P7" s="21">
        <f>IF(AND(B7&lt;&gt;"C",U7&gt;0),"",IF(AND(B7="C",U7&lt;&gt;5),"",IF('S1'!$D$1&lt;&gt;Ave!$AI$2,"",SUM(G7:N7))))</f>
        <v>615</v>
      </c>
      <c r="Q7" s="55">
        <f t="shared" si="1"/>
        <v>76.875</v>
      </c>
      <c r="R7" s="22">
        <f t="shared" si="0"/>
        <v>19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ሂባ  ሲራጅ  አደም</v>
      </c>
      <c r="E8" s="21" t="str">
        <f>'S1'!E8</f>
        <v>f</v>
      </c>
      <c r="F8" s="21">
        <f>'S1'!F8</f>
        <v>8</v>
      </c>
      <c r="G8" s="51">
        <v>67</v>
      </c>
      <c r="H8" s="51">
        <v>78</v>
      </c>
      <c r="I8" s="51">
        <v>96</v>
      </c>
      <c r="J8" s="51">
        <v>60</v>
      </c>
      <c r="K8" s="51">
        <v>78</v>
      </c>
      <c r="L8" s="51">
        <v>55</v>
      </c>
      <c r="M8" s="51">
        <v>59</v>
      </c>
      <c r="N8" s="51">
        <v>90</v>
      </c>
      <c r="O8" s="21"/>
      <c r="P8" s="21">
        <f>IF(AND(B8&lt;&gt;"C",U8&gt;0),"",IF(AND(B8="C",U8&lt;&gt;5),"",IF('S1'!$D$1&lt;&gt;Ave!$AI$2,"",SUM(G8:N8))))</f>
        <v>583</v>
      </c>
      <c r="Q8" s="55">
        <f t="shared" si="1"/>
        <v>72.875</v>
      </c>
      <c r="R8" s="22">
        <f t="shared" si="0"/>
        <v>23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ሂክማ ሙሀመድ ኑር ሷሊህ</v>
      </c>
      <c r="E9" s="21" t="str">
        <f>'S1'!E9</f>
        <v>f</v>
      </c>
      <c r="F9" s="21">
        <f>'S1'!F9</f>
        <v>8</v>
      </c>
      <c r="G9" s="51">
        <v>98</v>
      </c>
      <c r="H9" s="51">
        <v>91</v>
      </c>
      <c r="I9" s="51">
        <v>100</v>
      </c>
      <c r="J9" s="51">
        <v>71</v>
      </c>
      <c r="K9" s="51">
        <v>93</v>
      </c>
      <c r="L9" s="51">
        <v>75</v>
      </c>
      <c r="M9" s="51">
        <v>89</v>
      </c>
      <c r="N9" s="51">
        <v>88</v>
      </c>
      <c r="O9" s="21"/>
      <c r="P9" s="21">
        <f>IF(AND(B9&lt;&gt;"C",U9&gt;0),"",IF(AND(B9="C",U9&lt;&gt;5),"",IF('S1'!$D$1&lt;&gt;Ave!$AI$2,"",SUM(G9:N9))))</f>
        <v>705</v>
      </c>
      <c r="Q9" s="55">
        <f t="shared" si="1"/>
        <v>88.125</v>
      </c>
      <c r="R9" s="22">
        <f t="shared" si="0"/>
        <v>6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ሂክማ  ሳሙኤል  ሞላ</v>
      </c>
      <c r="E10" s="21" t="str">
        <f>'S1'!E10</f>
        <v>f</v>
      </c>
      <c r="F10" s="21">
        <f>'S1'!F10</f>
        <v>8</v>
      </c>
      <c r="G10" s="51">
        <v>88</v>
      </c>
      <c r="H10" s="51">
        <v>94</v>
      </c>
      <c r="I10" s="51">
        <v>92</v>
      </c>
      <c r="J10" s="51">
        <v>77</v>
      </c>
      <c r="K10" s="51">
        <v>90</v>
      </c>
      <c r="L10" s="51">
        <v>74</v>
      </c>
      <c r="M10" s="51">
        <v>85</v>
      </c>
      <c r="N10" s="51">
        <v>87</v>
      </c>
      <c r="O10" s="21"/>
      <c r="P10" s="21">
        <f>IF(AND(B10&lt;&gt;"C",U10&gt;0),"",IF(AND(B10="C",U10&lt;&gt;5),"",IF('S1'!$D$1&lt;&gt;Ave!$AI$2,"",SUM(G10:N10))))</f>
        <v>687</v>
      </c>
      <c r="Q10" s="55">
        <f t="shared" si="1"/>
        <v>85.875</v>
      </c>
      <c r="R10" s="22">
        <f t="shared" si="0"/>
        <v>7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ሙሀመድ  ሰኢድ  ሞላ</v>
      </c>
      <c r="E11" s="21" t="str">
        <f>'S1'!E11</f>
        <v>m</v>
      </c>
      <c r="F11" s="21">
        <f>'S1'!F11</f>
        <v>8</v>
      </c>
      <c r="G11" s="51">
        <v>56</v>
      </c>
      <c r="H11" s="51">
        <v>53</v>
      </c>
      <c r="I11" s="51">
        <v>68</v>
      </c>
      <c r="J11" s="51">
        <v>57</v>
      </c>
      <c r="K11" s="51">
        <v>72</v>
      </c>
      <c r="L11" s="51">
        <v>60</v>
      </c>
      <c r="M11" s="51">
        <v>60</v>
      </c>
      <c r="N11" s="51">
        <v>65</v>
      </c>
      <c r="O11" s="21"/>
      <c r="P11" s="21">
        <f>IF(AND(B11&lt;&gt;"C",U11&gt;0),"",IF(AND(B11="C",U11&lt;&gt;5),"",IF('S1'!$D$1&lt;&gt;Ave!$AI$2,"",SUM(G11:N11))))</f>
        <v>491</v>
      </c>
      <c r="Q11" s="55">
        <f t="shared" si="1"/>
        <v>61.375</v>
      </c>
      <c r="R11" s="22">
        <f t="shared" si="0"/>
        <v>34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 ሱልጧን  እንድሪስ</v>
      </c>
      <c r="E12" s="21" t="str">
        <f>'S1'!E12</f>
        <v>m</v>
      </c>
      <c r="F12" s="21">
        <f>'S1'!F12</f>
        <v>8</v>
      </c>
      <c r="G12" s="51">
        <v>91</v>
      </c>
      <c r="H12" s="51">
        <v>92</v>
      </c>
      <c r="I12" s="51">
        <v>100</v>
      </c>
      <c r="J12" s="51">
        <v>84</v>
      </c>
      <c r="K12" s="51">
        <v>94</v>
      </c>
      <c r="L12" s="51">
        <v>92</v>
      </c>
      <c r="M12" s="51">
        <v>92</v>
      </c>
      <c r="N12" s="51">
        <v>92</v>
      </c>
      <c r="O12" s="21"/>
      <c r="P12" s="21">
        <f>IF(AND(B12&lt;&gt;"C",U12&gt;0),"",IF(AND(B12="C",U12&lt;&gt;5),"",IF('S1'!$D$1&lt;&gt;Ave!$AI$2,"",SUM(G12:N12))))</f>
        <v>737</v>
      </c>
      <c r="Q12" s="55">
        <f t="shared" si="1"/>
        <v>92.125</v>
      </c>
      <c r="R12" s="22">
        <f t="shared" si="0"/>
        <v>1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 አህመድ  ኢብራሂም</v>
      </c>
      <c r="E13" s="21" t="str">
        <f>'S1'!E13</f>
        <v>m</v>
      </c>
      <c r="F13" s="21">
        <f>'S1'!F13</f>
        <v>8</v>
      </c>
      <c r="G13" s="51">
        <v>39</v>
      </c>
      <c r="H13" s="51">
        <v>39</v>
      </c>
      <c r="I13" s="51">
        <v>23</v>
      </c>
      <c r="J13" s="51">
        <v>39</v>
      </c>
      <c r="K13" s="51">
        <v>45</v>
      </c>
      <c r="L13" s="51">
        <v>51</v>
      </c>
      <c r="M13" s="51">
        <v>46</v>
      </c>
      <c r="N13" s="51">
        <v>75</v>
      </c>
      <c r="O13" s="21"/>
      <c r="P13" s="21">
        <f>IF(AND(B13&lt;&gt;"C",U13&gt;0),"",IF(AND(B13="C",U13&lt;&gt;5),"",IF('S1'!$D$1&lt;&gt;Ave!$AI$2,"",SUM(G13:N13))))</f>
        <v>357</v>
      </c>
      <c r="Q13" s="55">
        <f t="shared" si="1"/>
        <v>44.625</v>
      </c>
      <c r="R13" s="22">
        <f t="shared" si="0"/>
        <v>42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 ይማም  ለጋስ</v>
      </c>
      <c r="E14" s="21" t="str">
        <f>'S1'!E14</f>
        <v>m</v>
      </c>
      <c r="F14" s="21">
        <f>'S1'!F14</f>
        <v>8</v>
      </c>
      <c r="G14" s="51">
        <v>80</v>
      </c>
      <c r="H14" s="51">
        <v>86</v>
      </c>
      <c r="I14" s="51">
        <v>85</v>
      </c>
      <c r="J14" s="51">
        <v>70</v>
      </c>
      <c r="K14" s="51">
        <v>87</v>
      </c>
      <c r="L14" s="51">
        <v>80</v>
      </c>
      <c r="M14" s="51">
        <v>78</v>
      </c>
      <c r="N14" s="51">
        <v>90</v>
      </c>
      <c r="O14" s="21"/>
      <c r="P14" s="21">
        <f>IF(AND(B14&lt;&gt;"C",U14&gt;0),"",IF(AND(B14="C",U14&lt;&gt;5),"",IF('S1'!$D$1&lt;&gt;Ave!$AI$2,"",SUM(G14:N14))))</f>
        <v>656</v>
      </c>
      <c r="Q14" s="55">
        <f t="shared" si="1"/>
        <v>82</v>
      </c>
      <c r="R14" s="22">
        <f t="shared" si="0"/>
        <v>14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ሙባረክ  ሀሰን አበራ</v>
      </c>
      <c r="E15" s="21" t="str">
        <f>'S1'!E15</f>
        <v>m</v>
      </c>
      <c r="F15" s="21">
        <f>'S1'!F15</f>
        <v>10</v>
      </c>
      <c r="G15" s="51">
        <v>76</v>
      </c>
      <c r="H15" s="51">
        <v>62</v>
      </c>
      <c r="I15" s="51">
        <v>56</v>
      </c>
      <c r="J15" s="51">
        <v>76</v>
      </c>
      <c r="K15" s="51">
        <v>90</v>
      </c>
      <c r="L15" s="51">
        <v>61</v>
      </c>
      <c r="M15" s="51">
        <v>73</v>
      </c>
      <c r="N15" s="51">
        <v>92</v>
      </c>
      <c r="O15" s="21"/>
      <c r="P15" s="21">
        <f>IF(AND(B15&lt;&gt;"C",U15&gt;0),"",IF(AND(B15="C",U15&lt;&gt;5),"",IF('S1'!$D$1&lt;&gt;Ave!$AI$2,"",SUM(G15:N15))))</f>
        <v>586</v>
      </c>
      <c r="Q15" s="55">
        <f t="shared" si="1"/>
        <v>73.25</v>
      </c>
      <c r="R15" s="22">
        <f t="shared" si="0"/>
        <v>22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ሙባረክ  ሀሰን  ዘውዱ</v>
      </c>
      <c r="E16" s="21" t="str">
        <f>'S1'!E16</f>
        <v>m</v>
      </c>
      <c r="F16" s="21">
        <f>'S1'!F16</f>
        <v>8</v>
      </c>
      <c r="G16" s="51">
        <v>12</v>
      </c>
      <c r="H16" s="51">
        <v>12</v>
      </c>
      <c r="I16" s="51">
        <v>12</v>
      </c>
      <c r="J16" s="51">
        <v>12</v>
      </c>
      <c r="K16" s="51">
        <v>12</v>
      </c>
      <c r="L16" s="51">
        <v>12</v>
      </c>
      <c r="M16" s="51">
        <v>12</v>
      </c>
      <c r="N16" s="51">
        <v>12</v>
      </c>
      <c r="O16" s="21"/>
      <c r="P16" s="21">
        <f>IF(AND(B16&lt;&gt;"C",U16&gt;0),"",IF(AND(B16="C",U16&lt;&gt;5),"",IF('S1'!$D$1&lt;&gt;Ave!$AI$2,"",SUM(G16:N16))))</f>
        <v>96</v>
      </c>
      <c r="Q16" s="55">
        <f t="shared" si="1"/>
        <v>12</v>
      </c>
      <c r="R16" s="22">
        <f t="shared" si="0"/>
        <v>43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ሰልማን  ሰኢድ  ሙሀመድ</v>
      </c>
      <c r="E17" s="21" t="str">
        <f>'S1'!E17</f>
        <v>m</v>
      </c>
      <c r="F17" s="21">
        <f>'S1'!F17</f>
        <v>8</v>
      </c>
      <c r="G17" s="51">
        <v>66</v>
      </c>
      <c r="H17" s="51">
        <v>65</v>
      </c>
      <c r="I17" s="51">
        <v>92</v>
      </c>
      <c r="J17" s="51">
        <v>51</v>
      </c>
      <c r="K17" s="51">
        <v>73</v>
      </c>
      <c r="L17" s="51">
        <v>80</v>
      </c>
      <c r="M17" s="51">
        <v>55</v>
      </c>
      <c r="N17" s="51">
        <v>93</v>
      </c>
      <c r="O17" s="21"/>
      <c r="P17" s="21">
        <f>IF(AND(B17&lt;&gt;"C",U17&gt;0),"",IF(AND(B17="C",U17&lt;&gt;5),"",IF('S1'!$D$1&lt;&gt;Ave!$AI$2,"",SUM(G17:N17))))</f>
        <v>575</v>
      </c>
      <c r="Q17" s="55">
        <f t="shared" si="1"/>
        <v>71.875</v>
      </c>
      <c r="R17" s="22">
        <f t="shared" si="0"/>
        <v>25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ሰብሪና  አብዱ  ሰኢድ</v>
      </c>
      <c r="E18" s="21" t="str">
        <f>'S1'!E18</f>
        <v>f</v>
      </c>
      <c r="F18" s="21">
        <f>'S1'!F18</f>
        <v>8</v>
      </c>
      <c r="G18" s="51">
        <v>89</v>
      </c>
      <c r="H18" s="51">
        <v>77</v>
      </c>
      <c r="I18" s="51">
        <v>91</v>
      </c>
      <c r="J18" s="51">
        <v>67</v>
      </c>
      <c r="K18" s="51">
        <v>90</v>
      </c>
      <c r="L18" s="51">
        <v>72</v>
      </c>
      <c r="M18" s="51">
        <v>77</v>
      </c>
      <c r="N18" s="51">
        <v>87</v>
      </c>
      <c r="O18" s="21"/>
      <c r="P18" s="21">
        <f>IF(AND(B18&lt;&gt;"C",U18&gt;0),"",IF(AND(B18="C",U18&lt;&gt;5),"",IF('S1'!$D$1&lt;&gt;Ave!$AI$2,"",SUM(G18:N18))))</f>
        <v>650</v>
      </c>
      <c r="Q18" s="55">
        <f t="shared" si="1"/>
        <v>81.25</v>
      </c>
      <c r="R18" s="22">
        <f t="shared" si="0"/>
        <v>16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ሰይፈድ  ሀሰን  አህመድ</v>
      </c>
      <c r="E19" s="21" t="str">
        <f>'S1'!E19</f>
        <v>m</v>
      </c>
      <c r="F19" s="21">
        <f>'S1'!F19</f>
        <v>8</v>
      </c>
      <c r="G19" s="51">
        <v>76</v>
      </c>
      <c r="H19" s="51">
        <v>57</v>
      </c>
      <c r="I19" s="51">
        <v>78</v>
      </c>
      <c r="J19" s="51">
        <v>69</v>
      </c>
      <c r="K19" s="51">
        <v>88</v>
      </c>
      <c r="L19" s="51">
        <v>78</v>
      </c>
      <c r="M19" s="51">
        <v>75</v>
      </c>
      <c r="N19" s="51">
        <v>80</v>
      </c>
      <c r="O19" s="21"/>
      <c r="P19" s="21">
        <f>IF(AND(B19&lt;&gt;"C",U19&gt;0),"",IF(AND(B19="C",U19&lt;&gt;5),"",IF('S1'!$D$1&lt;&gt;Ave!$AI$2,"",SUM(G19:N19))))</f>
        <v>601</v>
      </c>
      <c r="Q19" s="55">
        <f t="shared" si="1"/>
        <v>75.125</v>
      </c>
      <c r="R19" s="22">
        <f t="shared" si="0"/>
        <v>21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ሱመያ ኑሩሁሴን  አህመድ</v>
      </c>
      <c r="E20" s="21" t="str">
        <f>'S1'!E20</f>
        <v>f</v>
      </c>
      <c r="F20" s="21">
        <f>'S1'!F20</f>
        <v>8</v>
      </c>
      <c r="G20" s="51">
        <v>40</v>
      </c>
      <c r="H20" s="51">
        <v>36</v>
      </c>
      <c r="I20" s="51">
        <v>53</v>
      </c>
      <c r="J20" s="51">
        <v>31</v>
      </c>
      <c r="K20" s="51">
        <v>62</v>
      </c>
      <c r="L20" s="51">
        <v>45</v>
      </c>
      <c r="M20" s="51">
        <v>56</v>
      </c>
      <c r="N20" s="51">
        <v>77</v>
      </c>
      <c r="O20" s="21"/>
      <c r="P20" s="21">
        <f>IF(AND(B20&lt;&gt;"C",U20&gt;0),"",IF(AND(B20="C",U20&lt;&gt;5),"",IF('S1'!$D$1&lt;&gt;Ave!$AI$2,"",SUM(G20:N20))))</f>
        <v>400</v>
      </c>
      <c r="Q20" s="55">
        <f t="shared" si="1"/>
        <v>50</v>
      </c>
      <c r="R20" s="22">
        <f t="shared" si="0"/>
        <v>41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ሱሪያ  አሊ  ሙሀመድ</v>
      </c>
      <c r="E21" s="21" t="str">
        <f>'S1'!E21</f>
        <v>f</v>
      </c>
      <c r="F21" s="21">
        <f>'S1'!F21</f>
        <v>8</v>
      </c>
      <c r="G21" s="51">
        <v>97</v>
      </c>
      <c r="H21" s="51">
        <v>93</v>
      </c>
      <c r="I21" s="51">
        <v>100</v>
      </c>
      <c r="J21" s="51">
        <v>72</v>
      </c>
      <c r="K21" s="51">
        <v>89</v>
      </c>
      <c r="L21" s="51">
        <v>85</v>
      </c>
      <c r="M21" s="51">
        <v>87</v>
      </c>
      <c r="N21" s="51">
        <v>89</v>
      </c>
      <c r="O21" s="21"/>
      <c r="P21" s="21">
        <f>IF(AND(B21&lt;&gt;"C",U21&gt;0),"",IF(AND(B21="C",U21&lt;&gt;5),"",IF('S1'!$D$1&lt;&gt;Ave!$AI$2,"",SUM(G21:N21))))</f>
        <v>712</v>
      </c>
      <c r="Q21" s="55">
        <f t="shared" si="1"/>
        <v>89</v>
      </c>
      <c r="R21" s="22">
        <f t="shared" si="0"/>
        <v>5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ሶብሪና  ሰኢድ  ካሳው</v>
      </c>
      <c r="E22" s="21" t="str">
        <f>'S1'!E22</f>
        <v>f</v>
      </c>
      <c r="F22" s="21">
        <f>'S1'!F22</f>
        <v>8</v>
      </c>
      <c r="G22" s="51">
        <v>90</v>
      </c>
      <c r="H22" s="51">
        <v>99</v>
      </c>
      <c r="I22" s="51">
        <v>93</v>
      </c>
      <c r="J22" s="51">
        <v>85</v>
      </c>
      <c r="K22" s="51">
        <v>93</v>
      </c>
      <c r="L22" s="51">
        <v>85</v>
      </c>
      <c r="M22" s="51">
        <v>88</v>
      </c>
      <c r="N22" s="51">
        <v>90</v>
      </c>
      <c r="O22" s="21"/>
      <c r="P22" s="21">
        <f>IF(AND(B22&lt;&gt;"C",U22&gt;0),"",IF(AND(B22="C",U22&lt;&gt;5),"",IF('S1'!$D$1&lt;&gt;Ave!$AI$2,"",SUM(G22:N22))))</f>
        <v>723</v>
      </c>
      <c r="Q22" s="55">
        <f t="shared" si="1"/>
        <v>90.375</v>
      </c>
      <c r="R22" s="22">
        <f t="shared" si="0"/>
        <v>4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ሷሊሀ  አህመድ ሙሀመድ</v>
      </c>
      <c r="E23" s="21" t="str">
        <f>'S1'!E23</f>
        <v>f</v>
      </c>
      <c r="F23" s="21">
        <f>'S1'!F23</f>
        <v>8</v>
      </c>
      <c r="G23" s="51">
        <v>90</v>
      </c>
      <c r="H23" s="51">
        <v>72</v>
      </c>
      <c r="I23" s="51">
        <v>93</v>
      </c>
      <c r="J23" s="51">
        <v>65</v>
      </c>
      <c r="K23" s="51">
        <v>80</v>
      </c>
      <c r="L23" s="51">
        <v>73</v>
      </c>
      <c r="M23" s="51">
        <v>77</v>
      </c>
      <c r="N23" s="51">
        <v>88</v>
      </c>
      <c r="O23" s="21"/>
      <c r="P23" s="21">
        <f>IF(AND(B23&lt;&gt;"C",U23&gt;0),"",IF(AND(B23="C",U23&lt;&gt;5),"",IF('S1'!$D$1&lt;&gt;Ave!$AI$2,"",SUM(G23:N23))))</f>
        <v>638</v>
      </c>
      <c r="Q23" s="55">
        <f t="shared" si="1"/>
        <v>79.75</v>
      </c>
      <c r="R23" s="22">
        <f t="shared" si="0"/>
        <v>18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ረያን  ማህሙድ  ሰኢድ</v>
      </c>
      <c r="E24" s="21" t="str">
        <f>'S1'!E24</f>
        <v>m</v>
      </c>
      <c r="F24" s="21">
        <f>'S1'!F24</f>
        <v>8</v>
      </c>
      <c r="G24" s="51">
        <v>34</v>
      </c>
      <c r="H24" s="51">
        <v>43</v>
      </c>
      <c r="I24" s="51">
        <v>92</v>
      </c>
      <c r="J24" s="51">
        <v>30</v>
      </c>
      <c r="K24" s="51">
        <v>58</v>
      </c>
      <c r="L24" s="51">
        <v>62</v>
      </c>
      <c r="M24" s="51">
        <v>50</v>
      </c>
      <c r="N24" s="51">
        <v>65</v>
      </c>
      <c r="O24" s="21"/>
      <c r="P24" s="21">
        <f>IF(AND(B24&lt;&gt;"C",U24&gt;0),"",IF(AND(B24="C",U24&lt;&gt;5),"",IF('S1'!$D$1&lt;&gt;Ave!$AI$2,"",SUM(G24:N24))))</f>
        <v>434</v>
      </c>
      <c r="Q24" s="55">
        <f t="shared" si="1"/>
        <v>54.25</v>
      </c>
      <c r="R24" s="22">
        <f t="shared" si="0"/>
        <v>39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ነሲሀ  ጀማል  አራጋው</v>
      </c>
      <c r="E25" s="21" t="str">
        <f>'S1'!E25</f>
        <v>f</v>
      </c>
      <c r="F25" s="21">
        <f>'S1'!F25</f>
        <v>8</v>
      </c>
      <c r="G25" s="51">
        <v>56</v>
      </c>
      <c r="H25" s="51">
        <v>60</v>
      </c>
      <c r="I25" s="51">
        <v>66</v>
      </c>
      <c r="J25" s="51">
        <v>41</v>
      </c>
      <c r="K25" s="51">
        <v>80</v>
      </c>
      <c r="L25" s="51">
        <v>56</v>
      </c>
      <c r="M25" s="51">
        <v>59</v>
      </c>
      <c r="N25" s="51">
        <v>77</v>
      </c>
      <c r="O25" s="21"/>
      <c r="P25" s="21">
        <f>IF(AND(B25&lt;&gt;"C",U25&gt;0),"",IF(AND(B25="C",U25&lt;&gt;5),"",IF('S1'!$D$1&lt;&gt;Ave!$AI$2,"",SUM(G25:N25))))</f>
        <v>495</v>
      </c>
      <c r="Q25" s="55">
        <f t="shared" si="1"/>
        <v>61.875</v>
      </c>
      <c r="R25" s="22">
        <f t="shared" si="0"/>
        <v>33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ነኢማ  ሰኢድ  አለሙ</v>
      </c>
      <c r="E26" s="21" t="str">
        <f>'S1'!E26</f>
        <v>f</v>
      </c>
      <c r="F26" s="21">
        <f>'S1'!F26</f>
        <v>8</v>
      </c>
      <c r="G26" s="51">
        <v>89</v>
      </c>
      <c r="H26" s="51">
        <v>57</v>
      </c>
      <c r="I26" s="51">
        <v>89</v>
      </c>
      <c r="J26" s="51">
        <v>89</v>
      </c>
      <c r="K26" s="51">
        <v>93</v>
      </c>
      <c r="L26" s="51">
        <v>77</v>
      </c>
      <c r="M26" s="51">
        <v>94</v>
      </c>
      <c r="N26" s="51">
        <v>91</v>
      </c>
      <c r="O26" s="21"/>
      <c r="P26" s="21">
        <f>IF(AND(B26&lt;&gt;"C",U26&gt;0),"",IF(AND(B26="C",U26&lt;&gt;5),"",IF('S1'!$D$1&lt;&gt;Ave!$AI$2,"",SUM(G26:N26))))</f>
        <v>679</v>
      </c>
      <c r="Q26" s="55">
        <f t="shared" si="1"/>
        <v>84.875</v>
      </c>
      <c r="R26" s="22">
        <f t="shared" si="0"/>
        <v>8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ነኢማ  እንድሪስ  ሙሀመድ</v>
      </c>
      <c r="E27" s="21" t="str">
        <f>'S1'!E27</f>
        <v>f</v>
      </c>
      <c r="F27" s="21">
        <f>'S1'!F27</f>
        <v>8</v>
      </c>
      <c r="G27" s="51">
        <v>89</v>
      </c>
      <c r="H27" s="51">
        <v>85</v>
      </c>
      <c r="I27" s="51">
        <v>100</v>
      </c>
      <c r="J27" s="51">
        <v>84</v>
      </c>
      <c r="K27" s="51">
        <v>97</v>
      </c>
      <c r="L27" s="51">
        <v>89</v>
      </c>
      <c r="M27" s="51">
        <v>94</v>
      </c>
      <c r="N27" s="51">
        <v>98</v>
      </c>
      <c r="O27" s="21"/>
      <c r="P27" s="21">
        <f>IF(AND(B27&lt;&gt;"C",U27&gt;0),"",IF(AND(B27="C",U27&lt;&gt;5),"",IF('S1'!$D$1&lt;&gt;Ave!$AI$2,"",SUM(G27:N27))))</f>
        <v>736</v>
      </c>
      <c r="Q27" s="55">
        <f t="shared" si="1"/>
        <v>92</v>
      </c>
      <c r="R27" s="22">
        <f t="shared" si="0"/>
        <v>2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ነዋል  ኢብራሂም  ሙሀመድ</v>
      </c>
      <c r="E28" s="21" t="str">
        <f>'S1'!E28</f>
        <v>f</v>
      </c>
      <c r="F28" s="21">
        <f>'S1'!F28</f>
        <v>8</v>
      </c>
      <c r="G28" s="51">
        <v>57</v>
      </c>
      <c r="H28" s="51">
        <v>58</v>
      </c>
      <c r="I28" s="51">
        <v>77</v>
      </c>
      <c r="J28" s="51">
        <v>49</v>
      </c>
      <c r="K28" s="51">
        <v>64</v>
      </c>
      <c r="L28" s="51">
        <v>54</v>
      </c>
      <c r="M28" s="51">
        <v>59</v>
      </c>
      <c r="N28" s="51">
        <v>82</v>
      </c>
      <c r="O28" s="21"/>
      <c r="P28" s="21">
        <f>IF(AND(B28&lt;&gt;"C",U28&gt;0),"",IF(AND(B28="C",U28&lt;&gt;5),"",IF('S1'!$D$1&lt;&gt;Ave!$AI$2,"",SUM(G28:N28))))</f>
        <v>500</v>
      </c>
      <c r="Q28" s="55">
        <f t="shared" si="1"/>
        <v>62.5</v>
      </c>
      <c r="R28" s="22">
        <f t="shared" si="0"/>
        <v>32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አህመድ ሙሀመድ አህመድ</v>
      </c>
      <c r="E29" s="21" t="str">
        <f>'S1'!E29</f>
        <v>m</v>
      </c>
      <c r="F29" s="21">
        <f>'S1'!F29</f>
        <v>8</v>
      </c>
      <c r="G29" s="51">
        <v>70</v>
      </c>
      <c r="H29" s="51">
        <v>78</v>
      </c>
      <c r="I29" s="51">
        <v>100</v>
      </c>
      <c r="J29" s="51">
        <v>74</v>
      </c>
      <c r="K29" s="51">
        <v>90</v>
      </c>
      <c r="L29" s="51">
        <v>72</v>
      </c>
      <c r="M29" s="51">
        <v>69</v>
      </c>
      <c r="N29" s="51">
        <v>93</v>
      </c>
      <c r="O29" s="21"/>
      <c r="P29" s="21">
        <f>IF(AND(B29&lt;&gt;"C",U29&gt;0),"",IF(AND(B29="C",U29&lt;&gt;5),"",IF('S1'!$D$1&lt;&gt;Ave!$AI$2,"",SUM(G29:N29))))</f>
        <v>646</v>
      </c>
      <c r="Q29" s="55">
        <f t="shared" si="1"/>
        <v>80.75</v>
      </c>
      <c r="R29" s="22">
        <f t="shared" si="0"/>
        <v>17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አመተረህማን አብዱልቃድር</v>
      </c>
      <c r="E30" s="21" t="str">
        <f>'S1'!E30</f>
        <v>f</v>
      </c>
      <c r="F30" s="21">
        <f>'S1'!F30</f>
        <v>8</v>
      </c>
      <c r="G30" s="51">
        <v>81</v>
      </c>
      <c r="H30" s="51">
        <v>81</v>
      </c>
      <c r="I30" s="51">
        <v>96</v>
      </c>
      <c r="J30" s="51">
        <v>64</v>
      </c>
      <c r="K30" s="51">
        <v>94</v>
      </c>
      <c r="L30" s="51">
        <v>73</v>
      </c>
      <c r="M30" s="51">
        <v>88</v>
      </c>
      <c r="N30" s="51">
        <v>93</v>
      </c>
      <c r="O30" s="21"/>
      <c r="P30" s="21">
        <f>IF(AND(B30&lt;&gt;"C",U30&gt;0),"",IF(AND(B30="C",U30&lt;&gt;5),"",IF('S1'!$D$1&lt;&gt;Ave!$AI$2,"",SUM(G30:N30))))</f>
        <v>670</v>
      </c>
      <c r="Q30" s="55">
        <f t="shared" si="1"/>
        <v>83.75</v>
      </c>
      <c r="R30" s="22">
        <f t="shared" si="0"/>
        <v>12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አሚራ  አብዱ  ሰኢድ</v>
      </c>
      <c r="E31" s="21" t="str">
        <f>'S1'!E31</f>
        <v>f</v>
      </c>
      <c r="F31" s="21">
        <f>'S1'!F31</f>
        <v>8</v>
      </c>
      <c r="G31" s="51">
        <v>49</v>
      </c>
      <c r="H31" s="51">
        <v>56</v>
      </c>
      <c r="I31" s="51">
        <v>54</v>
      </c>
      <c r="J31" s="51">
        <v>44</v>
      </c>
      <c r="K31" s="51">
        <v>51</v>
      </c>
      <c r="L31" s="51">
        <v>60</v>
      </c>
      <c r="M31" s="51">
        <v>51</v>
      </c>
      <c r="N31" s="51">
        <v>77</v>
      </c>
      <c r="O31" s="21"/>
      <c r="P31" s="21">
        <f>IF(AND(B31&lt;&gt;"C",U31&gt;0),"",IF(AND(B31="C",U31&lt;&gt;5),"",IF('S1'!$D$1&lt;&gt;Ave!$AI$2,"",SUM(G31:N31))))</f>
        <v>442</v>
      </c>
      <c r="Q31" s="55">
        <f t="shared" si="1"/>
        <v>55.25</v>
      </c>
      <c r="R31" s="22">
        <f t="shared" si="0"/>
        <v>38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አማር  ሙሀመድ  ሰኢድ</v>
      </c>
      <c r="E32" s="21" t="str">
        <f>'S1'!E32</f>
        <v>m</v>
      </c>
      <c r="F32" s="21">
        <f>'S1'!F32</f>
        <v>8</v>
      </c>
      <c r="G32" s="51">
        <v>35</v>
      </c>
      <c r="H32" s="51">
        <v>60</v>
      </c>
      <c r="I32" s="51">
        <v>51</v>
      </c>
      <c r="J32" s="51">
        <v>36</v>
      </c>
      <c r="K32" s="51">
        <v>49</v>
      </c>
      <c r="L32" s="51">
        <v>55</v>
      </c>
      <c r="M32" s="51">
        <v>51</v>
      </c>
      <c r="N32" s="51">
        <v>81</v>
      </c>
      <c r="O32" s="21"/>
      <c r="P32" s="21">
        <f>IF(AND(B32&lt;&gt;"C",U32&gt;0),"",IF(AND(B32="C",U32&lt;&gt;5),"",IF('S1'!$D$1&lt;&gt;Ave!$AI$2,"",SUM(G32:N32))))</f>
        <v>418</v>
      </c>
      <c r="Q32" s="55">
        <f t="shared" si="1"/>
        <v>52.25</v>
      </c>
      <c r="R32" s="22">
        <f t="shared" si="0"/>
        <v>40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አማር  ኑሩ  ጌታሁን</v>
      </c>
      <c r="E33" s="21" t="str">
        <f>'S1'!E33</f>
        <v>m</v>
      </c>
      <c r="F33" s="21">
        <f>'S1'!F33</f>
        <v>8</v>
      </c>
      <c r="G33" s="51">
        <v>66</v>
      </c>
      <c r="H33" s="51">
        <v>64</v>
      </c>
      <c r="I33" s="51">
        <v>65</v>
      </c>
      <c r="J33" s="51">
        <v>51</v>
      </c>
      <c r="K33" s="51">
        <v>85</v>
      </c>
      <c r="L33" s="51">
        <v>69</v>
      </c>
      <c r="M33" s="51">
        <v>79</v>
      </c>
      <c r="N33" s="51">
        <v>79</v>
      </c>
      <c r="O33" s="21"/>
      <c r="P33" s="21">
        <f>IF(AND(B33&lt;&gt;"C",U33&gt;0),"",IF(AND(B33="C",U33&lt;&gt;5),"",IF('S1'!$D$1&lt;&gt;Ave!$AI$2,"",SUM(G33:N33))))</f>
        <v>558</v>
      </c>
      <c r="Q33" s="55">
        <f t="shared" si="1"/>
        <v>69.75</v>
      </c>
      <c r="R33" s="22">
        <f t="shared" si="0"/>
        <v>27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አማር  ይማም ሙሀመድ</v>
      </c>
      <c r="E34" s="21" t="str">
        <f>'S1'!E34</f>
        <v>m</v>
      </c>
      <c r="F34" s="21">
        <f>'S1'!F34</f>
        <v>8</v>
      </c>
      <c r="G34" s="51">
        <v>59</v>
      </c>
      <c r="H34" s="51">
        <v>47</v>
      </c>
      <c r="I34" s="51">
        <v>46</v>
      </c>
      <c r="J34" s="51">
        <v>42</v>
      </c>
      <c r="K34" s="51">
        <v>81</v>
      </c>
      <c r="L34" s="51">
        <v>54</v>
      </c>
      <c r="M34" s="51">
        <v>62</v>
      </c>
      <c r="N34" s="51">
        <v>75</v>
      </c>
      <c r="O34" s="21"/>
      <c r="P34" s="21">
        <f>IF(AND(B34&lt;&gt;"C",U34&gt;0),"",IF(AND(B34="C",U34&lt;&gt;5),"",IF('S1'!$D$1&lt;&gt;Ave!$AI$2,"",SUM(G34:N34))))</f>
        <v>466</v>
      </c>
      <c r="Q34" s="55">
        <f t="shared" si="1"/>
        <v>58.25</v>
      </c>
      <c r="R34" s="22">
        <f t="shared" si="0"/>
        <v>36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አቡበከር  ሙሀመድ  አደም</v>
      </c>
      <c r="E35" s="21" t="str">
        <f>'S1'!E35</f>
        <v>m</v>
      </c>
      <c r="F35" s="21">
        <f>'S1'!F35</f>
        <v>8</v>
      </c>
      <c r="G35" s="51">
        <v>60</v>
      </c>
      <c r="H35" s="51">
        <v>53</v>
      </c>
      <c r="I35" s="51">
        <v>71</v>
      </c>
      <c r="J35" s="51">
        <v>46</v>
      </c>
      <c r="K35" s="51">
        <v>81</v>
      </c>
      <c r="L35" s="51">
        <v>63</v>
      </c>
      <c r="M35" s="51">
        <v>56</v>
      </c>
      <c r="N35" s="51">
        <v>91</v>
      </c>
      <c r="O35" s="21"/>
      <c r="P35" s="21">
        <f>IF(AND(B35&lt;&gt;"C",U35&gt;0),"",IF(AND(B35="C",U35&lt;&gt;5),"",IF('S1'!$D$1&lt;&gt;Ave!$AI$2,"",SUM(G35:N35))))</f>
        <v>521</v>
      </c>
      <c r="Q35" s="55">
        <f t="shared" si="1"/>
        <v>65.125</v>
      </c>
      <c r="R35" s="22">
        <f t="shared" si="0"/>
        <v>30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አብዱሰላም  ሰኢድ  ሙሀመድ</v>
      </c>
      <c r="E36" s="21" t="str">
        <f>'S1'!E36</f>
        <v>m</v>
      </c>
      <c r="F36" s="21">
        <f>'S1'!F36</f>
        <v>8</v>
      </c>
      <c r="G36" s="51">
        <v>44</v>
      </c>
      <c r="H36" s="51">
        <v>60</v>
      </c>
      <c r="I36" s="51">
        <v>65</v>
      </c>
      <c r="J36" s="51">
        <v>45</v>
      </c>
      <c r="K36" s="51">
        <v>45</v>
      </c>
      <c r="L36" s="51">
        <v>65</v>
      </c>
      <c r="M36" s="51">
        <v>54</v>
      </c>
      <c r="N36" s="51">
        <v>79</v>
      </c>
      <c r="O36" s="21"/>
      <c r="P36" s="21">
        <f>IF(AND(B36&lt;&gt;"C",U36&gt;0),"",IF(AND(B36="C",U36&lt;&gt;5),"",IF('S1'!$D$1&lt;&gt;Ave!$AI$2,"",SUM(G36:N36))))</f>
        <v>457</v>
      </c>
      <c r="Q36" s="55">
        <f t="shared" si="1"/>
        <v>57.125</v>
      </c>
      <c r="R36" s="22">
        <f t="shared" si="0"/>
        <v>37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አነስ  አህመድ  ሙሀመድ</v>
      </c>
      <c r="E37" s="21" t="str">
        <f>'S1'!E37</f>
        <v>m</v>
      </c>
      <c r="F37" s="21">
        <f>'S1'!F37</f>
        <v>8</v>
      </c>
      <c r="G37" s="51">
        <v>60</v>
      </c>
      <c r="H37" s="51">
        <v>69</v>
      </c>
      <c r="I37" s="51">
        <v>97</v>
      </c>
      <c r="J37" s="51">
        <v>68</v>
      </c>
      <c r="K37" s="51">
        <v>83</v>
      </c>
      <c r="L37" s="51">
        <v>61</v>
      </c>
      <c r="M37" s="51">
        <v>61</v>
      </c>
      <c r="N37" s="51">
        <v>79</v>
      </c>
      <c r="O37" s="21"/>
      <c r="P37" s="21">
        <f>IF(AND(B37&lt;&gt;"C",U37&gt;0),"",IF(AND(B37="C",U37&lt;&gt;5),"",IF('S1'!$D$1&lt;&gt;Ave!$AI$2,"",SUM(G37:N37))))</f>
        <v>578</v>
      </c>
      <c r="Q37" s="55">
        <f t="shared" si="1"/>
        <v>72.25</v>
      </c>
      <c r="R37" s="22">
        <f t="shared" ref="R37:R64" si="3">IF(AND(B37&lt;&gt;"C",U37&gt;0),"",IF(AND(B37="C",U37&lt;&gt;5),"",RANK(Q37,$Q$5:$Q$64)))</f>
        <v>24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አፍያ ኡስማን ኑርአህመድ</v>
      </c>
      <c r="E38" s="21" t="str">
        <f>'S1'!E38</f>
        <v>f</v>
      </c>
      <c r="F38" s="21">
        <f>'S1'!F38</f>
        <v>8</v>
      </c>
      <c r="G38" s="51">
        <v>98</v>
      </c>
      <c r="H38" s="51">
        <v>84</v>
      </c>
      <c r="I38" s="51">
        <v>62</v>
      </c>
      <c r="J38" s="51">
        <v>88</v>
      </c>
      <c r="K38" s="51">
        <v>96</v>
      </c>
      <c r="L38" s="51">
        <v>72</v>
      </c>
      <c r="M38" s="51">
        <v>88</v>
      </c>
      <c r="N38" s="51">
        <v>87</v>
      </c>
      <c r="O38" s="21"/>
      <c r="P38" s="21">
        <f>IF(AND(B38&lt;&gt;"C",U38&gt;0),"",IF(AND(B38="C",U38&lt;&gt;5),"",IF('S1'!$D$1&lt;&gt;Ave!$AI$2,"",SUM(G38:N38))))</f>
        <v>675</v>
      </c>
      <c r="Q38" s="55">
        <f t="shared" si="1"/>
        <v>84.375</v>
      </c>
      <c r="R38" s="22">
        <f t="shared" si="3"/>
        <v>10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አፍናን  ሀሰን  ወርቁ</v>
      </c>
      <c r="E39" s="21" t="str">
        <f>'S1'!E39</f>
        <v>f</v>
      </c>
      <c r="F39" s="21">
        <f>'S1'!F39</f>
        <v>8</v>
      </c>
      <c r="G39" s="51">
        <v>53</v>
      </c>
      <c r="H39" s="51">
        <v>69</v>
      </c>
      <c r="I39" s="51">
        <v>97</v>
      </c>
      <c r="J39" s="51">
        <v>54</v>
      </c>
      <c r="K39" s="51">
        <v>70</v>
      </c>
      <c r="L39" s="51">
        <v>62</v>
      </c>
      <c r="M39" s="51">
        <v>52</v>
      </c>
      <c r="N39" s="51">
        <v>76</v>
      </c>
      <c r="O39" s="21"/>
      <c r="P39" s="21">
        <f>IF(AND(B39&lt;&gt;"C",U39&gt;0),"",IF(AND(B39="C",U39&lt;&gt;5),"",IF('S1'!$D$1&lt;&gt;Ave!$AI$2,"",SUM(G39:N39))))</f>
        <v>533</v>
      </c>
      <c r="Q39" s="55">
        <f t="shared" si="1"/>
        <v>66.625</v>
      </c>
      <c r="R39" s="22">
        <f t="shared" si="3"/>
        <v>29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ኡበይዳ  አብዱሰላም  ከማል</v>
      </c>
      <c r="E40" s="21" t="str">
        <f>'S1'!E40</f>
        <v>m</v>
      </c>
      <c r="F40" s="21">
        <f>'S1'!F40</f>
        <v>8</v>
      </c>
      <c r="G40" s="51">
        <v>77</v>
      </c>
      <c r="H40" s="51">
        <v>78</v>
      </c>
      <c r="I40" s="51">
        <v>94</v>
      </c>
      <c r="J40" s="51">
        <v>81</v>
      </c>
      <c r="K40" s="51">
        <v>88</v>
      </c>
      <c r="L40" s="51">
        <v>73</v>
      </c>
      <c r="M40" s="51">
        <v>80</v>
      </c>
      <c r="N40" s="51">
        <v>99</v>
      </c>
      <c r="O40" s="21"/>
      <c r="P40" s="21">
        <f>IF(AND(B40&lt;&gt;"C",U40&gt;0),"",IF(AND(B40="C",U40&lt;&gt;5),"",IF('S1'!$D$1&lt;&gt;Ave!$AI$2,"",SUM(G40:N40))))</f>
        <v>670</v>
      </c>
      <c r="Q40" s="55">
        <f t="shared" si="1"/>
        <v>83.75</v>
      </c>
      <c r="R40" s="22">
        <f t="shared" si="3"/>
        <v>12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ኢማን  ሁሴን  ተገኘ</v>
      </c>
      <c r="E41" s="21" t="str">
        <f>'S1'!E41</f>
        <v>f</v>
      </c>
      <c r="F41" s="21">
        <f>'S1'!F41</f>
        <v>8</v>
      </c>
      <c r="G41" s="51">
        <v>93</v>
      </c>
      <c r="H41" s="51">
        <v>78</v>
      </c>
      <c r="I41" s="51">
        <v>95</v>
      </c>
      <c r="J41" s="51">
        <v>66</v>
      </c>
      <c r="K41" s="51">
        <v>95</v>
      </c>
      <c r="L41" s="51">
        <v>73</v>
      </c>
      <c r="M41" s="51">
        <v>87</v>
      </c>
      <c r="N41" s="51">
        <v>88</v>
      </c>
      <c r="O41" s="21"/>
      <c r="P41" s="21">
        <f>IF(AND(B41&lt;&gt;"C",U41&gt;0),"",IF(AND(B41="C",U41&lt;&gt;5),"",IF('S1'!$D$1&lt;&gt;Ave!$AI$2,"",SUM(G41:N41))))</f>
        <v>675</v>
      </c>
      <c r="Q41" s="55">
        <f t="shared" si="1"/>
        <v>84.375</v>
      </c>
      <c r="R41" s="22">
        <f t="shared" si="3"/>
        <v>10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ኢክራም  ሱለይማን</v>
      </c>
      <c r="E42" s="21" t="str">
        <f>'S1'!E42</f>
        <v>f</v>
      </c>
      <c r="F42" s="21">
        <f>'S1'!F42</f>
        <v>8</v>
      </c>
      <c r="G42" s="51">
        <v>89</v>
      </c>
      <c r="H42" s="51">
        <v>71</v>
      </c>
      <c r="I42" s="51">
        <v>95</v>
      </c>
      <c r="J42" s="51">
        <v>78</v>
      </c>
      <c r="K42" s="51">
        <v>97</v>
      </c>
      <c r="L42" s="51">
        <v>76</v>
      </c>
      <c r="M42" s="51">
        <v>86</v>
      </c>
      <c r="N42" s="51">
        <v>85</v>
      </c>
      <c r="O42" s="21"/>
      <c r="P42" s="21">
        <f>IF(AND(B42&lt;&gt;"C",U42&gt;0),"",IF(AND(B42="C",U42&lt;&gt;5),"",IF('S1'!$D$1&lt;&gt;Ave!$AI$2,"",SUM(G42:N42))))</f>
        <v>677</v>
      </c>
      <c r="Q42" s="55">
        <f t="shared" si="1"/>
        <v>84.625</v>
      </c>
      <c r="R42" s="22">
        <f t="shared" si="3"/>
        <v>9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ዙበይር  አብዱረህማን</v>
      </c>
      <c r="E43" s="21" t="str">
        <f>'S1'!E43</f>
        <v>m</v>
      </c>
      <c r="F43" s="21">
        <f>'S1'!F43</f>
        <v>8</v>
      </c>
      <c r="G43" s="51">
        <v>45</v>
      </c>
      <c r="H43" s="51">
        <v>57</v>
      </c>
      <c r="I43" s="51">
        <v>92</v>
      </c>
      <c r="J43" s="51">
        <v>53</v>
      </c>
      <c r="K43" s="51">
        <v>53</v>
      </c>
      <c r="L43" s="51">
        <v>65</v>
      </c>
      <c r="M43" s="51">
        <v>41</v>
      </c>
      <c r="N43" s="51">
        <v>75</v>
      </c>
      <c r="O43" s="21"/>
      <c r="P43" s="21">
        <f>IF(AND(B43&lt;&gt;"C",U43&gt;0),"",IF(AND(B43="C",U43&lt;&gt;5),"",IF('S1'!$D$1&lt;&gt;Ave!$AI$2,"",SUM(G43:N43))))</f>
        <v>481</v>
      </c>
      <c r="Q43" s="55">
        <f t="shared" si="1"/>
        <v>60.125</v>
      </c>
      <c r="R43" s="22">
        <f t="shared" si="3"/>
        <v>35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ዛኪር  ሙሀመድ  ዳዉድ</v>
      </c>
      <c r="E44" s="21" t="str">
        <f>'S1'!E44</f>
        <v>m</v>
      </c>
      <c r="F44" s="21">
        <f>'S1'!F44</f>
        <v>8</v>
      </c>
      <c r="G44" s="51">
        <v>81</v>
      </c>
      <c r="H44" s="51">
        <v>63</v>
      </c>
      <c r="I44" s="51">
        <v>100</v>
      </c>
      <c r="J44" s="51">
        <v>57</v>
      </c>
      <c r="K44" s="51">
        <v>85</v>
      </c>
      <c r="L44" s="51">
        <v>70</v>
      </c>
      <c r="M44" s="51">
        <v>67</v>
      </c>
      <c r="N44" s="51">
        <v>84</v>
      </c>
      <c r="O44" s="21"/>
      <c r="P44" s="21">
        <f>IF(AND(B44&lt;&gt;"C",U44&gt;0),"",IF(AND(B44="C",U44&lt;&gt;5),"",IF('S1'!$D$1&lt;&gt;Ave!$AI$2,"",SUM(G44:N44))))</f>
        <v>607</v>
      </c>
      <c r="Q44" s="55">
        <f t="shared" si="1"/>
        <v>75.875</v>
      </c>
      <c r="R44" s="22">
        <f t="shared" si="3"/>
        <v>20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ዩስራ  ኑራዲስ  አህመድ</v>
      </c>
      <c r="E45" s="21" t="str">
        <f>'S1'!E45</f>
        <v>f</v>
      </c>
      <c r="F45" s="21">
        <f>'S1'!F45</f>
        <v>8</v>
      </c>
      <c r="G45" s="51">
        <v>63</v>
      </c>
      <c r="H45" s="51">
        <v>55</v>
      </c>
      <c r="I45" s="51">
        <v>95</v>
      </c>
      <c r="J45" s="51">
        <v>47</v>
      </c>
      <c r="K45" s="51">
        <v>71</v>
      </c>
      <c r="L45" s="51">
        <v>64</v>
      </c>
      <c r="M45" s="51">
        <v>72</v>
      </c>
      <c r="N45" s="51">
        <v>90</v>
      </c>
      <c r="O45" s="21"/>
      <c r="P45" s="21">
        <f>IF(AND(B45&lt;&gt;"C",U45&gt;0),"",IF(AND(B45="C",U45&lt;&gt;5),"",IF('S1'!$D$1&lt;&gt;Ave!$AI$2,"",SUM(G45:N45))))</f>
        <v>557</v>
      </c>
      <c r="Q45" s="55">
        <f t="shared" si="1"/>
        <v>69.625</v>
      </c>
      <c r="R45" s="22">
        <f t="shared" si="3"/>
        <v>28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ማያ  ሙሀመድ  ጀማል</v>
      </c>
      <c r="E46" s="21" t="str">
        <f>'S1'!E46</f>
        <v>f</v>
      </c>
      <c r="F46" s="21">
        <f>'S1'!F46</f>
        <v>8</v>
      </c>
      <c r="G46" s="51">
        <v>70</v>
      </c>
      <c r="H46" s="51">
        <v>66</v>
      </c>
      <c r="I46" s="51">
        <v>52</v>
      </c>
      <c r="J46" s="51">
        <v>48</v>
      </c>
      <c r="K46" s="51">
        <v>75</v>
      </c>
      <c r="L46" s="51">
        <v>62</v>
      </c>
      <c r="M46" s="51">
        <v>59</v>
      </c>
      <c r="N46" s="51">
        <v>78</v>
      </c>
      <c r="O46" s="21"/>
      <c r="P46" s="21">
        <f>IF(AND(B46&lt;&gt;"C",U46&gt;0),"",IF(AND(B46="C",U46&lt;&gt;5),"",IF('S1'!$D$1&lt;&gt;Ave!$AI$2,"",SUM(G46:N46))))</f>
        <v>510</v>
      </c>
      <c r="Q46" s="55">
        <f t="shared" si="1"/>
        <v>63.75</v>
      </c>
      <c r="R46" s="22">
        <f t="shared" si="3"/>
        <v>31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ፈዉዛን  ጀማል  ሰኢድ</v>
      </c>
      <c r="E47" s="21" t="str">
        <f>'S1'!E47</f>
        <v>m</v>
      </c>
      <c r="F47" s="21">
        <f>'S1'!F47</f>
        <v>8</v>
      </c>
      <c r="G47" s="51">
        <v>72</v>
      </c>
      <c r="H47" s="51">
        <v>69</v>
      </c>
      <c r="I47" s="51">
        <v>77</v>
      </c>
      <c r="J47" s="51">
        <v>49</v>
      </c>
      <c r="K47" s="51">
        <v>80</v>
      </c>
      <c r="L47" s="51">
        <v>79</v>
      </c>
      <c r="M47" s="51">
        <v>55</v>
      </c>
      <c r="N47" s="51">
        <v>78</v>
      </c>
      <c r="O47" s="21"/>
      <c r="P47" s="21">
        <f>IF(AND(B47&lt;&gt;"C",U47&gt;0),"",IF(AND(B47="C",U47&lt;&gt;5),"",IF('S1'!$D$1&lt;&gt;Ave!$AI$2,"",SUM(G47:N47))))</f>
        <v>559</v>
      </c>
      <c r="Q47" s="55">
        <f t="shared" si="1"/>
        <v>69.875</v>
      </c>
      <c r="R47" s="22">
        <f t="shared" si="3"/>
        <v>26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topLeftCell="A16" workbookViewId="0">
      <selection activeCell="M46" sqref="M4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ሀሊድ  ሰኢድ  ይመር</v>
      </c>
      <c r="D5" s="21" t="str">
        <f>'S1'!E5</f>
        <v>m</v>
      </c>
      <c r="E5" s="21">
        <f>'S1'!F5</f>
        <v>8</v>
      </c>
      <c r="F5" s="21">
        <f>IF(OR('S1'!G5="",'S2'!G5=""),"",('S1'!G5+'S2'!G5)/2)</f>
        <v>68.5</v>
      </c>
      <c r="G5" s="21">
        <f>IF(OR('S1'!H5="",'S2'!H5=""),"",('S1'!H5+'S2'!H5)/2)</f>
        <v>75</v>
      </c>
      <c r="H5" s="21">
        <f>IF(OR('S1'!I5="",'S2'!I5=""),"",('S1'!I5+'S2'!I5)/2)</f>
        <v>91.5</v>
      </c>
      <c r="I5" s="21">
        <f>IF(OR('S1'!J5="",'S2'!J5=""),"",('S1'!J5+'S2'!J5)/2)</f>
        <v>73.5</v>
      </c>
      <c r="J5" s="21">
        <f>IF(OR('S1'!K5="",'S2'!K5=""),"",('S1'!K5+'S2'!K5)/2)</f>
        <v>85</v>
      </c>
      <c r="K5" s="21">
        <f>IF(OR('S1'!L5="",'S2'!L5=""),"",('S1'!L5+'S2'!L5)/2)</f>
        <v>79.5</v>
      </c>
      <c r="L5" s="21">
        <f>IF(OR('S1'!M5="",'S2'!M5=""),"",('S1'!M5+'S2'!M5)/2)</f>
        <v>75</v>
      </c>
      <c r="M5" s="21">
        <f>IF(OR('S1'!N5="",'S2'!N5=""),"",('S1'!N5+'S2'!N5)/2)</f>
        <v>90</v>
      </c>
      <c r="N5" s="21">
        <f>IF(OR('S1'!P5="",'S2'!P5=""),"",('S1'!P5+'S2'!P5)/2)</f>
        <v>638</v>
      </c>
      <c r="O5" s="21">
        <f t="shared" ref="O5:O64" si="0">IF(N5="","",IF(AND(B5&lt;&gt;"C",N5&lt;&gt;""),N5/8,IF(AND(B5="C",N5&lt;&gt;""),N5/4)))</f>
        <v>79.75</v>
      </c>
      <c r="P5" s="21">
        <f>IF(N5="","",RANK(O5,$O$5:$O$64))</f>
        <v>18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0</v>
      </c>
      <c r="S5" s="36">
        <f t="shared" ref="S5:S36" si="2">IF(AND(D5="M",F5&lt;&gt;""),F5,"")</f>
        <v>68.5</v>
      </c>
      <c r="T5" s="23" t="str">
        <f t="shared" ref="T5:T36" si="3">IF(AND(D5="F",F5&lt;&gt;""),F5,"")</f>
        <v/>
      </c>
      <c r="U5" s="23">
        <f t="shared" ref="U5:U36" si="4">IF(AND(D5="M",G5&lt;&gt;""),G5,"")</f>
        <v>75</v>
      </c>
      <c r="V5" s="23" t="str">
        <f t="shared" ref="V5:V36" si="5">IF(AND(D5="F",G5&lt;&gt;""),G5,"")</f>
        <v/>
      </c>
      <c r="W5" s="23">
        <f t="shared" ref="W5:W36" si="6">IF(AND(D5="M",H5&lt;&gt;""),H5,"")</f>
        <v>91.5</v>
      </c>
      <c r="X5" s="23" t="str">
        <f t="shared" ref="X5:X36" si="7">IF(AND(D5="F",H5&lt;&gt;""),H5,"")</f>
        <v/>
      </c>
      <c r="Y5" s="23">
        <f t="shared" ref="Y5:Y36" si="8">IF(AND(D5="M",I5&lt;&gt;""),I5,"")</f>
        <v>73.5</v>
      </c>
      <c r="Z5" s="23" t="str">
        <f t="shared" ref="Z5:Z36" si="9">IF(AND(D5="F",I5&lt;&gt;""),I5,"")</f>
        <v/>
      </c>
      <c r="AA5" s="23">
        <f t="shared" ref="AA5:AA36" si="10">IF(AND(D5="M",J5&lt;&gt;""),J5,"")</f>
        <v>85</v>
      </c>
      <c r="AB5" s="23" t="str">
        <f t="shared" ref="AB5:AB36" si="11">IF(AND(D5="F",J5&lt;&gt;""),J5,"")</f>
        <v/>
      </c>
      <c r="AC5" s="23">
        <f t="shared" ref="AC5:AC36" si="12">IF(AND(D5="M",K5&lt;&gt;""),K5,"")</f>
        <v>79.5</v>
      </c>
      <c r="AD5" s="23" t="str">
        <f t="shared" ref="AD5:AD36" si="13">IF(AND(D5="F",K5&lt;&gt;""),K5,"")</f>
        <v/>
      </c>
      <c r="AE5" s="39">
        <f t="shared" ref="AE5:AE36" si="14">IF(AND(D5="M",L5&lt;&gt;""),L5,"")</f>
        <v>75</v>
      </c>
      <c r="AF5" s="39" t="str">
        <f t="shared" ref="AF5:AF36" si="15">IF(AND(D5="F",L5&lt;&gt;""),L5,"")</f>
        <v/>
      </c>
      <c r="AG5" s="40">
        <f t="shared" ref="AG5:AG36" si="16">IF(AND(D5="M",M5&lt;&gt;""),M5,"")</f>
        <v>90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ሀሽም አህመድ  አሊ</v>
      </c>
      <c r="D6" s="21" t="str">
        <f>'S1'!E6</f>
        <v>m</v>
      </c>
      <c r="E6" s="21">
        <f>'S1'!F6</f>
        <v>8</v>
      </c>
      <c r="F6" s="21">
        <f>IF(OR('S1'!G6="",'S2'!G6=""),"",('S1'!G6+'S2'!G6)/2)</f>
        <v>88</v>
      </c>
      <c r="G6" s="21">
        <f>IF(OR('S1'!H6="",'S2'!H6=""),"",('S1'!H6+'S2'!H6)/2)</f>
        <v>97</v>
      </c>
      <c r="H6" s="21">
        <f>IF(OR('S1'!I6="",'S2'!I6=""),"",('S1'!I6+'S2'!I6)/2)</f>
        <v>100</v>
      </c>
      <c r="I6" s="21">
        <f>IF(OR('S1'!J6="",'S2'!J6=""),"",('S1'!J6+'S2'!J6)/2)</f>
        <v>97</v>
      </c>
      <c r="J6" s="21">
        <f>IF(OR('S1'!K6="",'S2'!K6=""),"",('S1'!K6+'S2'!K6)/2)</f>
        <v>93</v>
      </c>
      <c r="K6" s="21">
        <f>IF(OR('S1'!L6="",'S2'!L6=""),"",('S1'!L6+'S2'!L6)/2)</f>
        <v>79</v>
      </c>
      <c r="L6" s="21">
        <f>IF(OR('S1'!M6="",'S2'!M6=""),"",('S1'!M6+'S2'!M6)/2)</f>
        <v>89.5</v>
      </c>
      <c r="M6" s="21">
        <f>IF(OR('S1'!N6="",'S2'!N6=""),"",('S1'!N6+'S2'!N6)/2)</f>
        <v>93.5</v>
      </c>
      <c r="N6" s="21">
        <f>IF(OR('S1'!P6="",'S2'!P6=""),"",('S1'!P6+'S2'!P6)/2)</f>
        <v>737</v>
      </c>
      <c r="O6" s="21">
        <f t="shared" si="0"/>
        <v>92.125</v>
      </c>
      <c r="P6" s="21">
        <f t="shared" ref="P6:P64" si="18">IF(N6="","",RANK(O6,$O$5:$O$64))</f>
        <v>1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0</v>
      </c>
      <c r="S6" s="36">
        <f t="shared" si="2"/>
        <v>88</v>
      </c>
      <c r="T6" s="23" t="str">
        <f t="shared" si="3"/>
        <v/>
      </c>
      <c r="U6" s="23">
        <f t="shared" si="4"/>
        <v>97</v>
      </c>
      <c r="V6" s="23" t="str">
        <f t="shared" si="5"/>
        <v/>
      </c>
      <c r="W6" s="23">
        <f t="shared" si="6"/>
        <v>100</v>
      </c>
      <c r="X6" s="23" t="str">
        <f t="shared" si="7"/>
        <v/>
      </c>
      <c r="Y6" s="23">
        <f t="shared" si="8"/>
        <v>97</v>
      </c>
      <c r="Z6" s="23" t="str">
        <f t="shared" si="9"/>
        <v/>
      </c>
      <c r="AA6" s="23">
        <f t="shared" si="10"/>
        <v>93</v>
      </c>
      <c r="AB6" s="23" t="str">
        <f t="shared" si="11"/>
        <v/>
      </c>
      <c r="AC6" s="23">
        <f t="shared" si="12"/>
        <v>79</v>
      </c>
      <c r="AD6" s="23" t="str">
        <f t="shared" si="13"/>
        <v/>
      </c>
      <c r="AE6" s="39">
        <f t="shared" si="14"/>
        <v>89.5</v>
      </c>
      <c r="AF6" s="39" t="str">
        <f t="shared" si="15"/>
        <v/>
      </c>
      <c r="AG6" s="40">
        <f t="shared" si="16"/>
        <v>93.5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 አህመድ  ሙስጠፋ</v>
      </c>
      <c r="D7" s="21" t="str">
        <f>'S1'!E7</f>
        <v>f</v>
      </c>
      <c r="E7" s="21">
        <f>'S1'!F7</f>
        <v>8</v>
      </c>
      <c r="F7" s="21">
        <f>IF(OR('S1'!G7="",'S2'!G7=""),"",('S1'!G7+'S2'!G7)/2)</f>
        <v>72</v>
      </c>
      <c r="G7" s="21">
        <f>IF(OR('S1'!H7="",'S2'!H7=""),"",('S1'!H7+'S2'!H7)/2)</f>
        <v>66.5</v>
      </c>
      <c r="H7" s="21">
        <f>IF(OR('S1'!I7="",'S2'!I7=""),"",('S1'!I7+'S2'!I7)/2)</f>
        <v>95.5</v>
      </c>
      <c r="I7" s="21">
        <f>IF(OR('S1'!J7="",'S2'!J7=""),"",('S1'!J7+'S2'!J7)/2)</f>
        <v>73</v>
      </c>
      <c r="J7" s="21">
        <f>IF(OR('S1'!K7="",'S2'!K7=""),"",('S1'!K7+'S2'!K7)/2)</f>
        <v>89.5</v>
      </c>
      <c r="K7" s="21">
        <f>IF(OR('S1'!L7="",'S2'!L7=""),"",('S1'!L7+'S2'!L7)/2)</f>
        <v>71</v>
      </c>
      <c r="L7" s="21">
        <f>IF(OR('S1'!M7="",'S2'!M7=""),"",('S1'!M7+'S2'!M7)/2)</f>
        <v>76.5</v>
      </c>
      <c r="M7" s="21">
        <f>IF(OR('S1'!N7="",'S2'!N7=""),"",('S1'!N7+'S2'!N7)/2)</f>
        <v>77.5</v>
      </c>
      <c r="N7" s="21">
        <f>IF(OR('S1'!P7="",'S2'!P7=""),"",('S1'!P7+'S2'!P7)/2)</f>
        <v>621.5</v>
      </c>
      <c r="O7" s="21">
        <f t="shared" si="0"/>
        <v>77.6875</v>
      </c>
      <c r="P7" s="21">
        <f t="shared" si="18"/>
        <v>21</v>
      </c>
      <c r="Q7" s="38" t="str">
        <f t="shared" si="19"/>
        <v>ተዛውራለች</v>
      </c>
      <c r="R7" s="23">
        <f t="shared" si="1"/>
        <v>0</v>
      </c>
      <c r="S7" s="36" t="str">
        <f t="shared" si="2"/>
        <v/>
      </c>
      <c r="T7" s="23">
        <f t="shared" si="3"/>
        <v>72</v>
      </c>
      <c r="U7" s="23" t="str">
        <f t="shared" si="4"/>
        <v/>
      </c>
      <c r="V7" s="23">
        <f t="shared" si="5"/>
        <v>66.5</v>
      </c>
      <c r="W7" s="23" t="str">
        <f t="shared" si="6"/>
        <v/>
      </c>
      <c r="X7" s="23">
        <f t="shared" si="7"/>
        <v>95.5</v>
      </c>
      <c r="Y7" s="23" t="str">
        <f t="shared" si="8"/>
        <v/>
      </c>
      <c r="Z7" s="23">
        <f t="shared" si="9"/>
        <v>73</v>
      </c>
      <c r="AA7" s="23" t="str">
        <f t="shared" si="10"/>
        <v/>
      </c>
      <c r="AB7" s="23">
        <f t="shared" si="11"/>
        <v>89.5</v>
      </c>
      <c r="AC7" s="23" t="str">
        <f t="shared" si="12"/>
        <v/>
      </c>
      <c r="AD7" s="23">
        <f t="shared" si="13"/>
        <v>71</v>
      </c>
      <c r="AE7" s="39" t="str">
        <f t="shared" si="14"/>
        <v/>
      </c>
      <c r="AF7" s="39">
        <f t="shared" si="15"/>
        <v>76.5</v>
      </c>
      <c r="AG7" s="40" t="str">
        <f t="shared" si="16"/>
        <v/>
      </c>
      <c r="AH7" s="39">
        <f t="shared" si="17"/>
        <v>77.5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ሂባ  ሲራጅ  አደም</v>
      </c>
      <c r="D8" s="21" t="str">
        <f>'S1'!E8</f>
        <v>f</v>
      </c>
      <c r="E8" s="21">
        <f>'S1'!F8</f>
        <v>8</v>
      </c>
      <c r="F8" s="21">
        <f>IF(OR('S1'!G8="",'S2'!G8=""),"",('S1'!G8+'S2'!G8)/2)</f>
        <v>72.5</v>
      </c>
      <c r="G8" s="21">
        <f>IF(OR('S1'!H8="",'S2'!H8=""),"",('S1'!H8+'S2'!H8)/2)</f>
        <v>79</v>
      </c>
      <c r="H8" s="21">
        <f>IF(OR('S1'!I8="",'S2'!I8=""),"",('S1'!I8+'S2'!I8)/2)</f>
        <v>98</v>
      </c>
      <c r="I8" s="21">
        <f>IF(OR('S1'!J8="",'S2'!J8=""),"",('S1'!J8+'S2'!J8)/2)</f>
        <v>66</v>
      </c>
      <c r="J8" s="21">
        <f>IF(OR('S1'!K8="",'S2'!K8=""),"",('S1'!K8+'S2'!K8)/2)</f>
        <v>81</v>
      </c>
      <c r="K8" s="21">
        <f>IF(OR('S1'!L8="",'S2'!L8=""),"",('S1'!L8+'S2'!L8)/2)</f>
        <v>64.5</v>
      </c>
      <c r="L8" s="21">
        <f>IF(OR('S1'!M8="",'S2'!M8=""),"",('S1'!M8+'S2'!M8)/2)</f>
        <v>64</v>
      </c>
      <c r="M8" s="21">
        <f>IF(OR('S1'!N8="",'S2'!N8=""),"",('S1'!N8+'S2'!N8)/2)</f>
        <v>83</v>
      </c>
      <c r="N8" s="21">
        <f>IF(OR('S1'!P8="",'S2'!P8=""),"",('S1'!P8+'S2'!P8)/2)</f>
        <v>608</v>
      </c>
      <c r="O8" s="21">
        <f t="shared" si="0"/>
        <v>76</v>
      </c>
      <c r="P8" s="21">
        <f t="shared" si="18"/>
        <v>22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72.5</v>
      </c>
      <c r="U8" s="23" t="str">
        <f t="shared" si="4"/>
        <v/>
      </c>
      <c r="V8" s="23">
        <f t="shared" si="5"/>
        <v>79</v>
      </c>
      <c r="W8" s="23" t="str">
        <f t="shared" si="6"/>
        <v/>
      </c>
      <c r="X8" s="23">
        <f t="shared" si="7"/>
        <v>98</v>
      </c>
      <c r="Y8" s="23" t="str">
        <f t="shared" si="8"/>
        <v/>
      </c>
      <c r="Z8" s="23">
        <f t="shared" si="9"/>
        <v>66</v>
      </c>
      <c r="AA8" s="23" t="str">
        <f t="shared" si="10"/>
        <v/>
      </c>
      <c r="AB8" s="23">
        <f t="shared" si="11"/>
        <v>81</v>
      </c>
      <c r="AC8" s="23" t="str">
        <f t="shared" si="12"/>
        <v/>
      </c>
      <c r="AD8" s="23">
        <f t="shared" si="13"/>
        <v>64.5</v>
      </c>
      <c r="AE8" s="39" t="str">
        <f t="shared" si="14"/>
        <v/>
      </c>
      <c r="AF8" s="39">
        <f t="shared" si="15"/>
        <v>64</v>
      </c>
      <c r="AG8" s="40" t="str">
        <f t="shared" si="16"/>
        <v/>
      </c>
      <c r="AH8" s="39">
        <f t="shared" si="17"/>
        <v>83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ሂክማ ሙሀመድ ኑር ሷሊህ</v>
      </c>
      <c r="D9" s="21" t="str">
        <f>'S1'!E9</f>
        <v>f</v>
      </c>
      <c r="E9" s="21">
        <f>'S1'!F9</f>
        <v>8</v>
      </c>
      <c r="F9" s="21">
        <f>IF(OR('S1'!G9="",'S2'!G9=""),"",('S1'!G9+'S2'!G9)/2)</f>
        <v>96.5</v>
      </c>
      <c r="G9" s="21">
        <f>IF(OR('S1'!H9="",'S2'!H9=""),"",('S1'!H9+'S2'!H9)/2)</f>
        <v>91.5</v>
      </c>
      <c r="H9" s="21">
        <f>IF(OR('S1'!I9="",'S2'!I9=""),"",('S1'!I9+'S2'!I9)/2)</f>
        <v>88.5</v>
      </c>
      <c r="I9" s="21">
        <f>IF(OR('S1'!J9="",'S2'!J9=""),"",('S1'!J9+'S2'!J9)/2)</f>
        <v>80</v>
      </c>
      <c r="J9" s="21">
        <f>IF(OR('S1'!K9="",'S2'!K9=""),"",('S1'!K9+'S2'!K9)/2)</f>
        <v>93.5</v>
      </c>
      <c r="K9" s="21">
        <f>IF(OR('S1'!L9="",'S2'!L9=""),"",('S1'!L9+'S2'!L9)/2)</f>
        <v>84</v>
      </c>
      <c r="L9" s="21">
        <f>IF(OR('S1'!M9="",'S2'!M9=""),"",('S1'!M9+'S2'!M9)/2)</f>
        <v>89.5</v>
      </c>
      <c r="M9" s="21">
        <f>IF(OR('S1'!N9="",'S2'!N9=""),"",('S1'!N9+'S2'!N9)/2)</f>
        <v>82</v>
      </c>
      <c r="N9" s="21">
        <f>IF(OR('S1'!P9="",'S2'!P9=""),"",('S1'!P9+'S2'!P9)/2)</f>
        <v>705.5</v>
      </c>
      <c r="O9" s="21">
        <f>IF(N9="","",IF(AND(B9&lt;&gt;"C",N9&lt;&gt;""),N9/8,IF(AND(B9="C",N9&lt;&gt;""),N9/4)))</f>
        <v>88.1875</v>
      </c>
      <c r="P9" s="21">
        <f t="shared" si="18"/>
        <v>6</v>
      </c>
      <c r="Q9" s="38" t="str">
        <f t="shared" si="19"/>
        <v>ተዛውራለች</v>
      </c>
      <c r="R9" s="23">
        <f t="shared" si="1"/>
        <v>0</v>
      </c>
      <c r="S9" s="36" t="str">
        <f t="shared" si="2"/>
        <v/>
      </c>
      <c r="T9" s="23">
        <f t="shared" si="3"/>
        <v>96.5</v>
      </c>
      <c r="U9" s="23" t="str">
        <f t="shared" si="4"/>
        <v/>
      </c>
      <c r="V9" s="23">
        <f t="shared" si="5"/>
        <v>91.5</v>
      </c>
      <c r="W9" s="23" t="str">
        <f t="shared" si="6"/>
        <v/>
      </c>
      <c r="X9" s="23">
        <f t="shared" si="7"/>
        <v>88.5</v>
      </c>
      <c r="Y9" s="23" t="str">
        <f t="shared" si="8"/>
        <v/>
      </c>
      <c r="Z9" s="23">
        <f t="shared" si="9"/>
        <v>80</v>
      </c>
      <c r="AA9" s="23" t="str">
        <f t="shared" si="10"/>
        <v/>
      </c>
      <c r="AB9" s="23">
        <f t="shared" si="11"/>
        <v>93.5</v>
      </c>
      <c r="AC9" s="23" t="str">
        <f t="shared" si="12"/>
        <v/>
      </c>
      <c r="AD9" s="23">
        <f t="shared" si="13"/>
        <v>84</v>
      </c>
      <c r="AE9" s="39" t="str">
        <f t="shared" si="14"/>
        <v/>
      </c>
      <c r="AF9" s="39">
        <f t="shared" si="15"/>
        <v>89.5</v>
      </c>
      <c r="AG9" s="40" t="str">
        <f t="shared" si="16"/>
        <v/>
      </c>
      <c r="AH9" s="39">
        <f t="shared" si="17"/>
        <v>82</v>
      </c>
    </row>
    <row r="10" spans="1:38">
      <c r="A10" s="18"/>
      <c r="B10" s="21">
        <f>'S1'!B10</f>
        <v>6</v>
      </c>
      <c r="C10" s="32" t="str">
        <f>'S1'!D10</f>
        <v>ሂክማ  ሳሙኤል  ሞላ</v>
      </c>
      <c r="D10" s="21" t="str">
        <f>'S1'!E10</f>
        <v>f</v>
      </c>
      <c r="E10" s="21">
        <f>'S1'!F10</f>
        <v>8</v>
      </c>
      <c r="F10" s="21">
        <f>IF(OR('S1'!G10="",'S2'!G10=""),"",('S1'!G10+'S2'!G10)/2)</f>
        <v>87.5</v>
      </c>
      <c r="G10" s="21">
        <f>IF(OR('S1'!H10="",'S2'!H10=""),"",('S1'!H10+'S2'!H10)/2)</f>
        <v>93.5</v>
      </c>
      <c r="H10" s="21">
        <f>IF(OR('S1'!I10="",'S2'!I10=""),"",('S1'!I10+'S2'!I10)/2)</f>
        <v>96</v>
      </c>
      <c r="I10" s="21">
        <f>IF(OR('S1'!J10="",'S2'!J10=""),"",('S1'!J10+'S2'!J10)/2)</f>
        <v>85.5</v>
      </c>
      <c r="J10" s="21">
        <f>IF(OR('S1'!K10="",'S2'!K10=""),"",('S1'!K10+'S2'!K10)/2)</f>
        <v>90.5</v>
      </c>
      <c r="K10" s="21">
        <f>IF(OR('S1'!L10="",'S2'!L10=""),"",('S1'!L10+'S2'!L10)/2)</f>
        <v>76</v>
      </c>
      <c r="L10" s="21">
        <f>IF(OR('S1'!M10="",'S2'!M10=""),"",('S1'!M10+'S2'!M10)/2)</f>
        <v>81.5</v>
      </c>
      <c r="M10" s="21">
        <f>IF(OR('S1'!N10="",'S2'!N10=""),"",('S1'!N10+'S2'!N10)/2)</f>
        <v>85</v>
      </c>
      <c r="N10" s="21">
        <f>IF(OR('S1'!P10="",'S2'!P10=""),"",('S1'!P10+'S2'!P10)/2)</f>
        <v>695.5</v>
      </c>
      <c r="O10" s="21">
        <f t="shared" si="0"/>
        <v>86.9375</v>
      </c>
      <c r="P10" s="21">
        <f t="shared" si="18"/>
        <v>8</v>
      </c>
      <c r="Q10" s="38" t="str">
        <f t="shared" si="19"/>
        <v>ተዛውራለች</v>
      </c>
      <c r="R10" s="23">
        <f t="shared" si="1"/>
        <v>0</v>
      </c>
      <c r="S10" s="36" t="str">
        <f t="shared" si="2"/>
        <v/>
      </c>
      <c r="T10" s="23">
        <f t="shared" si="3"/>
        <v>87.5</v>
      </c>
      <c r="U10" s="23" t="str">
        <f t="shared" si="4"/>
        <v/>
      </c>
      <c r="V10" s="23">
        <f t="shared" si="5"/>
        <v>93.5</v>
      </c>
      <c r="W10" s="23" t="str">
        <f t="shared" si="6"/>
        <v/>
      </c>
      <c r="X10" s="23">
        <f t="shared" si="7"/>
        <v>96</v>
      </c>
      <c r="Y10" s="23" t="str">
        <f t="shared" si="8"/>
        <v/>
      </c>
      <c r="Z10" s="23">
        <f t="shared" si="9"/>
        <v>85.5</v>
      </c>
      <c r="AA10" s="23" t="str">
        <f t="shared" si="10"/>
        <v/>
      </c>
      <c r="AB10" s="23">
        <f t="shared" si="11"/>
        <v>90.5</v>
      </c>
      <c r="AC10" s="23" t="str">
        <f t="shared" si="12"/>
        <v/>
      </c>
      <c r="AD10" s="23">
        <f t="shared" si="13"/>
        <v>76</v>
      </c>
      <c r="AE10" s="39" t="str">
        <f t="shared" si="14"/>
        <v/>
      </c>
      <c r="AF10" s="39">
        <f t="shared" si="15"/>
        <v>81.5</v>
      </c>
      <c r="AG10" s="40" t="str">
        <f t="shared" si="16"/>
        <v/>
      </c>
      <c r="AH10" s="39">
        <f t="shared" si="17"/>
        <v>85</v>
      </c>
    </row>
    <row r="11" spans="1:38">
      <c r="A11" s="18"/>
      <c r="B11" s="21">
        <f>'S1'!B11</f>
        <v>7</v>
      </c>
      <c r="C11" s="32" t="str">
        <f>'S1'!D11</f>
        <v>ሙሀመድ  ሰኢድ  ሞላ</v>
      </c>
      <c r="D11" s="21" t="str">
        <f>'S1'!E11</f>
        <v>m</v>
      </c>
      <c r="E11" s="21">
        <f>'S1'!F11</f>
        <v>8</v>
      </c>
      <c r="F11" s="21">
        <f>IF(OR('S1'!G11="",'S2'!G11=""),"",('S1'!G11+'S2'!G11)/2)</f>
        <v>67</v>
      </c>
      <c r="G11" s="21">
        <f>IF(OR('S1'!H11="",'S2'!H11=""),"",('S1'!H11+'S2'!H11)/2)</f>
        <v>61</v>
      </c>
      <c r="H11" s="21">
        <f>IF(OR('S1'!I11="",'S2'!I11=""),"",('S1'!I11+'S2'!I11)/2)</f>
        <v>65.5</v>
      </c>
      <c r="I11" s="21">
        <f>IF(OR('S1'!J11="",'S2'!J11=""),"",('S1'!J11+'S2'!J11)/2)</f>
        <v>71</v>
      </c>
      <c r="J11" s="21">
        <f>IF(OR('S1'!K11="",'S2'!K11=""),"",('S1'!K11+'S2'!K11)/2)</f>
        <v>75.5</v>
      </c>
      <c r="K11" s="21">
        <f>IF(OR('S1'!L11="",'S2'!L11=""),"",('S1'!L11+'S2'!L11)/2)</f>
        <v>71</v>
      </c>
      <c r="L11" s="21">
        <f>IF(OR('S1'!M11="",'S2'!M11=""),"",('S1'!M11+'S2'!M11)/2)</f>
        <v>60.5</v>
      </c>
      <c r="M11" s="21">
        <f>IF(OR('S1'!N11="",'S2'!N11=""),"",('S1'!N11+'S2'!N11)/2)</f>
        <v>77.5</v>
      </c>
      <c r="N11" s="21">
        <f>IF(OR('S1'!P11="",'S2'!P11=""),"",('S1'!P11+'S2'!P11)/2)</f>
        <v>549</v>
      </c>
      <c r="O11" s="21">
        <f t="shared" si="0"/>
        <v>68.625</v>
      </c>
      <c r="P11" s="21">
        <f t="shared" si="18"/>
        <v>29</v>
      </c>
      <c r="Q11" s="38" t="str">
        <f t="shared" si="19"/>
        <v>ተዛውሯል</v>
      </c>
      <c r="R11" s="23">
        <f t="shared" si="1"/>
        <v>0</v>
      </c>
      <c r="S11" s="36">
        <f t="shared" si="2"/>
        <v>67</v>
      </c>
      <c r="T11" s="23" t="str">
        <f t="shared" si="3"/>
        <v/>
      </c>
      <c r="U11" s="23">
        <f t="shared" si="4"/>
        <v>61</v>
      </c>
      <c r="V11" s="23" t="str">
        <f t="shared" si="5"/>
        <v/>
      </c>
      <c r="W11" s="23">
        <f t="shared" si="6"/>
        <v>65.5</v>
      </c>
      <c r="X11" s="23" t="str">
        <f t="shared" si="7"/>
        <v/>
      </c>
      <c r="Y11" s="23">
        <f t="shared" si="8"/>
        <v>71</v>
      </c>
      <c r="Z11" s="23" t="str">
        <f t="shared" si="9"/>
        <v/>
      </c>
      <c r="AA11" s="23">
        <f t="shared" si="10"/>
        <v>75.5</v>
      </c>
      <c r="AB11" s="23" t="str">
        <f t="shared" si="11"/>
        <v/>
      </c>
      <c r="AC11" s="23">
        <f t="shared" si="12"/>
        <v>71</v>
      </c>
      <c r="AD11" s="23" t="str">
        <f t="shared" si="13"/>
        <v/>
      </c>
      <c r="AE11" s="39">
        <f t="shared" si="14"/>
        <v>60.5</v>
      </c>
      <c r="AF11" s="39" t="str">
        <f t="shared" si="15"/>
        <v/>
      </c>
      <c r="AG11" s="40">
        <f t="shared" si="16"/>
        <v>77.5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 ሱልጧን  እንድሪስ</v>
      </c>
      <c r="D12" s="21" t="str">
        <f>'S1'!E12</f>
        <v>m</v>
      </c>
      <c r="E12" s="21">
        <f>'S1'!F12</f>
        <v>8</v>
      </c>
      <c r="F12" s="21">
        <f>IF(OR('S1'!G12="",'S2'!G12=""),"",('S1'!G12+'S2'!G12)/2)</f>
        <v>90.5</v>
      </c>
      <c r="G12" s="21">
        <f>IF(OR('S1'!H12="",'S2'!H12=""),"",('S1'!H12+'S2'!H12)/2)</f>
        <v>88</v>
      </c>
      <c r="H12" s="21">
        <f>IF(OR('S1'!I12="",'S2'!I12=""),"",('S1'!I12+'S2'!I12)/2)</f>
        <v>99</v>
      </c>
      <c r="I12" s="21">
        <f>IF(OR('S1'!J12="",'S2'!J12=""),"",('S1'!J12+'S2'!J12)/2)</f>
        <v>92</v>
      </c>
      <c r="J12" s="21">
        <f>IF(OR('S1'!K12="",'S2'!K12=""),"",('S1'!K12+'S2'!K12)/2)</f>
        <v>96</v>
      </c>
      <c r="K12" s="21">
        <f>IF(OR('S1'!L12="",'S2'!L12=""),"",('S1'!L12+'S2'!L12)/2)</f>
        <v>86</v>
      </c>
      <c r="L12" s="21">
        <f>IF(OR('S1'!M12="",'S2'!M12=""),"",('S1'!M12+'S2'!M12)/2)</f>
        <v>86</v>
      </c>
      <c r="M12" s="21">
        <f>IF(OR('S1'!N12="",'S2'!N12=""),"",('S1'!N12+'S2'!N12)/2)</f>
        <v>83</v>
      </c>
      <c r="N12" s="21">
        <f>IF(OR('S1'!P12="",'S2'!P12=""),"",('S1'!P12+'S2'!P12)/2)</f>
        <v>720.5</v>
      </c>
      <c r="O12" s="21">
        <f t="shared" si="0"/>
        <v>90.0625</v>
      </c>
      <c r="P12" s="21">
        <f t="shared" si="18"/>
        <v>3</v>
      </c>
      <c r="Q12" s="38" t="str">
        <f t="shared" si="19"/>
        <v>ተዛውሯል</v>
      </c>
      <c r="R12" s="23">
        <f t="shared" si="1"/>
        <v>0</v>
      </c>
      <c r="S12" s="36">
        <f t="shared" si="2"/>
        <v>90.5</v>
      </c>
      <c r="T12" s="23" t="str">
        <f t="shared" si="3"/>
        <v/>
      </c>
      <c r="U12" s="23">
        <f t="shared" si="4"/>
        <v>88</v>
      </c>
      <c r="V12" s="23" t="str">
        <f t="shared" si="5"/>
        <v/>
      </c>
      <c r="W12" s="23">
        <f t="shared" si="6"/>
        <v>99</v>
      </c>
      <c r="X12" s="23" t="str">
        <f t="shared" si="7"/>
        <v/>
      </c>
      <c r="Y12" s="23">
        <f t="shared" si="8"/>
        <v>92</v>
      </c>
      <c r="Z12" s="23" t="str">
        <f t="shared" si="9"/>
        <v/>
      </c>
      <c r="AA12" s="23">
        <f t="shared" si="10"/>
        <v>96</v>
      </c>
      <c r="AB12" s="23" t="str">
        <f t="shared" si="11"/>
        <v/>
      </c>
      <c r="AC12" s="23">
        <f t="shared" si="12"/>
        <v>86</v>
      </c>
      <c r="AD12" s="23" t="str">
        <f t="shared" si="13"/>
        <v/>
      </c>
      <c r="AE12" s="39">
        <f t="shared" si="14"/>
        <v>86</v>
      </c>
      <c r="AF12" s="39" t="str">
        <f t="shared" si="15"/>
        <v/>
      </c>
      <c r="AG12" s="40">
        <f t="shared" si="16"/>
        <v>83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 አህመድ  ኢብራሂም</v>
      </c>
      <c r="D13" s="21" t="str">
        <f>'S1'!E13</f>
        <v>m</v>
      </c>
      <c r="E13" s="21">
        <f>'S1'!F13</f>
        <v>8</v>
      </c>
      <c r="F13" s="21">
        <f>IF(OR('S1'!G13="",'S2'!G13=""),"",('S1'!G13+'S2'!G13)/2)</f>
        <v>36.5</v>
      </c>
      <c r="G13" s="21">
        <f>IF(OR('S1'!H13="",'S2'!H13=""),"",('S1'!H13+'S2'!H13)/2)</f>
        <v>36.5</v>
      </c>
      <c r="H13" s="21">
        <f>IF(OR('S1'!I13="",'S2'!I13=""),"",('S1'!I13+'S2'!I13)/2)</f>
        <v>39.5</v>
      </c>
      <c r="I13" s="21">
        <f>IF(OR('S1'!J13="",'S2'!J13=""),"",('S1'!J13+'S2'!J13)/2)</f>
        <v>46.5</v>
      </c>
      <c r="J13" s="21">
        <f>IF(OR('S1'!K13="",'S2'!K13=""),"",('S1'!K13+'S2'!K13)/2)</f>
        <v>49</v>
      </c>
      <c r="K13" s="21">
        <f>IF(OR('S1'!L13="",'S2'!L13=""),"",('S1'!L13+'S2'!L13)/2)</f>
        <v>46.5</v>
      </c>
      <c r="L13" s="21">
        <f>IF(OR('S1'!M13="",'S2'!M13=""),"",('S1'!M13+'S2'!M13)/2)</f>
        <v>53.5</v>
      </c>
      <c r="M13" s="21">
        <f>IF(OR('S1'!N13="",'S2'!N13=""),"",('S1'!N13+'S2'!N13)/2)</f>
        <v>77.5</v>
      </c>
      <c r="N13" s="21">
        <f>IF(OR('S1'!P13="",'S2'!P13=""),"",('S1'!P13+'S2'!P13)/2)</f>
        <v>385.5</v>
      </c>
      <c r="O13" s="21">
        <f t="shared" si="0"/>
        <v>48.1875</v>
      </c>
      <c r="P13" s="21">
        <f t="shared" si="18"/>
        <v>42</v>
      </c>
      <c r="Q13" s="38" t="str">
        <f t="shared" si="19"/>
        <v>አልተዛወረም</v>
      </c>
      <c r="R13" s="23">
        <f t="shared" si="1"/>
        <v>6</v>
      </c>
      <c r="S13" s="36">
        <f t="shared" si="2"/>
        <v>36.5</v>
      </c>
      <c r="T13" s="23" t="str">
        <f t="shared" si="3"/>
        <v/>
      </c>
      <c r="U13" s="23">
        <f t="shared" si="4"/>
        <v>36.5</v>
      </c>
      <c r="V13" s="23" t="str">
        <f t="shared" si="5"/>
        <v/>
      </c>
      <c r="W13" s="23">
        <f t="shared" si="6"/>
        <v>39.5</v>
      </c>
      <c r="X13" s="23" t="str">
        <f t="shared" si="7"/>
        <v/>
      </c>
      <c r="Y13" s="23">
        <f t="shared" si="8"/>
        <v>46.5</v>
      </c>
      <c r="Z13" s="23" t="str">
        <f t="shared" si="9"/>
        <v/>
      </c>
      <c r="AA13" s="23">
        <f t="shared" si="10"/>
        <v>49</v>
      </c>
      <c r="AB13" s="23" t="str">
        <f t="shared" si="11"/>
        <v/>
      </c>
      <c r="AC13" s="23">
        <f t="shared" si="12"/>
        <v>46.5</v>
      </c>
      <c r="AD13" s="23" t="str">
        <f t="shared" si="13"/>
        <v/>
      </c>
      <c r="AE13" s="39">
        <f t="shared" si="14"/>
        <v>53.5</v>
      </c>
      <c r="AF13" s="39" t="str">
        <f t="shared" si="15"/>
        <v/>
      </c>
      <c r="AG13" s="40">
        <f t="shared" si="16"/>
        <v>77.5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 ይማም  ለጋስ</v>
      </c>
      <c r="D14" s="21" t="str">
        <f>'S1'!E14</f>
        <v>m</v>
      </c>
      <c r="E14" s="21">
        <f>'S1'!F14</f>
        <v>8</v>
      </c>
      <c r="F14" s="21">
        <f>IF(OR('S1'!G14="",'S2'!G14=""),"",('S1'!G14+'S2'!G14)/2)</f>
        <v>81.5</v>
      </c>
      <c r="G14" s="21">
        <f>IF(OR('S1'!H14="",'S2'!H14=""),"",('S1'!H14+'S2'!H14)/2)</f>
        <v>85.5</v>
      </c>
      <c r="H14" s="21">
        <f>IF(OR('S1'!I14="",'S2'!I14=""),"",('S1'!I14+'S2'!I14)/2)</f>
        <v>83.5</v>
      </c>
      <c r="I14" s="21">
        <f>IF(OR('S1'!J14="",'S2'!J14=""),"",('S1'!J14+'S2'!J14)/2)</f>
        <v>77</v>
      </c>
      <c r="J14" s="21">
        <f>IF(OR('S1'!K14="",'S2'!K14=""),"",('S1'!K14+'S2'!K14)/2)</f>
        <v>88</v>
      </c>
      <c r="K14" s="21">
        <f>IF(OR('S1'!L14="",'S2'!L14=""),"",('S1'!L14+'S2'!L14)/2)</f>
        <v>80</v>
      </c>
      <c r="L14" s="21">
        <f>IF(OR('S1'!M14="",'S2'!M14=""),"",('S1'!M14+'S2'!M14)/2)</f>
        <v>72.5</v>
      </c>
      <c r="M14" s="21">
        <f>IF(OR('S1'!N14="",'S2'!N14=""),"",('S1'!N14+'S2'!N14)/2)</f>
        <v>87</v>
      </c>
      <c r="N14" s="21">
        <f>IF(OR('S1'!P14="",'S2'!P14=""),"",('S1'!P14+'S2'!P14)/2)</f>
        <v>655</v>
      </c>
      <c r="O14" s="21">
        <f t="shared" si="0"/>
        <v>81.875</v>
      </c>
      <c r="P14" s="21">
        <f t="shared" si="18"/>
        <v>17</v>
      </c>
      <c r="Q14" s="38" t="str">
        <f t="shared" si="19"/>
        <v>ተዛውሯል</v>
      </c>
      <c r="R14" s="23">
        <f t="shared" si="1"/>
        <v>0</v>
      </c>
      <c r="S14" s="36">
        <f t="shared" si="2"/>
        <v>81.5</v>
      </c>
      <c r="T14" s="23" t="str">
        <f t="shared" si="3"/>
        <v/>
      </c>
      <c r="U14" s="23">
        <f t="shared" si="4"/>
        <v>85.5</v>
      </c>
      <c r="V14" s="23" t="str">
        <f t="shared" si="5"/>
        <v/>
      </c>
      <c r="W14" s="23">
        <f t="shared" si="6"/>
        <v>83.5</v>
      </c>
      <c r="X14" s="23" t="str">
        <f t="shared" si="7"/>
        <v/>
      </c>
      <c r="Y14" s="23">
        <f t="shared" si="8"/>
        <v>77</v>
      </c>
      <c r="Z14" s="23" t="str">
        <f t="shared" si="9"/>
        <v/>
      </c>
      <c r="AA14" s="23">
        <f t="shared" si="10"/>
        <v>88</v>
      </c>
      <c r="AB14" s="23" t="str">
        <f t="shared" si="11"/>
        <v/>
      </c>
      <c r="AC14" s="23">
        <f t="shared" si="12"/>
        <v>80</v>
      </c>
      <c r="AD14" s="23" t="str">
        <f t="shared" si="13"/>
        <v/>
      </c>
      <c r="AE14" s="39">
        <f t="shared" si="14"/>
        <v>72.5</v>
      </c>
      <c r="AF14" s="39" t="str">
        <f t="shared" si="15"/>
        <v/>
      </c>
      <c r="AG14" s="40">
        <f t="shared" si="16"/>
        <v>87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ሙባረክ  ሀሰን አበራ</v>
      </c>
      <c r="D15" s="21" t="str">
        <f>'S1'!E15</f>
        <v>m</v>
      </c>
      <c r="E15" s="21">
        <f>'S1'!F15</f>
        <v>10</v>
      </c>
      <c r="F15" s="21">
        <f>IF(OR('S1'!G15="",'S2'!G15=""),"",('S1'!G15+'S2'!G15)/2)</f>
        <v>65</v>
      </c>
      <c r="G15" s="21">
        <f>IF(OR('S1'!H15="",'S2'!H15=""),"",('S1'!H15+'S2'!H15)/2)</f>
        <v>69</v>
      </c>
      <c r="H15" s="21">
        <f>IF(OR('S1'!I15="",'S2'!I15=""),"",('S1'!I15+'S2'!I15)/2)</f>
        <v>57</v>
      </c>
      <c r="I15" s="21">
        <f>IF(OR('S1'!J15="",'S2'!J15=""),"",('S1'!J15+'S2'!J15)/2)</f>
        <v>78</v>
      </c>
      <c r="J15" s="21">
        <f>IF(OR('S1'!K15="",'S2'!K15=""),"",('S1'!K15+'S2'!K15)/2)</f>
        <v>88.5</v>
      </c>
      <c r="K15" s="21">
        <f>IF(OR('S1'!L15="",'S2'!L15=""),"",('S1'!L15+'S2'!L15)/2)</f>
        <v>66</v>
      </c>
      <c r="L15" s="21">
        <f>IF(OR('S1'!M15="",'S2'!M15=""),"",('S1'!M15+'S2'!M15)/2)</f>
        <v>70</v>
      </c>
      <c r="M15" s="21">
        <f>IF(OR('S1'!N15="",'S2'!N15=""),"",('S1'!N15+'S2'!N15)/2)</f>
        <v>92</v>
      </c>
      <c r="N15" s="21">
        <f>IF(OR('S1'!P15="",'S2'!P15=""),"",('S1'!P15+'S2'!P15)/2)</f>
        <v>585.5</v>
      </c>
      <c r="O15" s="21">
        <f t="shared" si="0"/>
        <v>73.1875</v>
      </c>
      <c r="P15" s="21">
        <f t="shared" si="18"/>
        <v>23</v>
      </c>
      <c r="Q15" s="38" t="str">
        <f t="shared" si="19"/>
        <v>ተዛውሯል</v>
      </c>
      <c r="R15" s="23">
        <f t="shared" si="1"/>
        <v>0</v>
      </c>
      <c r="S15" s="36">
        <f t="shared" si="2"/>
        <v>65</v>
      </c>
      <c r="T15" s="23" t="str">
        <f t="shared" si="3"/>
        <v/>
      </c>
      <c r="U15" s="23">
        <f t="shared" si="4"/>
        <v>69</v>
      </c>
      <c r="V15" s="23" t="str">
        <f t="shared" si="5"/>
        <v/>
      </c>
      <c r="W15" s="23">
        <f t="shared" si="6"/>
        <v>57</v>
      </c>
      <c r="X15" s="23" t="str">
        <f t="shared" si="7"/>
        <v/>
      </c>
      <c r="Y15" s="23">
        <f t="shared" si="8"/>
        <v>78</v>
      </c>
      <c r="Z15" s="23" t="str">
        <f t="shared" si="9"/>
        <v/>
      </c>
      <c r="AA15" s="23">
        <f t="shared" si="10"/>
        <v>88.5</v>
      </c>
      <c r="AB15" s="23" t="str">
        <f t="shared" si="11"/>
        <v/>
      </c>
      <c r="AC15" s="23">
        <f t="shared" si="12"/>
        <v>66</v>
      </c>
      <c r="AD15" s="23" t="str">
        <f t="shared" si="13"/>
        <v/>
      </c>
      <c r="AE15" s="39">
        <f t="shared" si="14"/>
        <v>70</v>
      </c>
      <c r="AF15" s="39" t="str">
        <f t="shared" si="15"/>
        <v/>
      </c>
      <c r="AG15" s="40">
        <f t="shared" si="16"/>
        <v>92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ሙባረክ  ሀሰን  ዘውዱ</v>
      </c>
      <c r="D16" s="21" t="str">
        <f>'S1'!E16</f>
        <v>m</v>
      </c>
      <c r="E16" s="21">
        <f>'S1'!F16</f>
        <v>8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ሰልማን  ሰኢድ  ሙሀመድ</v>
      </c>
      <c r="D17" s="21" t="str">
        <f>'S1'!E17</f>
        <v>m</v>
      </c>
      <c r="E17" s="21">
        <f>'S1'!F17</f>
        <v>8</v>
      </c>
      <c r="F17" s="21">
        <f>IF(OR('S1'!G17="",'S2'!G17=""),"",('S1'!G17+'S2'!G17)/2)</f>
        <v>67.5</v>
      </c>
      <c r="G17" s="21">
        <f>IF(OR('S1'!H17="",'S2'!H17=""),"",('S1'!H17+'S2'!H17)/2)</f>
        <v>60.5</v>
      </c>
      <c r="H17" s="21">
        <f>IF(OR('S1'!I17="",'S2'!I17=""),"",('S1'!I17+'S2'!I17)/2)</f>
        <v>85</v>
      </c>
      <c r="I17" s="21">
        <f>IF(OR('S1'!J17="",'S2'!J17=""),"",('S1'!J17+'S2'!J17)/2)</f>
        <v>62</v>
      </c>
      <c r="J17" s="21">
        <f>IF(OR('S1'!K17="",'S2'!K17=""),"",('S1'!K17+'S2'!K17)/2)</f>
        <v>67</v>
      </c>
      <c r="K17" s="21">
        <f>IF(OR('S1'!L17="",'S2'!L17=""),"",('S1'!L17+'S2'!L17)/2)</f>
        <v>75</v>
      </c>
      <c r="L17" s="21">
        <f>IF(OR('S1'!M17="",'S2'!M17=""),"",('S1'!M17+'S2'!M17)/2)</f>
        <v>60</v>
      </c>
      <c r="M17" s="21">
        <f>IF(OR('S1'!N17="",'S2'!N17=""),"",('S1'!N17+'S2'!N17)/2)</f>
        <v>88</v>
      </c>
      <c r="N17" s="21">
        <f>IF(OR('S1'!P17="",'S2'!P17=""),"",('S1'!P17+'S2'!P17)/2)</f>
        <v>565</v>
      </c>
      <c r="O17" s="21">
        <f t="shared" si="0"/>
        <v>70.625</v>
      </c>
      <c r="P17" s="21">
        <f t="shared" si="18"/>
        <v>25</v>
      </c>
      <c r="Q17" s="38" t="str">
        <f t="shared" si="19"/>
        <v>ተዛውሯል</v>
      </c>
      <c r="R17" s="23">
        <f t="shared" si="1"/>
        <v>0</v>
      </c>
      <c r="S17" s="36">
        <f t="shared" si="2"/>
        <v>67.5</v>
      </c>
      <c r="T17" s="23" t="str">
        <f t="shared" si="3"/>
        <v/>
      </c>
      <c r="U17" s="23">
        <f t="shared" si="4"/>
        <v>60.5</v>
      </c>
      <c r="V17" s="23" t="str">
        <f t="shared" si="5"/>
        <v/>
      </c>
      <c r="W17" s="23">
        <f t="shared" si="6"/>
        <v>85</v>
      </c>
      <c r="X17" s="23" t="str">
        <f t="shared" si="7"/>
        <v/>
      </c>
      <c r="Y17" s="23">
        <f t="shared" si="8"/>
        <v>62</v>
      </c>
      <c r="Z17" s="23" t="str">
        <f t="shared" si="9"/>
        <v/>
      </c>
      <c r="AA17" s="23">
        <f t="shared" si="10"/>
        <v>67</v>
      </c>
      <c r="AB17" s="23" t="str">
        <f t="shared" si="11"/>
        <v/>
      </c>
      <c r="AC17" s="23">
        <f t="shared" si="12"/>
        <v>75</v>
      </c>
      <c r="AD17" s="23" t="str">
        <f t="shared" si="13"/>
        <v/>
      </c>
      <c r="AE17" s="39">
        <f t="shared" si="14"/>
        <v>60</v>
      </c>
      <c r="AF17" s="39" t="str">
        <f t="shared" si="15"/>
        <v/>
      </c>
      <c r="AG17" s="40">
        <f t="shared" si="16"/>
        <v>88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ሰብሪና  አብዱ  ሰኢድ</v>
      </c>
      <c r="D18" s="21" t="str">
        <f>'S1'!E18</f>
        <v>f</v>
      </c>
      <c r="E18" s="21">
        <f>'S1'!F18</f>
        <v>8</v>
      </c>
      <c r="F18" s="21">
        <f>IF(OR('S1'!G18="",'S2'!G18=""),"",('S1'!G18+'S2'!G18)/2)</f>
        <v>91.5</v>
      </c>
      <c r="G18" s="21">
        <f>IF(OR('S1'!H18="",'S2'!H18=""),"",('S1'!H18+'S2'!H18)/2)</f>
        <v>78.5</v>
      </c>
      <c r="H18" s="21">
        <f>IF(OR('S1'!I18="",'S2'!I18=""),"",('S1'!I18+'S2'!I18)/2)</f>
        <v>89.5</v>
      </c>
      <c r="I18" s="21">
        <f>IF(OR('S1'!J18="",'S2'!J18=""),"",('S1'!J18+'S2'!J18)/2)</f>
        <v>73.5</v>
      </c>
      <c r="J18" s="21">
        <f>IF(OR('S1'!K18="",'S2'!K18=""),"",('S1'!K18+'S2'!K18)/2)</f>
        <v>94</v>
      </c>
      <c r="K18" s="21">
        <f>IF(OR('S1'!L18="",'S2'!L18=""),"",('S1'!L18+'S2'!L18)/2)</f>
        <v>81</v>
      </c>
      <c r="L18" s="21">
        <f>IF(OR('S1'!M18="",'S2'!M18=""),"",('S1'!M18+'S2'!M18)/2)</f>
        <v>81.5</v>
      </c>
      <c r="M18" s="21">
        <f>IF(OR('S1'!N18="",'S2'!N18=""),"",('S1'!N18+'S2'!N18)/2)</f>
        <v>84</v>
      </c>
      <c r="N18" s="21">
        <f>IF(OR('S1'!P18="",'S2'!P18=""),"",('S1'!P18+'S2'!P18)/2)</f>
        <v>673.5</v>
      </c>
      <c r="O18" s="21">
        <f t="shared" si="0"/>
        <v>84.1875</v>
      </c>
      <c r="P18" s="21">
        <f t="shared" si="18"/>
        <v>13</v>
      </c>
      <c r="Q18" s="38" t="str">
        <f t="shared" si="19"/>
        <v>ተዛውራለች</v>
      </c>
      <c r="R18" s="23">
        <f t="shared" si="1"/>
        <v>0</v>
      </c>
      <c r="S18" s="36" t="str">
        <f t="shared" si="2"/>
        <v/>
      </c>
      <c r="T18" s="23">
        <f t="shared" si="3"/>
        <v>91.5</v>
      </c>
      <c r="U18" s="23" t="str">
        <f t="shared" si="4"/>
        <v/>
      </c>
      <c r="V18" s="23">
        <f t="shared" si="5"/>
        <v>78.5</v>
      </c>
      <c r="W18" s="23" t="str">
        <f t="shared" si="6"/>
        <v/>
      </c>
      <c r="X18" s="23">
        <f t="shared" si="7"/>
        <v>89.5</v>
      </c>
      <c r="Y18" s="23" t="str">
        <f t="shared" si="8"/>
        <v/>
      </c>
      <c r="Z18" s="23">
        <f t="shared" si="9"/>
        <v>73.5</v>
      </c>
      <c r="AA18" s="23" t="str">
        <f t="shared" si="10"/>
        <v/>
      </c>
      <c r="AB18" s="23">
        <f t="shared" si="11"/>
        <v>94</v>
      </c>
      <c r="AC18" s="23" t="str">
        <f t="shared" si="12"/>
        <v/>
      </c>
      <c r="AD18" s="23">
        <f t="shared" si="13"/>
        <v>81</v>
      </c>
      <c r="AE18" s="39" t="str">
        <f t="shared" si="14"/>
        <v/>
      </c>
      <c r="AF18" s="39">
        <f t="shared" si="15"/>
        <v>81.5</v>
      </c>
      <c r="AG18" s="40" t="str">
        <f t="shared" si="16"/>
        <v/>
      </c>
      <c r="AH18" s="39">
        <f t="shared" si="17"/>
        <v>84</v>
      </c>
    </row>
    <row r="19" spans="1:34">
      <c r="A19" s="18"/>
      <c r="B19" s="21">
        <f>'S1'!B19</f>
        <v>15</v>
      </c>
      <c r="C19" s="32" t="str">
        <f>'S1'!D19</f>
        <v>ሰይፈድ  ሀሰን  አህመድ</v>
      </c>
      <c r="D19" s="21" t="str">
        <f>'S1'!E19</f>
        <v>m</v>
      </c>
      <c r="E19" s="21">
        <f>'S1'!F19</f>
        <v>8</v>
      </c>
      <c r="F19" s="21">
        <f>IF(OR('S1'!G19="",'S2'!G19=""),"",('S1'!G19+'S2'!G19)/2)</f>
        <v>79.5</v>
      </c>
      <c r="G19" s="21">
        <f>IF(OR('S1'!H19="",'S2'!H19=""),"",('S1'!H19+'S2'!H19)/2)</f>
        <v>65</v>
      </c>
      <c r="H19" s="21">
        <f>IF(OR('S1'!I19="",'S2'!I19=""),"",('S1'!I19+'S2'!I19)/2)</f>
        <v>75.5</v>
      </c>
      <c r="I19" s="21">
        <f>IF(OR('S1'!J19="",'S2'!J19=""),"",('S1'!J19+'S2'!J19)/2)</f>
        <v>76</v>
      </c>
      <c r="J19" s="21">
        <f>IF(OR('S1'!K19="",'S2'!K19=""),"",('S1'!K19+'S2'!K19)/2)</f>
        <v>92</v>
      </c>
      <c r="K19" s="21">
        <f>IF(OR('S1'!L19="",'S2'!L19=""),"",('S1'!L19+'S2'!L19)/2)</f>
        <v>83</v>
      </c>
      <c r="L19" s="21">
        <f>IF(OR('S1'!M19="",'S2'!M19=""),"",('S1'!M19+'S2'!M19)/2)</f>
        <v>77</v>
      </c>
      <c r="M19" s="21">
        <f>IF(OR('S1'!N19="",'S2'!N19=""),"",('S1'!N19+'S2'!N19)/2)</f>
        <v>83</v>
      </c>
      <c r="N19" s="21">
        <f>IF(OR('S1'!P19="",'S2'!P19=""),"",('S1'!P19+'S2'!P19)/2)</f>
        <v>631</v>
      </c>
      <c r="O19" s="21">
        <f t="shared" si="0"/>
        <v>78.875</v>
      </c>
      <c r="P19" s="21">
        <f t="shared" si="18"/>
        <v>19</v>
      </c>
      <c r="Q19" s="38" t="str">
        <f t="shared" si="19"/>
        <v>ተዛውሯል</v>
      </c>
      <c r="R19" s="23">
        <f t="shared" si="1"/>
        <v>0</v>
      </c>
      <c r="S19" s="36">
        <f t="shared" si="2"/>
        <v>79.5</v>
      </c>
      <c r="T19" s="23" t="str">
        <f t="shared" si="3"/>
        <v/>
      </c>
      <c r="U19" s="23">
        <f t="shared" si="4"/>
        <v>65</v>
      </c>
      <c r="V19" s="23" t="str">
        <f t="shared" si="5"/>
        <v/>
      </c>
      <c r="W19" s="23">
        <f t="shared" si="6"/>
        <v>75.5</v>
      </c>
      <c r="X19" s="23" t="str">
        <f t="shared" si="7"/>
        <v/>
      </c>
      <c r="Y19" s="23">
        <f t="shared" si="8"/>
        <v>76</v>
      </c>
      <c r="Z19" s="23" t="str">
        <f t="shared" si="9"/>
        <v/>
      </c>
      <c r="AA19" s="23">
        <f t="shared" si="10"/>
        <v>92</v>
      </c>
      <c r="AB19" s="23" t="str">
        <f t="shared" si="11"/>
        <v/>
      </c>
      <c r="AC19" s="23">
        <f t="shared" si="12"/>
        <v>83</v>
      </c>
      <c r="AD19" s="23" t="str">
        <f t="shared" si="13"/>
        <v/>
      </c>
      <c r="AE19" s="39">
        <f t="shared" si="14"/>
        <v>77</v>
      </c>
      <c r="AF19" s="39" t="str">
        <f t="shared" si="15"/>
        <v/>
      </c>
      <c r="AG19" s="40">
        <f t="shared" si="16"/>
        <v>83</v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ሱመያ ኑሩሁሴን  አህመድ</v>
      </c>
      <c r="D20" s="21" t="str">
        <f>'S1'!E20</f>
        <v>f</v>
      </c>
      <c r="E20" s="21">
        <f>'S1'!F20</f>
        <v>8</v>
      </c>
      <c r="F20" s="21">
        <f>IF(OR('S1'!G20="",'S2'!G20=""),"",('S1'!G20+'S2'!G20)/2)</f>
        <v>38.5</v>
      </c>
      <c r="G20" s="21">
        <f>IF(OR('S1'!H20="",'S2'!H20=""),"",('S1'!H20+'S2'!H20)/2)</f>
        <v>35</v>
      </c>
      <c r="H20" s="21">
        <f>IF(OR('S1'!I20="",'S2'!I20=""),"",('S1'!I20+'S2'!I20)/2)</f>
        <v>45.5</v>
      </c>
      <c r="I20" s="21">
        <f>IF(OR('S1'!J20="",'S2'!J20=""),"",('S1'!J20+'S2'!J20)/2)</f>
        <v>38.5</v>
      </c>
      <c r="J20" s="21">
        <f>IF(OR('S1'!K20="",'S2'!K20=""),"",('S1'!K20+'S2'!K20)/2)</f>
        <v>58.5</v>
      </c>
      <c r="K20" s="21">
        <f>IF(OR('S1'!L20="",'S2'!L20=""),"",('S1'!L20+'S2'!L20)/2)</f>
        <v>55</v>
      </c>
      <c r="L20" s="21">
        <f>IF(OR('S1'!M20="",'S2'!M20=""),"",('S1'!M20+'S2'!M20)/2)</f>
        <v>49</v>
      </c>
      <c r="M20" s="21">
        <f>IF(OR('S1'!N20="",'S2'!N20=""),"",('S1'!N20+'S2'!N20)/2)</f>
        <v>76</v>
      </c>
      <c r="N20" s="21">
        <f>IF(OR('S1'!P20="",'S2'!P20=""),"",('S1'!P20+'S2'!P20)/2)</f>
        <v>396</v>
      </c>
      <c r="O20" s="21">
        <f t="shared" si="0"/>
        <v>49.5</v>
      </c>
      <c r="P20" s="21">
        <f t="shared" si="18"/>
        <v>41</v>
      </c>
      <c r="Q20" s="38" t="str">
        <f t="shared" si="19"/>
        <v>አልተዛወረችም</v>
      </c>
      <c r="R20" s="23">
        <f t="shared" si="1"/>
        <v>5</v>
      </c>
      <c r="S20" s="36" t="str">
        <f t="shared" si="2"/>
        <v/>
      </c>
      <c r="T20" s="23">
        <f t="shared" si="3"/>
        <v>38.5</v>
      </c>
      <c r="U20" s="23" t="str">
        <f t="shared" si="4"/>
        <v/>
      </c>
      <c r="V20" s="23">
        <f t="shared" si="5"/>
        <v>35</v>
      </c>
      <c r="W20" s="23" t="str">
        <f t="shared" si="6"/>
        <v/>
      </c>
      <c r="X20" s="23">
        <f t="shared" si="7"/>
        <v>45.5</v>
      </c>
      <c r="Y20" s="23" t="str">
        <f t="shared" si="8"/>
        <v/>
      </c>
      <c r="Z20" s="23">
        <f t="shared" si="9"/>
        <v>38.5</v>
      </c>
      <c r="AA20" s="23" t="str">
        <f t="shared" si="10"/>
        <v/>
      </c>
      <c r="AB20" s="23">
        <f t="shared" si="11"/>
        <v>58.5</v>
      </c>
      <c r="AC20" s="23" t="str">
        <f t="shared" si="12"/>
        <v/>
      </c>
      <c r="AD20" s="23">
        <f t="shared" si="13"/>
        <v>55</v>
      </c>
      <c r="AE20" s="39" t="str">
        <f t="shared" si="14"/>
        <v/>
      </c>
      <c r="AF20" s="39">
        <f t="shared" si="15"/>
        <v>49</v>
      </c>
      <c r="AG20" s="40" t="str">
        <f t="shared" si="16"/>
        <v/>
      </c>
      <c r="AH20" s="39">
        <f t="shared" si="17"/>
        <v>76</v>
      </c>
    </row>
    <row r="21" spans="1:34">
      <c r="A21" s="18"/>
      <c r="B21" s="21">
        <f>'S1'!B21</f>
        <v>17</v>
      </c>
      <c r="C21" s="32" t="str">
        <f>'S1'!D21</f>
        <v>ሱሪያ  አሊ  ሙሀመድ</v>
      </c>
      <c r="D21" s="21" t="str">
        <f>'S1'!E21</f>
        <v>f</v>
      </c>
      <c r="E21" s="21">
        <f>'S1'!F21</f>
        <v>8</v>
      </c>
      <c r="F21" s="21">
        <f>IF(OR('S1'!G21="",'S2'!G21=""),"",('S1'!G21+'S2'!G21)/2)</f>
        <v>95</v>
      </c>
      <c r="G21" s="21">
        <f>IF(OR('S1'!H21="",'S2'!H21=""),"",('S1'!H21+'S2'!H21)/2)</f>
        <v>93</v>
      </c>
      <c r="H21" s="21">
        <f>IF(OR('S1'!I21="",'S2'!I21=""),"",('S1'!I21+'S2'!I21)/2)</f>
        <v>97</v>
      </c>
      <c r="I21" s="21">
        <f>IF(OR('S1'!J21="",'S2'!J21=""),"",('S1'!J21+'S2'!J21)/2)</f>
        <v>83.5</v>
      </c>
      <c r="J21" s="21">
        <f>IF(OR('S1'!K21="",'S2'!K21=""),"",('S1'!K21+'S2'!K21)/2)</f>
        <v>89</v>
      </c>
      <c r="K21" s="21">
        <f>IF(OR('S1'!L21="",'S2'!L21=""),"",('S1'!L21+'S2'!L21)/2)</f>
        <v>87</v>
      </c>
      <c r="L21" s="21">
        <f>IF(OR('S1'!M21="",'S2'!M21=""),"",('S1'!M21+'S2'!M21)/2)</f>
        <v>88</v>
      </c>
      <c r="M21" s="21">
        <f>IF(OR('S1'!N21="",'S2'!N21=""),"",('S1'!N21+'S2'!N21)/2)</f>
        <v>86.5</v>
      </c>
      <c r="N21" s="21">
        <f>IF(OR('S1'!P21="",'S2'!P21=""),"",('S1'!P21+'S2'!P21)/2)</f>
        <v>719</v>
      </c>
      <c r="O21" s="21">
        <f t="shared" si="0"/>
        <v>89.875</v>
      </c>
      <c r="P21" s="21">
        <f t="shared" si="18"/>
        <v>5</v>
      </c>
      <c r="Q21" s="38" t="str">
        <f t="shared" si="19"/>
        <v>ተዛውራለች</v>
      </c>
      <c r="R21" s="23">
        <f t="shared" si="1"/>
        <v>0</v>
      </c>
      <c r="S21" s="36" t="str">
        <f t="shared" si="2"/>
        <v/>
      </c>
      <c r="T21" s="23">
        <f t="shared" si="3"/>
        <v>95</v>
      </c>
      <c r="U21" s="23" t="str">
        <f t="shared" si="4"/>
        <v/>
      </c>
      <c r="V21" s="23">
        <f t="shared" si="5"/>
        <v>93</v>
      </c>
      <c r="W21" s="23" t="str">
        <f t="shared" si="6"/>
        <v/>
      </c>
      <c r="X21" s="23">
        <f t="shared" si="7"/>
        <v>97</v>
      </c>
      <c r="Y21" s="23" t="str">
        <f t="shared" si="8"/>
        <v/>
      </c>
      <c r="Z21" s="23">
        <f t="shared" si="9"/>
        <v>83.5</v>
      </c>
      <c r="AA21" s="23" t="str">
        <f t="shared" si="10"/>
        <v/>
      </c>
      <c r="AB21" s="23">
        <f t="shared" si="11"/>
        <v>89</v>
      </c>
      <c r="AC21" s="23" t="str">
        <f t="shared" si="12"/>
        <v/>
      </c>
      <c r="AD21" s="23">
        <f t="shared" si="13"/>
        <v>87</v>
      </c>
      <c r="AE21" s="39" t="str">
        <f t="shared" si="14"/>
        <v/>
      </c>
      <c r="AF21" s="39">
        <f t="shared" si="15"/>
        <v>88</v>
      </c>
      <c r="AG21" s="40" t="str">
        <f t="shared" si="16"/>
        <v/>
      </c>
      <c r="AH21" s="39">
        <f t="shared" si="17"/>
        <v>86.5</v>
      </c>
    </row>
    <row r="22" spans="1:34">
      <c r="A22" s="18"/>
      <c r="B22" s="21">
        <f>'S1'!B22</f>
        <v>18</v>
      </c>
      <c r="C22" s="32" t="str">
        <f>'S1'!D22</f>
        <v>ሶብሪና  ሰኢድ  ካሳው</v>
      </c>
      <c r="D22" s="21" t="str">
        <f>'S1'!E22</f>
        <v>f</v>
      </c>
      <c r="E22" s="21">
        <f>'S1'!F22</f>
        <v>8</v>
      </c>
      <c r="F22" s="21">
        <f>IF(OR('S1'!G22="",'S2'!G22=""),"",('S1'!G22+'S2'!G22)/2)</f>
        <v>91</v>
      </c>
      <c r="G22" s="21">
        <f>IF(OR('S1'!H22="",'S2'!H22=""),"",('S1'!H22+'S2'!H22)/2)</f>
        <v>98.5</v>
      </c>
      <c r="H22" s="21">
        <f>IF(OR('S1'!I22="",'S2'!I22=""),"",('S1'!I22+'S2'!I22)/2)</f>
        <v>96.5</v>
      </c>
      <c r="I22" s="21">
        <f>IF(OR('S1'!J22="",'S2'!J22=""),"",('S1'!J22+'S2'!J22)/2)</f>
        <v>88.5</v>
      </c>
      <c r="J22" s="21">
        <f>IF(OR('S1'!K22="",'S2'!K22=""),"",('S1'!K22+'S2'!K22)/2)</f>
        <v>92.5</v>
      </c>
      <c r="K22" s="21">
        <f>IF(OR('S1'!L22="",'S2'!L22=""),"",('S1'!L22+'S2'!L22)/2)</f>
        <v>85</v>
      </c>
      <c r="L22" s="21">
        <f>IF(OR('S1'!M22="",'S2'!M22=""),"",('S1'!M22+'S2'!M22)/2)</f>
        <v>88</v>
      </c>
      <c r="M22" s="21">
        <f>IF(OR('S1'!N22="",'S2'!N22=""),"",('S1'!N22+'S2'!N22)/2)</f>
        <v>86</v>
      </c>
      <c r="N22" s="21">
        <f>IF(OR('S1'!P22="",'S2'!P22=""),"",('S1'!P22+'S2'!P22)/2)</f>
        <v>726</v>
      </c>
      <c r="O22" s="21">
        <f t="shared" si="0"/>
        <v>90.75</v>
      </c>
      <c r="P22" s="21">
        <f t="shared" si="18"/>
        <v>2</v>
      </c>
      <c r="Q22" s="38" t="str">
        <f t="shared" si="19"/>
        <v>ተዛውራለች</v>
      </c>
      <c r="R22" s="23">
        <f t="shared" si="1"/>
        <v>0</v>
      </c>
      <c r="S22" s="36" t="str">
        <f t="shared" si="2"/>
        <v/>
      </c>
      <c r="T22" s="23">
        <f t="shared" si="3"/>
        <v>91</v>
      </c>
      <c r="U22" s="23" t="str">
        <f t="shared" si="4"/>
        <v/>
      </c>
      <c r="V22" s="23">
        <f t="shared" si="5"/>
        <v>98.5</v>
      </c>
      <c r="W22" s="23" t="str">
        <f t="shared" si="6"/>
        <v/>
      </c>
      <c r="X22" s="23">
        <f t="shared" si="7"/>
        <v>96.5</v>
      </c>
      <c r="Y22" s="23" t="str">
        <f t="shared" si="8"/>
        <v/>
      </c>
      <c r="Z22" s="23">
        <f t="shared" si="9"/>
        <v>88.5</v>
      </c>
      <c r="AA22" s="23" t="str">
        <f t="shared" si="10"/>
        <v/>
      </c>
      <c r="AB22" s="23">
        <f t="shared" si="11"/>
        <v>92.5</v>
      </c>
      <c r="AC22" s="23" t="str">
        <f t="shared" si="12"/>
        <v/>
      </c>
      <c r="AD22" s="23">
        <f t="shared" si="13"/>
        <v>85</v>
      </c>
      <c r="AE22" s="39" t="str">
        <f t="shared" si="14"/>
        <v/>
      </c>
      <c r="AF22" s="39">
        <f t="shared" si="15"/>
        <v>88</v>
      </c>
      <c r="AG22" s="40" t="str">
        <f t="shared" si="16"/>
        <v/>
      </c>
      <c r="AH22" s="39">
        <f t="shared" si="17"/>
        <v>86</v>
      </c>
    </row>
    <row r="23" spans="1:34">
      <c r="A23" s="18"/>
      <c r="B23" s="21">
        <f>'S1'!B23</f>
        <v>19</v>
      </c>
      <c r="C23" s="32" t="str">
        <f>'S1'!D23</f>
        <v>ሷሊሀ  አህመድ ሙሀመድ</v>
      </c>
      <c r="D23" s="21" t="str">
        <f>'S1'!E23</f>
        <v>f</v>
      </c>
      <c r="E23" s="21">
        <f>'S1'!F23</f>
        <v>8</v>
      </c>
      <c r="F23" s="21">
        <f>IF(OR('S1'!G23="",'S2'!G23=""),"",('S1'!G23+'S2'!G23)/2)</f>
        <v>86.5</v>
      </c>
      <c r="G23" s="21">
        <f>IF(OR('S1'!H23="",'S2'!H23=""),"",('S1'!H23+'S2'!H23)/2)</f>
        <v>73</v>
      </c>
      <c r="H23" s="21">
        <f>IF(OR('S1'!I23="",'S2'!I23=""),"",('S1'!I23+'S2'!I23)/2)</f>
        <v>94.5</v>
      </c>
      <c r="I23" s="21">
        <f>IF(OR('S1'!J23="",'S2'!J23=""),"",('S1'!J23+'S2'!J23)/2)</f>
        <v>77.5</v>
      </c>
      <c r="J23" s="21">
        <f>IF(OR('S1'!K23="",'S2'!K23=""),"",('S1'!K23+'S2'!K23)/2)</f>
        <v>85.5</v>
      </c>
      <c r="K23" s="21">
        <f>IF(OR('S1'!L23="",'S2'!L23=""),"",('S1'!L23+'S2'!L23)/2)</f>
        <v>77.5</v>
      </c>
      <c r="L23" s="21">
        <f>IF(OR('S1'!M23="",'S2'!M23=""),"",('S1'!M23+'S2'!M23)/2)</f>
        <v>85.5</v>
      </c>
      <c r="M23" s="21">
        <f>IF(OR('S1'!N23="",'S2'!N23=""),"",('S1'!N23+'S2'!N23)/2)</f>
        <v>79</v>
      </c>
      <c r="N23" s="21">
        <f>IF(OR('S1'!P23="",'S2'!P23=""),"",('S1'!P23+'S2'!P23)/2)</f>
        <v>659</v>
      </c>
      <c r="O23" s="21">
        <f t="shared" si="0"/>
        <v>82.375</v>
      </c>
      <c r="P23" s="21">
        <f t="shared" si="18"/>
        <v>16</v>
      </c>
      <c r="Q23" s="38" t="str">
        <f t="shared" si="19"/>
        <v>ተዛውራለች</v>
      </c>
      <c r="R23" s="23">
        <f t="shared" si="1"/>
        <v>0</v>
      </c>
      <c r="S23" s="36" t="str">
        <f t="shared" si="2"/>
        <v/>
      </c>
      <c r="T23" s="23">
        <f t="shared" si="3"/>
        <v>86.5</v>
      </c>
      <c r="U23" s="23" t="str">
        <f t="shared" si="4"/>
        <v/>
      </c>
      <c r="V23" s="23">
        <f t="shared" si="5"/>
        <v>73</v>
      </c>
      <c r="W23" s="23" t="str">
        <f t="shared" si="6"/>
        <v/>
      </c>
      <c r="X23" s="23">
        <f t="shared" si="7"/>
        <v>94.5</v>
      </c>
      <c r="Y23" s="23" t="str">
        <f t="shared" si="8"/>
        <v/>
      </c>
      <c r="Z23" s="23">
        <f t="shared" si="9"/>
        <v>77.5</v>
      </c>
      <c r="AA23" s="23" t="str">
        <f t="shared" si="10"/>
        <v/>
      </c>
      <c r="AB23" s="23">
        <f t="shared" si="11"/>
        <v>85.5</v>
      </c>
      <c r="AC23" s="23" t="str">
        <f t="shared" si="12"/>
        <v/>
      </c>
      <c r="AD23" s="23">
        <f t="shared" si="13"/>
        <v>77.5</v>
      </c>
      <c r="AE23" s="39" t="str">
        <f t="shared" si="14"/>
        <v/>
      </c>
      <c r="AF23" s="39">
        <f t="shared" si="15"/>
        <v>85.5</v>
      </c>
      <c r="AG23" s="40" t="str">
        <f t="shared" si="16"/>
        <v/>
      </c>
      <c r="AH23" s="39">
        <f t="shared" si="17"/>
        <v>79</v>
      </c>
    </row>
    <row r="24" spans="1:34">
      <c r="A24" s="18"/>
      <c r="B24" s="21">
        <f>'S1'!B24</f>
        <v>20</v>
      </c>
      <c r="C24" s="32" t="str">
        <f>'S1'!D24</f>
        <v>ረያን  ማህሙድ  ሰኢድ</v>
      </c>
      <c r="D24" s="21" t="str">
        <f>'S1'!E24</f>
        <v>m</v>
      </c>
      <c r="E24" s="21">
        <f>'S1'!F24</f>
        <v>8</v>
      </c>
      <c r="F24" s="21">
        <f>IF(OR('S1'!G24="",'S2'!G24=""),"",('S1'!G24+'S2'!G24)/2)</f>
        <v>35</v>
      </c>
      <c r="G24" s="21">
        <f>IF(OR('S1'!H24="",'S2'!H24=""),"",('S1'!H24+'S2'!H24)/2)</f>
        <v>38.5</v>
      </c>
      <c r="H24" s="21">
        <f>IF(OR('S1'!I24="",'S2'!I24=""),"",('S1'!I24+'S2'!I24)/2)</f>
        <v>75</v>
      </c>
      <c r="I24" s="21">
        <f>IF(OR('S1'!J24="",'S2'!J24=""),"",('S1'!J24+'S2'!J24)/2)</f>
        <v>45</v>
      </c>
      <c r="J24" s="21">
        <f>IF(OR('S1'!K24="",'S2'!K24=""),"",('S1'!K24+'S2'!K24)/2)</f>
        <v>63</v>
      </c>
      <c r="K24" s="21">
        <f>IF(OR('S1'!L24="",'S2'!L24=""),"",('S1'!L24+'S2'!L24)/2)</f>
        <v>57.5</v>
      </c>
      <c r="L24" s="21">
        <f>IF(OR('S1'!M24="",'S2'!M24=""),"",('S1'!M24+'S2'!M24)/2)</f>
        <v>48</v>
      </c>
      <c r="M24" s="21">
        <f>IF(OR('S1'!N24="",'S2'!N24=""),"",('S1'!N24+'S2'!N24)/2)</f>
        <v>71.5</v>
      </c>
      <c r="N24" s="21">
        <f>IF(OR('S1'!P24="",'S2'!P24=""),"",('S1'!P24+'S2'!P24)/2)</f>
        <v>433.5</v>
      </c>
      <c r="O24" s="21">
        <f t="shared" si="0"/>
        <v>54.1875</v>
      </c>
      <c r="P24" s="21">
        <f t="shared" si="18"/>
        <v>39</v>
      </c>
      <c r="Q24" s="38" t="str">
        <f t="shared" si="19"/>
        <v>ተዛውሯል</v>
      </c>
      <c r="R24" s="23">
        <f t="shared" si="1"/>
        <v>4</v>
      </c>
      <c r="S24" s="36">
        <f t="shared" si="2"/>
        <v>35</v>
      </c>
      <c r="T24" s="23" t="str">
        <f t="shared" si="3"/>
        <v/>
      </c>
      <c r="U24" s="23">
        <f t="shared" si="4"/>
        <v>38.5</v>
      </c>
      <c r="V24" s="23" t="str">
        <f t="shared" si="5"/>
        <v/>
      </c>
      <c r="W24" s="23">
        <f t="shared" si="6"/>
        <v>75</v>
      </c>
      <c r="X24" s="23" t="str">
        <f t="shared" si="7"/>
        <v/>
      </c>
      <c r="Y24" s="23">
        <f t="shared" si="8"/>
        <v>45</v>
      </c>
      <c r="Z24" s="23" t="str">
        <f t="shared" si="9"/>
        <v/>
      </c>
      <c r="AA24" s="23">
        <f t="shared" si="10"/>
        <v>63</v>
      </c>
      <c r="AB24" s="23" t="str">
        <f t="shared" si="11"/>
        <v/>
      </c>
      <c r="AC24" s="23">
        <f t="shared" si="12"/>
        <v>57.5</v>
      </c>
      <c r="AD24" s="23" t="str">
        <f t="shared" si="13"/>
        <v/>
      </c>
      <c r="AE24" s="39">
        <f t="shared" si="14"/>
        <v>48</v>
      </c>
      <c r="AF24" s="39" t="str">
        <f t="shared" si="15"/>
        <v/>
      </c>
      <c r="AG24" s="40">
        <f t="shared" si="16"/>
        <v>71.5</v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ነሲሀ  ጀማል  አራጋው</v>
      </c>
      <c r="D25" s="21" t="str">
        <f>'S1'!E25</f>
        <v>f</v>
      </c>
      <c r="E25" s="21">
        <f>'S1'!F25</f>
        <v>8</v>
      </c>
      <c r="F25" s="21">
        <f>IF(OR('S1'!G25="",'S2'!G25=""),"",('S1'!G25+'S2'!G25)/2)</f>
        <v>60.5</v>
      </c>
      <c r="G25" s="21">
        <f>IF(OR('S1'!H25="",'S2'!H25=""),"",('S1'!H25+'S2'!H25)/2)</f>
        <v>55.5</v>
      </c>
      <c r="H25" s="21">
        <f>IF(OR('S1'!I25="",'S2'!I25=""),"",('S1'!I25+'S2'!I25)/2)</f>
        <v>66</v>
      </c>
      <c r="I25" s="21">
        <f>IF(OR('S1'!J25="",'S2'!J25=""),"",('S1'!J25+'S2'!J25)/2)</f>
        <v>54</v>
      </c>
      <c r="J25" s="21">
        <f>IF(OR('S1'!K25="",'S2'!K25=""),"",('S1'!K25+'S2'!K25)/2)</f>
        <v>84.5</v>
      </c>
      <c r="K25" s="21">
        <f>IF(OR('S1'!L25="",'S2'!L25=""),"",('S1'!L25+'S2'!L25)/2)</f>
        <v>59</v>
      </c>
      <c r="L25" s="21">
        <f>IF(OR('S1'!M25="",'S2'!M25=""),"",('S1'!M25+'S2'!M25)/2)</f>
        <v>66.5</v>
      </c>
      <c r="M25" s="21">
        <f>IF(OR('S1'!N25="",'S2'!N25=""),"",('S1'!N25+'S2'!N25)/2)</f>
        <v>78</v>
      </c>
      <c r="N25" s="21">
        <f>IF(OR('S1'!P25="",'S2'!P25=""),"",('S1'!P25+'S2'!P25)/2)</f>
        <v>524</v>
      </c>
      <c r="O25" s="21">
        <f t="shared" si="0"/>
        <v>65.5</v>
      </c>
      <c r="P25" s="21">
        <f t="shared" si="18"/>
        <v>33</v>
      </c>
      <c r="Q25" s="38" t="str">
        <f t="shared" si="19"/>
        <v>ተዛውራለች</v>
      </c>
      <c r="R25" s="23">
        <f t="shared" si="1"/>
        <v>0</v>
      </c>
      <c r="S25" s="36" t="str">
        <f t="shared" si="2"/>
        <v/>
      </c>
      <c r="T25" s="23">
        <f t="shared" si="3"/>
        <v>60.5</v>
      </c>
      <c r="U25" s="23" t="str">
        <f t="shared" si="4"/>
        <v/>
      </c>
      <c r="V25" s="23">
        <f t="shared" si="5"/>
        <v>55.5</v>
      </c>
      <c r="W25" s="23" t="str">
        <f t="shared" si="6"/>
        <v/>
      </c>
      <c r="X25" s="23">
        <f t="shared" si="7"/>
        <v>66</v>
      </c>
      <c r="Y25" s="23" t="str">
        <f t="shared" si="8"/>
        <v/>
      </c>
      <c r="Z25" s="23">
        <f t="shared" si="9"/>
        <v>54</v>
      </c>
      <c r="AA25" s="23" t="str">
        <f t="shared" si="10"/>
        <v/>
      </c>
      <c r="AB25" s="23">
        <f t="shared" si="11"/>
        <v>84.5</v>
      </c>
      <c r="AC25" s="23" t="str">
        <f t="shared" si="12"/>
        <v/>
      </c>
      <c r="AD25" s="23">
        <f t="shared" si="13"/>
        <v>59</v>
      </c>
      <c r="AE25" s="39" t="str">
        <f t="shared" si="14"/>
        <v/>
      </c>
      <c r="AF25" s="39">
        <f t="shared" si="15"/>
        <v>66.5</v>
      </c>
      <c r="AG25" s="40" t="str">
        <f t="shared" si="16"/>
        <v/>
      </c>
      <c r="AH25" s="39">
        <f t="shared" si="17"/>
        <v>78</v>
      </c>
    </row>
    <row r="26" spans="1:34">
      <c r="A26" s="18"/>
      <c r="B26" s="21">
        <f>'S1'!B26</f>
        <v>22</v>
      </c>
      <c r="C26" s="32" t="str">
        <f>'S1'!D26</f>
        <v>ነኢማ  ሰኢድ  አለሙ</v>
      </c>
      <c r="D26" s="21" t="str">
        <f>'S1'!E26</f>
        <v>f</v>
      </c>
      <c r="E26" s="21">
        <f>'S1'!F26</f>
        <v>8</v>
      </c>
      <c r="F26" s="21">
        <f>IF(OR('S1'!G26="",'S2'!G26=""),"",('S1'!G26+'S2'!G26)/2)</f>
        <v>91</v>
      </c>
      <c r="G26" s="21">
        <f>IF(OR('S1'!H26="",'S2'!H26=""),"",('S1'!H26+'S2'!H26)/2)</f>
        <v>60.5</v>
      </c>
      <c r="H26" s="21">
        <f>IF(OR('S1'!I26="",'S2'!I26=""),"",('S1'!I26+'S2'!I26)/2)</f>
        <v>94.5</v>
      </c>
      <c r="I26" s="21">
        <f>IF(OR('S1'!J26="",'S2'!J26=""),"",('S1'!J26+'S2'!J26)/2)</f>
        <v>92</v>
      </c>
      <c r="J26" s="21">
        <f>IF(OR('S1'!K26="",'S2'!K26=""),"",('S1'!K26+'S2'!K26)/2)</f>
        <v>95.5</v>
      </c>
      <c r="K26" s="21">
        <f>IF(OR('S1'!L26="",'S2'!L26=""),"",('S1'!L26+'S2'!L26)/2)</f>
        <v>82.5</v>
      </c>
      <c r="L26" s="21">
        <f>IF(OR('S1'!M26="",'S2'!M26=""),"",('S1'!M26+'S2'!M26)/2)</f>
        <v>92</v>
      </c>
      <c r="M26" s="21">
        <f>IF(OR('S1'!N26="",'S2'!N26=""),"",('S1'!N26+'S2'!N26)/2)</f>
        <v>88.5</v>
      </c>
      <c r="N26" s="21">
        <f>IF(OR('S1'!P26="",'S2'!P26=""),"",('S1'!P26+'S2'!P26)/2)</f>
        <v>696.5</v>
      </c>
      <c r="O26" s="21">
        <f t="shared" si="0"/>
        <v>87.0625</v>
      </c>
      <c r="P26" s="21">
        <f t="shared" si="18"/>
        <v>7</v>
      </c>
      <c r="Q26" s="38" t="str">
        <f t="shared" si="19"/>
        <v>ተዛውራለች</v>
      </c>
      <c r="R26" s="23">
        <f t="shared" si="1"/>
        <v>0</v>
      </c>
      <c r="S26" s="36" t="str">
        <f t="shared" si="2"/>
        <v/>
      </c>
      <c r="T26" s="23">
        <f t="shared" si="3"/>
        <v>91</v>
      </c>
      <c r="U26" s="23" t="str">
        <f t="shared" si="4"/>
        <v/>
      </c>
      <c r="V26" s="23">
        <f t="shared" si="5"/>
        <v>60.5</v>
      </c>
      <c r="W26" s="23" t="str">
        <f t="shared" si="6"/>
        <v/>
      </c>
      <c r="X26" s="23">
        <f t="shared" si="7"/>
        <v>94.5</v>
      </c>
      <c r="Y26" s="23" t="str">
        <f t="shared" si="8"/>
        <v/>
      </c>
      <c r="Z26" s="23">
        <f t="shared" si="9"/>
        <v>92</v>
      </c>
      <c r="AA26" s="23" t="str">
        <f t="shared" si="10"/>
        <v/>
      </c>
      <c r="AB26" s="23">
        <f t="shared" si="11"/>
        <v>95.5</v>
      </c>
      <c r="AC26" s="23" t="str">
        <f t="shared" si="12"/>
        <v/>
      </c>
      <c r="AD26" s="23">
        <f t="shared" si="13"/>
        <v>82.5</v>
      </c>
      <c r="AE26" s="39" t="str">
        <f t="shared" si="14"/>
        <v/>
      </c>
      <c r="AF26" s="39">
        <f t="shared" si="15"/>
        <v>92</v>
      </c>
      <c r="AG26" s="40" t="str">
        <f t="shared" si="16"/>
        <v/>
      </c>
      <c r="AH26" s="39">
        <f t="shared" si="17"/>
        <v>88.5</v>
      </c>
    </row>
    <row r="27" spans="1:34">
      <c r="A27" s="18"/>
      <c r="B27" s="21">
        <f>'S1'!B27</f>
        <v>23</v>
      </c>
      <c r="C27" s="32" t="str">
        <f>'S1'!D27</f>
        <v>ነኢማ  እንድሪስ  ሙሀመድ</v>
      </c>
      <c r="D27" s="21" t="str">
        <f>'S1'!E27</f>
        <v>f</v>
      </c>
      <c r="E27" s="21">
        <f>'S1'!F27</f>
        <v>8</v>
      </c>
      <c r="F27" s="21">
        <f>IF(OR('S1'!G27="",'S2'!G27=""),"",('S1'!G27+'S2'!G27)/2)</f>
        <v>89</v>
      </c>
      <c r="G27" s="21">
        <f>IF(OR('S1'!H27="",'S2'!H27=""),"",('S1'!H27+'S2'!H27)/2)</f>
        <v>86.5</v>
      </c>
      <c r="H27" s="21">
        <f>IF(OR('S1'!I27="",'S2'!I27=""),"",('S1'!I27+'S2'!I27)/2)</f>
        <v>96.5</v>
      </c>
      <c r="I27" s="21">
        <f>IF(OR('S1'!J27="",'S2'!J27=""),"",('S1'!J27+'S2'!J27)/2)</f>
        <v>88</v>
      </c>
      <c r="J27" s="21">
        <f>IF(OR('S1'!K27="",'S2'!K27=""),"",('S1'!K27+'S2'!K27)/2)</f>
        <v>96.5</v>
      </c>
      <c r="K27" s="21">
        <f>IF(OR('S1'!L27="",'S2'!L27=""),"",('S1'!L27+'S2'!L27)/2)</f>
        <v>84.5</v>
      </c>
      <c r="L27" s="21">
        <f>IF(OR('S1'!M27="",'S2'!M27=""),"",('S1'!M27+'S2'!M27)/2)</f>
        <v>91.5</v>
      </c>
      <c r="M27" s="21">
        <f>IF(OR('S1'!N27="",'S2'!N27=""),"",('S1'!N27+'S2'!N27)/2)</f>
        <v>88</v>
      </c>
      <c r="N27" s="21">
        <f>IF(OR('S1'!P27="",'S2'!P27=""),"",('S1'!P27+'S2'!P27)/2)</f>
        <v>720.5</v>
      </c>
      <c r="O27" s="21">
        <f t="shared" si="0"/>
        <v>90.0625</v>
      </c>
      <c r="P27" s="21">
        <f t="shared" si="18"/>
        <v>3</v>
      </c>
      <c r="Q27" s="38" t="str">
        <f t="shared" si="19"/>
        <v>ተዛውራለች</v>
      </c>
      <c r="R27" s="23">
        <f t="shared" si="1"/>
        <v>0</v>
      </c>
      <c r="S27" s="36" t="str">
        <f t="shared" si="2"/>
        <v/>
      </c>
      <c r="T27" s="23">
        <f t="shared" si="3"/>
        <v>89</v>
      </c>
      <c r="U27" s="23" t="str">
        <f t="shared" si="4"/>
        <v/>
      </c>
      <c r="V27" s="23">
        <f t="shared" si="5"/>
        <v>86.5</v>
      </c>
      <c r="W27" s="23" t="str">
        <f t="shared" si="6"/>
        <v/>
      </c>
      <c r="X27" s="23">
        <f t="shared" si="7"/>
        <v>96.5</v>
      </c>
      <c r="Y27" s="23" t="str">
        <f t="shared" si="8"/>
        <v/>
      </c>
      <c r="Z27" s="23">
        <f t="shared" si="9"/>
        <v>88</v>
      </c>
      <c r="AA27" s="23" t="str">
        <f t="shared" si="10"/>
        <v/>
      </c>
      <c r="AB27" s="23">
        <f t="shared" si="11"/>
        <v>96.5</v>
      </c>
      <c r="AC27" s="23" t="str">
        <f t="shared" si="12"/>
        <v/>
      </c>
      <c r="AD27" s="23">
        <f t="shared" si="13"/>
        <v>84.5</v>
      </c>
      <c r="AE27" s="39" t="str">
        <f t="shared" si="14"/>
        <v/>
      </c>
      <c r="AF27" s="39">
        <f t="shared" si="15"/>
        <v>91.5</v>
      </c>
      <c r="AG27" s="40" t="str">
        <f t="shared" si="16"/>
        <v/>
      </c>
      <c r="AH27" s="39">
        <f t="shared" si="17"/>
        <v>88</v>
      </c>
    </row>
    <row r="28" spans="1:34">
      <c r="A28" s="18"/>
      <c r="B28" s="21">
        <f>'S1'!B28</f>
        <v>24</v>
      </c>
      <c r="C28" s="32" t="str">
        <f>'S1'!D28</f>
        <v>ነዋል  ኢብራሂም  ሙሀመድ</v>
      </c>
      <c r="D28" s="21" t="str">
        <f>'S1'!E28</f>
        <v>f</v>
      </c>
      <c r="E28" s="21">
        <f>'S1'!F28</f>
        <v>8</v>
      </c>
      <c r="F28" s="21">
        <f>IF(OR('S1'!G28="",'S2'!G28=""),"",('S1'!G28+'S2'!G28)/2)</f>
        <v>53</v>
      </c>
      <c r="G28" s="21">
        <f>IF(OR('S1'!H28="",'S2'!H28=""),"",('S1'!H28+'S2'!H28)/2)</f>
        <v>63</v>
      </c>
      <c r="H28" s="21">
        <f>IF(OR('S1'!I28="",'S2'!I28=""),"",('S1'!I28+'S2'!I28)/2)</f>
        <v>74.5</v>
      </c>
      <c r="I28" s="21">
        <f>IF(OR('S1'!J28="",'S2'!J28=""),"",('S1'!J28+'S2'!J28)/2)</f>
        <v>59.5</v>
      </c>
      <c r="J28" s="21">
        <f>IF(OR('S1'!K28="",'S2'!K28=""),"",('S1'!K28+'S2'!K28)/2)</f>
        <v>68</v>
      </c>
      <c r="K28" s="21">
        <f>IF(OR('S1'!L28="",'S2'!L28=""),"",('S1'!L28+'S2'!L28)/2)</f>
        <v>60.5</v>
      </c>
      <c r="L28" s="21">
        <f>IF(OR('S1'!M28="",'S2'!M28=""),"",('S1'!M28+'S2'!M28)/2)</f>
        <v>55</v>
      </c>
      <c r="M28" s="21">
        <f>IF(OR('S1'!N28="",'S2'!N28=""),"",('S1'!N28+'S2'!N28)/2)</f>
        <v>79</v>
      </c>
      <c r="N28" s="21">
        <f>IF(OR('S1'!P28="",'S2'!P28=""),"",('S1'!P28+'S2'!P28)/2)</f>
        <v>512.5</v>
      </c>
      <c r="O28" s="21">
        <f t="shared" si="0"/>
        <v>64.0625</v>
      </c>
      <c r="P28" s="21">
        <f t="shared" si="18"/>
        <v>34</v>
      </c>
      <c r="Q28" s="38" t="str">
        <f t="shared" si="19"/>
        <v>ተዛውራለች</v>
      </c>
      <c r="R28" s="23">
        <f t="shared" si="1"/>
        <v>0</v>
      </c>
      <c r="S28" s="36" t="str">
        <f t="shared" si="2"/>
        <v/>
      </c>
      <c r="T28" s="23">
        <f t="shared" si="3"/>
        <v>53</v>
      </c>
      <c r="U28" s="23" t="str">
        <f t="shared" si="4"/>
        <v/>
      </c>
      <c r="V28" s="23">
        <f t="shared" si="5"/>
        <v>63</v>
      </c>
      <c r="W28" s="23" t="str">
        <f t="shared" si="6"/>
        <v/>
      </c>
      <c r="X28" s="23">
        <f t="shared" si="7"/>
        <v>74.5</v>
      </c>
      <c r="Y28" s="23" t="str">
        <f t="shared" si="8"/>
        <v/>
      </c>
      <c r="Z28" s="23">
        <f t="shared" si="9"/>
        <v>59.5</v>
      </c>
      <c r="AA28" s="23" t="str">
        <f t="shared" si="10"/>
        <v/>
      </c>
      <c r="AB28" s="23">
        <f t="shared" si="11"/>
        <v>68</v>
      </c>
      <c r="AC28" s="23" t="str">
        <f t="shared" si="12"/>
        <v/>
      </c>
      <c r="AD28" s="23">
        <f t="shared" si="13"/>
        <v>60.5</v>
      </c>
      <c r="AE28" s="39" t="str">
        <f t="shared" si="14"/>
        <v/>
      </c>
      <c r="AF28" s="39">
        <f t="shared" si="15"/>
        <v>55</v>
      </c>
      <c r="AG28" s="40" t="str">
        <f t="shared" si="16"/>
        <v/>
      </c>
      <c r="AH28" s="39">
        <f t="shared" si="17"/>
        <v>79</v>
      </c>
    </row>
    <row r="29" spans="1:34">
      <c r="A29" s="18"/>
      <c r="B29" s="21">
        <f>'S1'!B29</f>
        <v>25</v>
      </c>
      <c r="C29" s="32" t="str">
        <f>'S1'!D29</f>
        <v>አህመድ ሙሀመድ አህመድ</v>
      </c>
      <c r="D29" s="21" t="str">
        <f>'S1'!E29</f>
        <v>m</v>
      </c>
      <c r="E29" s="21">
        <f>'S1'!F29</f>
        <v>8</v>
      </c>
      <c r="F29" s="21">
        <f>IF(OR('S1'!G29="",'S2'!G29=""),"",('S1'!G29+'S2'!G29)/2)</f>
        <v>76</v>
      </c>
      <c r="G29" s="21">
        <f>IF(OR('S1'!H29="",'S2'!H29=""),"",('S1'!H29+'S2'!H29)/2)</f>
        <v>72.5</v>
      </c>
      <c r="H29" s="21">
        <f>IF(OR('S1'!I29="",'S2'!I29=""),"",('S1'!I29+'S2'!I29)/2)</f>
        <v>100</v>
      </c>
      <c r="I29" s="21">
        <f>IF(OR('S1'!J29="",'S2'!J29=""),"",('S1'!J29+'S2'!J29)/2)</f>
        <v>84</v>
      </c>
      <c r="J29" s="21">
        <f>IF(OR('S1'!K29="",'S2'!K29=""),"",('S1'!K29+'S2'!K29)/2)</f>
        <v>90</v>
      </c>
      <c r="K29" s="21">
        <f>IF(OR('S1'!L29="",'S2'!L29=""),"",('S1'!L29+'S2'!L29)/2)</f>
        <v>73.5</v>
      </c>
      <c r="L29" s="21">
        <f>IF(OR('S1'!M29="",'S2'!M29=""),"",('S1'!M29+'S2'!M29)/2)</f>
        <v>77.5</v>
      </c>
      <c r="M29" s="21">
        <f>IF(OR('S1'!N29="",'S2'!N29=""),"",('S1'!N29+'S2'!N29)/2)</f>
        <v>95</v>
      </c>
      <c r="N29" s="21">
        <f>IF(OR('S1'!P29="",'S2'!P29=""),"",('S1'!P29+'S2'!P29)/2)</f>
        <v>668.5</v>
      </c>
      <c r="O29" s="21">
        <f t="shared" si="0"/>
        <v>83.5625</v>
      </c>
      <c r="P29" s="21">
        <f t="shared" si="18"/>
        <v>14</v>
      </c>
      <c r="Q29" s="38" t="str">
        <f t="shared" si="19"/>
        <v>ተዛውሯል</v>
      </c>
      <c r="R29" s="23">
        <f t="shared" si="1"/>
        <v>0</v>
      </c>
      <c r="S29" s="36">
        <f t="shared" si="2"/>
        <v>76</v>
      </c>
      <c r="T29" s="23" t="str">
        <f t="shared" si="3"/>
        <v/>
      </c>
      <c r="U29" s="23">
        <f t="shared" si="4"/>
        <v>72.5</v>
      </c>
      <c r="V29" s="23" t="str">
        <f t="shared" si="5"/>
        <v/>
      </c>
      <c r="W29" s="23">
        <f t="shared" si="6"/>
        <v>100</v>
      </c>
      <c r="X29" s="23" t="str">
        <f t="shared" si="7"/>
        <v/>
      </c>
      <c r="Y29" s="23">
        <f t="shared" si="8"/>
        <v>84</v>
      </c>
      <c r="Z29" s="23" t="str">
        <f t="shared" si="9"/>
        <v/>
      </c>
      <c r="AA29" s="23">
        <f t="shared" si="10"/>
        <v>90</v>
      </c>
      <c r="AB29" s="23" t="str">
        <f t="shared" si="11"/>
        <v/>
      </c>
      <c r="AC29" s="23">
        <f t="shared" si="12"/>
        <v>73.5</v>
      </c>
      <c r="AD29" s="23" t="str">
        <f t="shared" si="13"/>
        <v/>
      </c>
      <c r="AE29" s="39">
        <f t="shared" si="14"/>
        <v>77.5</v>
      </c>
      <c r="AF29" s="39" t="str">
        <f t="shared" si="15"/>
        <v/>
      </c>
      <c r="AG29" s="40">
        <f t="shared" si="16"/>
        <v>95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አመተረህማን አብዱልቃድር</v>
      </c>
      <c r="D30" s="21" t="str">
        <f>'S1'!E30</f>
        <v>f</v>
      </c>
      <c r="E30" s="21">
        <f>'S1'!F30</f>
        <v>8</v>
      </c>
      <c r="F30" s="21">
        <f>IF(OR('S1'!G30="",'S2'!G30=""),"",('S1'!G30+'S2'!G30)/2)</f>
        <v>84.5</v>
      </c>
      <c r="G30" s="21">
        <f>IF(OR('S1'!H30="",'S2'!H30=""),"",('S1'!H30+'S2'!H30)/2)</f>
        <v>84</v>
      </c>
      <c r="H30" s="21">
        <f>IF(OR('S1'!I30="",'S2'!I30=""),"",('S1'!I30+'S2'!I30)/2)</f>
        <v>97</v>
      </c>
      <c r="I30" s="21">
        <f>IF(OR('S1'!J30="",'S2'!J30=""),"",('S1'!J30+'S2'!J30)/2)</f>
        <v>77.5</v>
      </c>
      <c r="J30" s="21">
        <f>IF(OR('S1'!K30="",'S2'!K30=""),"",('S1'!K30+'S2'!K30)/2)</f>
        <v>95</v>
      </c>
      <c r="K30" s="21">
        <f>IF(OR('S1'!L30="",'S2'!L30=""),"",('S1'!L30+'S2'!L30)/2)</f>
        <v>72.5</v>
      </c>
      <c r="L30" s="21">
        <f>IF(OR('S1'!M30="",'S2'!M30=""),"",('S1'!M30+'S2'!M30)/2)</f>
        <v>88.5</v>
      </c>
      <c r="M30" s="21">
        <f>IF(OR('S1'!N30="",'S2'!N30=""),"",('S1'!N30+'S2'!N30)/2)</f>
        <v>90</v>
      </c>
      <c r="N30" s="21">
        <f>IF(OR('S1'!P30="",'S2'!P30=""),"",('S1'!P30+'S2'!P30)/2)</f>
        <v>689</v>
      </c>
      <c r="O30" s="21">
        <f t="shared" si="0"/>
        <v>86.125</v>
      </c>
      <c r="P30" s="21">
        <f t="shared" si="18"/>
        <v>11</v>
      </c>
      <c r="Q30" s="38" t="str">
        <f t="shared" si="19"/>
        <v>ተዛውራለች</v>
      </c>
      <c r="R30" s="23">
        <f t="shared" si="1"/>
        <v>0</v>
      </c>
      <c r="S30" s="36" t="str">
        <f t="shared" si="2"/>
        <v/>
      </c>
      <c r="T30" s="23">
        <f t="shared" si="3"/>
        <v>84.5</v>
      </c>
      <c r="U30" s="23" t="str">
        <f t="shared" si="4"/>
        <v/>
      </c>
      <c r="V30" s="23">
        <f t="shared" si="5"/>
        <v>84</v>
      </c>
      <c r="W30" s="23" t="str">
        <f t="shared" si="6"/>
        <v/>
      </c>
      <c r="X30" s="23">
        <f t="shared" si="7"/>
        <v>97</v>
      </c>
      <c r="Y30" s="23" t="str">
        <f t="shared" si="8"/>
        <v/>
      </c>
      <c r="Z30" s="23">
        <f t="shared" si="9"/>
        <v>77.5</v>
      </c>
      <c r="AA30" s="23" t="str">
        <f t="shared" si="10"/>
        <v/>
      </c>
      <c r="AB30" s="23">
        <f t="shared" si="11"/>
        <v>95</v>
      </c>
      <c r="AC30" s="23" t="str">
        <f t="shared" si="12"/>
        <v/>
      </c>
      <c r="AD30" s="23">
        <f t="shared" si="13"/>
        <v>72.5</v>
      </c>
      <c r="AE30" s="39" t="str">
        <f t="shared" si="14"/>
        <v/>
      </c>
      <c r="AF30" s="39">
        <f t="shared" si="15"/>
        <v>88.5</v>
      </c>
      <c r="AG30" s="40" t="str">
        <f t="shared" si="16"/>
        <v/>
      </c>
      <c r="AH30" s="39">
        <f t="shared" si="17"/>
        <v>90</v>
      </c>
    </row>
    <row r="31" spans="1:34">
      <c r="A31" s="18"/>
      <c r="B31" s="21">
        <f>'S1'!B31</f>
        <v>27</v>
      </c>
      <c r="C31" s="32" t="str">
        <f>'S1'!D31</f>
        <v>አሚራ  አብዱ  ሰኢድ</v>
      </c>
      <c r="D31" s="21" t="str">
        <f>'S1'!E31</f>
        <v>f</v>
      </c>
      <c r="E31" s="21">
        <f>'S1'!F31</f>
        <v>8</v>
      </c>
      <c r="F31" s="21">
        <f>IF(OR('S1'!G31="",'S2'!G31=""),"",('S1'!G31+'S2'!G31)/2)</f>
        <v>47</v>
      </c>
      <c r="G31" s="21">
        <f>IF(OR('S1'!H31="",'S2'!H31=""),"",('S1'!H31+'S2'!H31)/2)</f>
        <v>46</v>
      </c>
      <c r="H31" s="21">
        <f>IF(OR('S1'!I31="",'S2'!I31=""),"",('S1'!I31+'S2'!I31)/2)</f>
        <v>58.5</v>
      </c>
      <c r="I31" s="21">
        <f>IF(OR('S1'!J31="",'S2'!J31=""),"",('S1'!J31+'S2'!J31)/2)</f>
        <v>48.5</v>
      </c>
      <c r="J31" s="21">
        <f>IF(OR('S1'!K31="",'S2'!K31=""),"",('S1'!K31+'S2'!K31)/2)</f>
        <v>56</v>
      </c>
      <c r="K31" s="21">
        <f>IF(OR('S1'!L31="",'S2'!L31=""),"",('S1'!L31+'S2'!L31)/2)</f>
        <v>58</v>
      </c>
      <c r="L31" s="21">
        <f>IF(OR('S1'!M31="",'S2'!M31=""),"",('S1'!M31+'S2'!M31)/2)</f>
        <v>52</v>
      </c>
      <c r="M31" s="21">
        <f>IF(OR('S1'!N31="",'S2'!N31=""),"",('S1'!N31+'S2'!N31)/2)</f>
        <v>76.5</v>
      </c>
      <c r="N31" s="21">
        <f>IF(OR('S1'!P31="",'S2'!P31=""),"",('S1'!P31+'S2'!P31)/2)</f>
        <v>442.5</v>
      </c>
      <c r="O31" s="21">
        <f t="shared" si="0"/>
        <v>55.3125</v>
      </c>
      <c r="P31" s="21">
        <f t="shared" si="18"/>
        <v>38</v>
      </c>
      <c r="Q31" s="38" t="str">
        <f t="shared" si="19"/>
        <v>ተዛውራለች</v>
      </c>
      <c r="R31" s="23">
        <f t="shared" si="1"/>
        <v>3</v>
      </c>
      <c r="S31" s="36" t="str">
        <f t="shared" si="2"/>
        <v/>
      </c>
      <c r="T31" s="23">
        <f t="shared" si="3"/>
        <v>47</v>
      </c>
      <c r="U31" s="23" t="str">
        <f t="shared" si="4"/>
        <v/>
      </c>
      <c r="V31" s="23">
        <f t="shared" si="5"/>
        <v>46</v>
      </c>
      <c r="W31" s="23" t="str">
        <f t="shared" si="6"/>
        <v/>
      </c>
      <c r="X31" s="23">
        <f t="shared" si="7"/>
        <v>58.5</v>
      </c>
      <c r="Y31" s="23" t="str">
        <f t="shared" si="8"/>
        <v/>
      </c>
      <c r="Z31" s="23">
        <f t="shared" si="9"/>
        <v>48.5</v>
      </c>
      <c r="AA31" s="23" t="str">
        <f t="shared" si="10"/>
        <v/>
      </c>
      <c r="AB31" s="23">
        <f t="shared" si="11"/>
        <v>56</v>
      </c>
      <c r="AC31" s="23" t="str">
        <f t="shared" si="12"/>
        <v/>
      </c>
      <c r="AD31" s="23">
        <f t="shared" si="13"/>
        <v>58</v>
      </c>
      <c r="AE31" s="39" t="str">
        <f t="shared" si="14"/>
        <v/>
      </c>
      <c r="AF31" s="39">
        <f t="shared" si="15"/>
        <v>52</v>
      </c>
      <c r="AG31" s="40" t="str">
        <f t="shared" si="16"/>
        <v/>
      </c>
      <c r="AH31" s="39">
        <f t="shared" si="17"/>
        <v>76.5</v>
      </c>
    </row>
    <row r="32" spans="1:34">
      <c r="A32" s="18"/>
      <c r="B32" s="21">
        <f>'S1'!B32</f>
        <v>28</v>
      </c>
      <c r="C32" s="32" t="str">
        <f>'S1'!D32</f>
        <v>አማር  ሙሀመድ  ሰኢድ</v>
      </c>
      <c r="D32" s="21" t="str">
        <f>'S1'!E32</f>
        <v>m</v>
      </c>
      <c r="E32" s="21">
        <f>'S1'!F32</f>
        <v>8</v>
      </c>
      <c r="F32" s="21">
        <f>IF(OR('S1'!G32="",'S2'!G32=""),"",('S1'!G32+'S2'!G32)/2)</f>
        <v>39.5</v>
      </c>
      <c r="G32" s="21">
        <f>IF(OR('S1'!H32="",'S2'!H32=""),"",('S1'!H32+'S2'!H32)/2)</f>
        <v>55</v>
      </c>
      <c r="H32" s="21">
        <f>IF(OR('S1'!I32="",'S2'!I32=""),"",('S1'!I32+'S2'!I32)/2)</f>
        <v>42.5</v>
      </c>
      <c r="I32" s="21">
        <f>IF(OR('S1'!J32="",'S2'!J32=""),"",('S1'!J32+'S2'!J32)/2)</f>
        <v>44</v>
      </c>
      <c r="J32" s="21">
        <f>IF(OR('S1'!K32="",'S2'!K32=""),"",('S1'!K32+'S2'!K32)/2)</f>
        <v>45.5</v>
      </c>
      <c r="K32" s="21">
        <f>IF(OR('S1'!L32="",'S2'!L32=""),"",('S1'!L32+'S2'!L32)/2)</f>
        <v>50</v>
      </c>
      <c r="L32" s="21">
        <f>IF(OR('S1'!M32="",'S2'!M32=""),"",('S1'!M32+'S2'!M32)/2)</f>
        <v>48.5</v>
      </c>
      <c r="M32" s="21">
        <f>IF(OR('S1'!N32="",'S2'!N32=""),"",('S1'!N32+'S2'!N32)/2)</f>
        <v>76</v>
      </c>
      <c r="N32" s="21">
        <f>IF(OR('S1'!P32="",'S2'!P32=""),"",('S1'!P32+'S2'!P32)/2)</f>
        <v>401</v>
      </c>
      <c r="O32" s="21">
        <f t="shared" si="0"/>
        <v>50.125</v>
      </c>
      <c r="P32" s="21">
        <f t="shared" si="18"/>
        <v>40</v>
      </c>
      <c r="Q32" s="38" t="str">
        <f t="shared" si="19"/>
        <v>ተዛውሯል</v>
      </c>
      <c r="R32" s="23">
        <f t="shared" si="1"/>
        <v>5</v>
      </c>
      <c r="S32" s="36">
        <f t="shared" si="2"/>
        <v>39.5</v>
      </c>
      <c r="T32" s="23" t="str">
        <f t="shared" si="3"/>
        <v/>
      </c>
      <c r="U32" s="23">
        <f t="shared" si="4"/>
        <v>55</v>
      </c>
      <c r="V32" s="23" t="str">
        <f t="shared" si="5"/>
        <v/>
      </c>
      <c r="W32" s="23">
        <f t="shared" si="6"/>
        <v>42.5</v>
      </c>
      <c r="X32" s="23" t="str">
        <f t="shared" si="7"/>
        <v/>
      </c>
      <c r="Y32" s="23">
        <f t="shared" si="8"/>
        <v>44</v>
      </c>
      <c r="Z32" s="23" t="str">
        <f t="shared" si="9"/>
        <v/>
      </c>
      <c r="AA32" s="23">
        <f t="shared" si="10"/>
        <v>45.5</v>
      </c>
      <c r="AB32" s="23" t="str">
        <f t="shared" si="11"/>
        <v/>
      </c>
      <c r="AC32" s="23">
        <f t="shared" si="12"/>
        <v>50</v>
      </c>
      <c r="AD32" s="23" t="str">
        <f t="shared" si="13"/>
        <v/>
      </c>
      <c r="AE32" s="39">
        <f t="shared" si="14"/>
        <v>48.5</v>
      </c>
      <c r="AF32" s="39" t="str">
        <f t="shared" si="15"/>
        <v/>
      </c>
      <c r="AG32" s="40">
        <f t="shared" si="16"/>
        <v>76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አማር  ኑሩ  ጌታሁን</v>
      </c>
      <c r="D33" s="21" t="str">
        <f>'S1'!E33</f>
        <v>m</v>
      </c>
      <c r="E33" s="21">
        <f>'S1'!F33</f>
        <v>8</v>
      </c>
      <c r="F33" s="21">
        <f>IF(OR('S1'!G33="",'S2'!G33=""),"",('S1'!G33+'S2'!G33)/2)</f>
        <v>73</v>
      </c>
      <c r="G33" s="21">
        <f>IF(OR('S1'!H33="",'S2'!H33=""),"",('S1'!H33+'S2'!H33)/2)</f>
        <v>60</v>
      </c>
      <c r="H33" s="21">
        <f>IF(OR('S1'!I33="",'S2'!I33=""),"",('S1'!I33+'S2'!I33)/2)</f>
        <v>63</v>
      </c>
      <c r="I33" s="21">
        <f>IF(OR('S1'!J33="",'S2'!J33=""),"",('S1'!J33+'S2'!J33)/2)</f>
        <v>60.5</v>
      </c>
      <c r="J33" s="21">
        <f>IF(OR('S1'!K33="",'S2'!K33=""),"",('S1'!K33+'S2'!K33)/2)</f>
        <v>83.5</v>
      </c>
      <c r="K33" s="21">
        <f>IF(OR('S1'!L33="",'S2'!L33=""),"",('S1'!L33+'S2'!L33)/2)</f>
        <v>70.5</v>
      </c>
      <c r="L33" s="21">
        <f>IF(OR('S1'!M33="",'S2'!M33=""),"",('S1'!M33+'S2'!M33)/2)</f>
        <v>78</v>
      </c>
      <c r="M33" s="21">
        <f>IF(OR('S1'!N33="",'S2'!N33=""),"",('S1'!N33+'S2'!N33)/2)</f>
        <v>73</v>
      </c>
      <c r="N33" s="21">
        <f>IF(OR('S1'!P33="",'S2'!P33=""),"",('S1'!P33+'S2'!P33)/2)</f>
        <v>561.5</v>
      </c>
      <c r="O33" s="21">
        <f t="shared" si="0"/>
        <v>70.1875</v>
      </c>
      <c r="P33" s="21">
        <f t="shared" si="18"/>
        <v>28</v>
      </c>
      <c r="Q33" s="38" t="str">
        <f t="shared" si="19"/>
        <v>ተዛውሯል</v>
      </c>
      <c r="R33" s="23">
        <f t="shared" si="1"/>
        <v>0</v>
      </c>
      <c r="S33" s="36">
        <f t="shared" si="2"/>
        <v>73</v>
      </c>
      <c r="T33" s="23" t="str">
        <f t="shared" si="3"/>
        <v/>
      </c>
      <c r="U33" s="23">
        <f t="shared" si="4"/>
        <v>60</v>
      </c>
      <c r="V33" s="23" t="str">
        <f t="shared" si="5"/>
        <v/>
      </c>
      <c r="W33" s="23">
        <f t="shared" si="6"/>
        <v>63</v>
      </c>
      <c r="X33" s="23" t="str">
        <f t="shared" si="7"/>
        <v/>
      </c>
      <c r="Y33" s="23">
        <f t="shared" si="8"/>
        <v>60.5</v>
      </c>
      <c r="Z33" s="23" t="str">
        <f t="shared" si="9"/>
        <v/>
      </c>
      <c r="AA33" s="23">
        <f t="shared" si="10"/>
        <v>83.5</v>
      </c>
      <c r="AB33" s="23" t="str">
        <f t="shared" si="11"/>
        <v/>
      </c>
      <c r="AC33" s="23">
        <f t="shared" si="12"/>
        <v>70.5</v>
      </c>
      <c r="AD33" s="23" t="str">
        <f t="shared" si="13"/>
        <v/>
      </c>
      <c r="AE33" s="39">
        <f t="shared" si="14"/>
        <v>78</v>
      </c>
      <c r="AF33" s="39" t="str">
        <f t="shared" si="15"/>
        <v/>
      </c>
      <c r="AG33" s="40">
        <f t="shared" si="16"/>
        <v>73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አማር  ይማም ሙሀመድ</v>
      </c>
      <c r="D34" s="21" t="str">
        <f>'S1'!E34</f>
        <v>m</v>
      </c>
      <c r="E34" s="21">
        <f>'S1'!F34</f>
        <v>8</v>
      </c>
      <c r="F34" s="21">
        <f>IF(OR('S1'!G34="",'S2'!G34=""),"",('S1'!G34+'S2'!G34)/2)</f>
        <v>59</v>
      </c>
      <c r="G34" s="21">
        <f>IF(OR('S1'!H34="",'S2'!H34=""),"",('S1'!H34+'S2'!H34)/2)</f>
        <v>44.5</v>
      </c>
      <c r="H34" s="21">
        <f>IF(OR('S1'!I34="",'S2'!I34=""),"",('S1'!I34+'S2'!I34)/2)</f>
        <v>49.5</v>
      </c>
      <c r="I34" s="21">
        <f>IF(OR('S1'!J34="",'S2'!J34=""),"",('S1'!J34+'S2'!J34)/2)</f>
        <v>45.5</v>
      </c>
      <c r="J34" s="21">
        <f>IF(OR('S1'!K34="",'S2'!K34=""),"",('S1'!K34+'S2'!K34)/2)</f>
        <v>73</v>
      </c>
      <c r="K34" s="21">
        <f>IF(OR('S1'!L34="",'S2'!L34=""),"",('S1'!L34+'S2'!L34)/2)</f>
        <v>55.5</v>
      </c>
      <c r="L34" s="21">
        <f>IF(OR('S1'!M34="",'S2'!M34=""),"",('S1'!M34+'S2'!M34)/2)</f>
        <v>60</v>
      </c>
      <c r="M34" s="21">
        <f>IF(OR('S1'!N34="",'S2'!N34=""),"",('S1'!N34+'S2'!N34)/2)</f>
        <v>73</v>
      </c>
      <c r="N34" s="21">
        <f>IF(OR('S1'!P34="",'S2'!P34=""),"",('S1'!P34+'S2'!P34)/2)</f>
        <v>460</v>
      </c>
      <c r="O34" s="21">
        <f t="shared" si="0"/>
        <v>57.5</v>
      </c>
      <c r="P34" s="21">
        <f t="shared" si="18"/>
        <v>37</v>
      </c>
      <c r="Q34" s="38" t="str">
        <f t="shared" si="19"/>
        <v>ተዛውሯል</v>
      </c>
      <c r="R34" s="23">
        <f t="shared" si="1"/>
        <v>3</v>
      </c>
      <c r="S34" s="36">
        <f t="shared" si="2"/>
        <v>59</v>
      </c>
      <c r="T34" s="23" t="str">
        <f t="shared" si="3"/>
        <v/>
      </c>
      <c r="U34" s="23">
        <f t="shared" si="4"/>
        <v>44.5</v>
      </c>
      <c r="V34" s="23" t="str">
        <f t="shared" si="5"/>
        <v/>
      </c>
      <c r="W34" s="23">
        <f t="shared" si="6"/>
        <v>49.5</v>
      </c>
      <c r="X34" s="23" t="str">
        <f t="shared" si="7"/>
        <v/>
      </c>
      <c r="Y34" s="23">
        <f t="shared" si="8"/>
        <v>45.5</v>
      </c>
      <c r="Z34" s="23" t="str">
        <f t="shared" si="9"/>
        <v/>
      </c>
      <c r="AA34" s="23">
        <f t="shared" si="10"/>
        <v>73</v>
      </c>
      <c r="AB34" s="23" t="str">
        <f t="shared" si="11"/>
        <v/>
      </c>
      <c r="AC34" s="23">
        <f t="shared" si="12"/>
        <v>55.5</v>
      </c>
      <c r="AD34" s="23" t="str">
        <f t="shared" si="13"/>
        <v/>
      </c>
      <c r="AE34" s="39">
        <f t="shared" si="14"/>
        <v>60</v>
      </c>
      <c r="AF34" s="39" t="str">
        <f t="shared" si="15"/>
        <v/>
      </c>
      <c r="AG34" s="40">
        <f t="shared" si="16"/>
        <v>73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አቡበከር  ሙሀመድ  አደም</v>
      </c>
      <c r="D35" s="21" t="str">
        <f>'S1'!E35</f>
        <v>m</v>
      </c>
      <c r="E35" s="21">
        <f>'S1'!F35</f>
        <v>8</v>
      </c>
      <c r="F35" s="21">
        <f>IF(OR('S1'!G35="",'S2'!G35=""),"",('S1'!G35+'S2'!G35)/2)</f>
        <v>63.5</v>
      </c>
      <c r="G35" s="21">
        <f>IF(OR('S1'!H35="",'S2'!H35=""),"",('S1'!H35+'S2'!H35)/2)</f>
        <v>56.5</v>
      </c>
      <c r="H35" s="21">
        <f>IF(OR('S1'!I35="",'S2'!I35=""),"",('S1'!I35+'S2'!I35)/2)</f>
        <v>78</v>
      </c>
      <c r="I35" s="21">
        <f>IF(OR('S1'!J35="",'S2'!J35=""),"",('S1'!J35+'S2'!J35)/2)</f>
        <v>58.5</v>
      </c>
      <c r="J35" s="21">
        <f>IF(OR('S1'!K35="",'S2'!K35=""),"",('S1'!K35+'S2'!K35)/2)</f>
        <v>81</v>
      </c>
      <c r="K35" s="21">
        <f>IF(OR('S1'!L35="",'S2'!L35=""),"",('S1'!L35+'S2'!L35)/2)</f>
        <v>69.5</v>
      </c>
      <c r="L35" s="21">
        <f>IF(OR('S1'!M35="",'S2'!M35=""),"",('S1'!M35+'S2'!M35)/2)</f>
        <v>54.5</v>
      </c>
      <c r="M35" s="21">
        <f>IF(OR('S1'!N35="",'S2'!N35=""),"",('S1'!N35+'S2'!N35)/2)</f>
        <v>86</v>
      </c>
      <c r="N35" s="21">
        <f>IF(OR('S1'!P35="",'S2'!P35=""),"",('S1'!P35+'S2'!P35)/2)</f>
        <v>547.5</v>
      </c>
      <c r="O35" s="21">
        <f t="shared" si="0"/>
        <v>68.4375</v>
      </c>
      <c r="P35" s="21">
        <f t="shared" si="18"/>
        <v>30</v>
      </c>
      <c r="Q35" s="38" t="str">
        <f t="shared" si="19"/>
        <v>ተዛውሯል</v>
      </c>
      <c r="R35" s="23">
        <f t="shared" si="1"/>
        <v>0</v>
      </c>
      <c r="S35" s="36">
        <f t="shared" si="2"/>
        <v>63.5</v>
      </c>
      <c r="T35" s="23" t="str">
        <f t="shared" si="3"/>
        <v/>
      </c>
      <c r="U35" s="23">
        <f t="shared" si="4"/>
        <v>56.5</v>
      </c>
      <c r="V35" s="23" t="str">
        <f t="shared" si="5"/>
        <v/>
      </c>
      <c r="W35" s="23">
        <f t="shared" si="6"/>
        <v>78</v>
      </c>
      <c r="X35" s="23" t="str">
        <f t="shared" si="7"/>
        <v/>
      </c>
      <c r="Y35" s="23">
        <f t="shared" si="8"/>
        <v>58.5</v>
      </c>
      <c r="Z35" s="23" t="str">
        <f t="shared" si="9"/>
        <v/>
      </c>
      <c r="AA35" s="23">
        <f t="shared" si="10"/>
        <v>81</v>
      </c>
      <c r="AB35" s="23" t="str">
        <f t="shared" si="11"/>
        <v/>
      </c>
      <c r="AC35" s="23">
        <f t="shared" si="12"/>
        <v>69.5</v>
      </c>
      <c r="AD35" s="23" t="str">
        <f t="shared" si="13"/>
        <v/>
      </c>
      <c r="AE35" s="39">
        <f t="shared" si="14"/>
        <v>54.5</v>
      </c>
      <c r="AF35" s="39" t="str">
        <f t="shared" si="15"/>
        <v/>
      </c>
      <c r="AG35" s="40">
        <f t="shared" si="16"/>
        <v>86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አብዱሰላም  ሰኢድ  ሙሀመድ</v>
      </c>
      <c r="D36" s="21" t="str">
        <f>'S1'!E36</f>
        <v>m</v>
      </c>
      <c r="E36" s="21">
        <f>'S1'!F36</f>
        <v>8</v>
      </c>
      <c r="F36" s="21">
        <f>IF(OR('S1'!G36="",'S2'!G36=""),"",('S1'!G36+'S2'!G36)/2)</f>
        <v>44</v>
      </c>
      <c r="G36" s="21">
        <f>IF(OR('S1'!H36="",'S2'!H36=""),"",('S1'!H36+'S2'!H36)/2)</f>
        <v>66</v>
      </c>
      <c r="H36" s="21">
        <f>IF(OR('S1'!I36="",'S2'!I36=""),"",('S1'!I36+'S2'!I36)/2)</f>
        <v>77</v>
      </c>
      <c r="I36" s="21">
        <f>IF(OR('S1'!J36="",'S2'!J36=""),"",('S1'!J36+'S2'!J36)/2)</f>
        <v>62</v>
      </c>
      <c r="J36" s="21">
        <f>IF(OR('S1'!K36="",'S2'!K36=""),"",('S1'!K36+'S2'!K36)/2)</f>
        <v>59.5</v>
      </c>
      <c r="K36" s="21">
        <f>IF(OR('S1'!L36="",'S2'!L36=""),"",('S1'!L36+'S2'!L36)/2)</f>
        <v>63.5</v>
      </c>
      <c r="L36" s="21">
        <f>IF(OR('S1'!M36="",'S2'!M36=""),"",('S1'!M36+'S2'!M36)/2)</f>
        <v>63</v>
      </c>
      <c r="M36" s="21">
        <f>IF(OR('S1'!N36="",'S2'!N36=""),"",('S1'!N36+'S2'!N36)/2)</f>
        <v>77.5</v>
      </c>
      <c r="N36" s="21">
        <f>IF(OR('S1'!P36="",'S2'!P36=""),"",('S1'!P36+'S2'!P36)/2)</f>
        <v>512.5</v>
      </c>
      <c r="O36" s="21">
        <f t="shared" si="0"/>
        <v>64.0625</v>
      </c>
      <c r="P36" s="21">
        <f t="shared" si="18"/>
        <v>34</v>
      </c>
      <c r="Q36" s="38" t="str">
        <f t="shared" si="19"/>
        <v>ተዛውሯል</v>
      </c>
      <c r="R36" s="23">
        <f t="shared" si="1"/>
        <v>1</v>
      </c>
      <c r="S36" s="36">
        <f t="shared" si="2"/>
        <v>44</v>
      </c>
      <c r="T36" s="23" t="str">
        <f t="shared" si="3"/>
        <v/>
      </c>
      <c r="U36" s="23">
        <f t="shared" si="4"/>
        <v>66</v>
      </c>
      <c r="V36" s="23" t="str">
        <f t="shared" si="5"/>
        <v/>
      </c>
      <c r="W36" s="23">
        <f t="shared" si="6"/>
        <v>77</v>
      </c>
      <c r="X36" s="23" t="str">
        <f t="shared" si="7"/>
        <v/>
      </c>
      <c r="Y36" s="23">
        <f t="shared" si="8"/>
        <v>62</v>
      </c>
      <c r="Z36" s="23" t="str">
        <f t="shared" si="9"/>
        <v/>
      </c>
      <c r="AA36" s="23">
        <f t="shared" si="10"/>
        <v>59.5</v>
      </c>
      <c r="AB36" s="23" t="str">
        <f t="shared" si="11"/>
        <v/>
      </c>
      <c r="AC36" s="23">
        <f t="shared" si="12"/>
        <v>63.5</v>
      </c>
      <c r="AD36" s="23" t="str">
        <f t="shared" si="13"/>
        <v/>
      </c>
      <c r="AE36" s="39">
        <f t="shared" si="14"/>
        <v>63</v>
      </c>
      <c r="AF36" s="39" t="str">
        <f t="shared" si="15"/>
        <v/>
      </c>
      <c r="AG36" s="40">
        <f t="shared" si="16"/>
        <v>77.5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አነስ  አህመድ  ሙሀመድ</v>
      </c>
      <c r="D37" s="21" t="str">
        <f>'S1'!E37</f>
        <v>m</v>
      </c>
      <c r="E37" s="21">
        <f>'S1'!F37</f>
        <v>8</v>
      </c>
      <c r="F37" s="21">
        <f>IF(OR('S1'!G37="",'S2'!G37=""),"",('S1'!G37+'S2'!G37)/2)</f>
        <v>63</v>
      </c>
      <c r="G37" s="21">
        <f>IF(OR('S1'!H37="",'S2'!H37=""),"",('S1'!H37+'S2'!H37)/2)</f>
        <v>65</v>
      </c>
      <c r="H37" s="21">
        <f>IF(OR('S1'!I37="",'S2'!I37=""),"",('S1'!I37+'S2'!I37)/2)</f>
        <v>92.5</v>
      </c>
      <c r="I37" s="21">
        <f>IF(OR('S1'!J37="",'S2'!J37=""),"",('S1'!J37+'S2'!J37)/2)</f>
        <v>78</v>
      </c>
      <c r="J37" s="21">
        <f>IF(OR('S1'!K37="",'S2'!K37=""),"",('S1'!K37+'S2'!K37)/2)</f>
        <v>81.5</v>
      </c>
      <c r="K37" s="21">
        <f>IF(OR('S1'!L37="",'S2'!L37=""),"",('S1'!L37+'S2'!L37)/2)</f>
        <v>61</v>
      </c>
      <c r="L37" s="21">
        <f>IF(OR('S1'!M37="",'S2'!M37=""),"",('S1'!M37+'S2'!M37)/2)</f>
        <v>58.5</v>
      </c>
      <c r="M37" s="21">
        <f>IF(OR('S1'!N37="",'S2'!N37=""),"",('S1'!N37+'S2'!N37)/2)</f>
        <v>81</v>
      </c>
      <c r="N37" s="21">
        <f>IF(OR('S1'!P37="",'S2'!P37=""),"",('S1'!P37+'S2'!P37)/2)</f>
        <v>580.5</v>
      </c>
      <c r="O37" s="21">
        <f t="shared" si="0"/>
        <v>72.5625</v>
      </c>
      <c r="P37" s="21">
        <f t="shared" si="18"/>
        <v>24</v>
      </c>
      <c r="Q37" s="38" t="str">
        <f t="shared" si="19"/>
        <v>ተዛውሯል</v>
      </c>
      <c r="R37" s="23">
        <f t="shared" ref="R37:R64" si="20">COUNTIF(F37:M37,"&lt;50")</f>
        <v>0</v>
      </c>
      <c r="S37" s="36">
        <f t="shared" ref="S37:S64" si="21">IF(AND(D37="M",F37&lt;&gt;""),F37,"")</f>
        <v>63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65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92.5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78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81.5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61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58.5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81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አፍያ ኡስማን ኑርአህመድ</v>
      </c>
      <c r="D38" s="21" t="str">
        <f>'S1'!E38</f>
        <v>f</v>
      </c>
      <c r="E38" s="21">
        <f>'S1'!F38</f>
        <v>8</v>
      </c>
      <c r="F38" s="21">
        <f>IF(OR('S1'!G38="",'S2'!G38=""),"",('S1'!G38+'S2'!G38)/2)</f>
        <v>94</v>
      </c>
      <c r="G38" s="21">
        <f>IF(OR('S1'!H38="",'S2'!H38=""),"",('S1'!H38+'S2'!H38)/2)</f>
        <v>83.5</v>
      </c>
      <c r="H38" s="21">
        <f>IF(OR('S1'!I38="",'S2'!I38=""),"",('S1'!I38+'S2'!I38)/2)</f>
        <v>79</v>
      </c>
      <c r="I38" s="21">
        <f>IF(OR('S1'!J38="",'S2'!J38=""),"",('S1'!J38+'S2'!J38)/2)</f>
        <v>87.5</v>
      </c>
      <c r="J38" s="21">
        <f>IF(OR('S1'!K38="",'S2'!K38=""),"",('S1'!K38+'S2'!K38)/2)</f>
        <v>98</v>
      </c>
      <c r="K38" s="21">
        <f>IF(OR('S1'!L38="",'S2'!L38=""),"",('S1'!L38+'S2'!L38)/2)</f>
        <v>81.5</v>
      </c>
      <c r="L38" s="21">
        <f>IF(OR('S1'!M38="",'S2'!M38=""),"",('S1'!M38+'S2'!M38)/2)</f>
        <v>89</v>
      </c>
      <c r="M38" s="21">
        <f>IF(OR('S1'!N38="",'S2'!N38=""),"",('S1'!N38+'S2'!N38)/2)</f>
        <v>78</v>
      </c>
      <c r="N38" s="21">
        <f>IF(OR('S1'!P38="",'S2'!P38=""),"",('S1'!P38+'S2'!P38)/2)</f>
        <v>690.5</v>
      </c>
      <c r="O38" s="21">
        <f t="shared" si="0"/>
        <v>86.3125</v>
      </c>
      <c r="P38" s="21">
        <f t="shared" si="18"/>
        <v>10</v>
      </c>
      <c r="Q38" s="38" t="str">
        <f t="shared" si="19"/>
        <v>ተዛውራለች</v>
      </c>
      <c r="R38" s="23">
        <f t="shared" si="20"/>
        <v>0</v>
      </c>
      <c r="S38" s="36" t="str">
        <f t="shared" si="21"/>
        <v/>
      </c>
      <c r="T38" s="23">
        <f t="shared" si="22"/>
        <v>94</v>
      </c>
      <c r="U38" s="23" t="str">
        <f t="shared" si="23"/>
        <v/>
      </c>
      <c r="V38" s="23">
        <f t="shared" si="24"/>
        <v>83.5</v>
      </c>
      <c r="W38" s="23" t="str">
        <f t="shared" si="25"/>
        <v/>
      </c>
      <c r="X38" s="23">
        <f t="shared" si="26"/>
        <v>79</v>
      </c>
      <c r="Y38" s="23" t="str">
        <f t="shared" si="27"/>
        <v/>
      </c>
      <c r="Z38" s="23">
        <f t="shared" si="28"/>
        <v>87.5</v>
      </c>
      <c r="AA38" s="23" t="str">
        <f t="shared" si="29"/>
        <v/>
      </c>
      <c r="AB38" s="23">
        <f t="shared" si="30"/>
        <v>98</v>
      </c>
      <c r="AC38" s="23" t="str">
        <f t="shared" si="31"/>
        <v/>
      </c>
      <c r="AD38" s="23">
        <f t="shared" si="32"/>
        <v>81.5</v>
      </c>
      <c r="AE38" s="39" t="str">
        <f t="shared" si="33"/>
        <v/>
      </c>
      <c r="AF38" s="39">
        <f t="shared" si="34"/>
        <v>89</v>
      </c>
      <c r="AG38" s="40" t="str">
        <f t="shared" si="35"/>
        <v/>
      </c>
      <c r="AH38" s="39">
        <f t="shared" si="36"/>
        <v>78</v>
      </c>
    </row>
    <row r="39" spans="1:34">
      <c r="A39" s="18"/>
      <c r="B39" s="21">
        <f>'S1'!B39</f>
        <v>35</v>
      </c>
      <c r="C39" s="32" t="str">
        <f>'S1'!D39</f>
        <v>አፍናን  ሀሰን  ወርቁ</v>
      </c>
      <c r="D39" s="21" t="str">
        <f>'S1'!E39</f>
        <v>f</v>
      </c>
      <c r="E39" s="21">
        <f>'S1'!F39</f>
        <v>8</v>
      </c>
      <c r="F39" s="21">
        <f>IF(OR('S1'!G39="",'S2'!G39=""),"",('S1'!G39+'S2'!G39)/2)</f>
        <v>59</v>
      </c>
      <c r="G39" s="21">
        <f>IF(OR('S1'!H39="",'S2'!H39=""),"",('S1'!H39+'S2'!H39)/2)</f>
        <v>63</v>
      </c>
      <c r="H39" s="21">
        <f>IF(OR('S1'!I39="",'S2'!I39=""),"",('S1'!I39+'S2'!I39)/2)</f>
        <v>97.5</v>
      </c>
      <c r="I39" s="21">
        <f>IF(OR('S1'!J39="",'S2'!J39=""),"",('S1'!J39+'S2'!J39)/2)</f>
        <v>57.5</v>
      </c>
      <c r="J39" s="21">
        <f>IF(OR('S1'!K39="",'S2'!K39=""),"",('S1'!K39+'S2'!K39)/2)</f>
        <v>74</v>
      </c>
      <c r="K39" s="21">
        <f>IF(OR('S1'!L39="",'S2'!L39=""),"",('S1'!L39+'S2'!L39)/2)</f>
        <v>58</v>
      </c>
      <c r="L39" s="21">
        <f>IF(OR('S1'!M39="",'S2'!M39=""),"",('S1'!M39+'S2'!M39)/2)</f>
        <v>52</v>
      </c>
      <c r="M39" s="21">
        <f>IF(OR('S1'!N39="",'S2'!N39=""),"",('S1'!N39+'S2'!N39)/2)</f>
        <v>74.5</v>
      </c>
      <c r="N39" s="21">
        <f>IF(OR('S1'!P39="",'S2'!P39=""),"",('S1'!P39+'S2'!P39)/2)</f>
        <v>535.5</v>
      </c>
      <c r="O39" s="21">
        <f t="shared" si="0"/>
        <v>66.9375</v>
      </c>
      <c r="P39" s="21">
        <f t="shared" si="18"/>
        <v>31</v>
      </c>
      <c r="Q39" s="38" t="str">
        <f t="shared" si="19"/>
        <v>ተዛውራለች</v>
      </c>
      <c r="R39" s="23">
        <f t="shared" si="20"/>
        <v>0</v>
      </c>
      <c r="S39" s="36" t="str">
        <f t="shared" si="21"/>
        <v/>
      </c>
      <c r="T39" s="23">
        <f t="shared" si="22"/>
        <v>59</v>
      </c>
      <c r="U39" s="23" t="str">
        <f t="shared" si="23"/>
        <v/>
      </c>
      <c r="V39" s="23">
        <f t="shared" si="24"/>
        <v>63</v>
      </c>
      <c r="W39" s="23" t="str">
        <f t="shared" si="25"/>
        <v/>
      </c>
      <c r="X39" s="23">
        <f t="shared" si="26"/>
        <v>97.5</v>
      </c>
      <c r="Y39" s="23" t="str">
        <f t="shared" si="27"/>
        <v/>
      </c>
      <c r="Z39" s="23">
        <f t="shared" si="28"/>
        <v>57.5</v>
      </c>
      <c r="AA39" s="23" t="str">
        <f t="shared" si="29"/>
        <v/>
      </c>
      <c r="AB39" s="23">
        <f t="shared" si="30"/>
        <v>74</v>
      </c>
      <c r="AC39" s="23" t="str">
        <f t="shared" si="31"/>
        <v/>
      </c>
      <c r="AD39" s="23">
        <f t="shared" si="32"/>
        <v>58</v>
      </c>
      <c r="AE39" s="39" t="str">
        <f t="shared" si="33"/>
        <v/>
      </c>
      <c r="AF39" s="39">
        <f t="shared" si="34"/>
        <v>52</v>
      </c>
      <c r="AG39" s="40" t="str">
        <f t="shared" si="35"/>
        <v/>
      </c>
      <c r="AH39" s="39">
        <f t="shared" si="36"/>
        <v>74.5</v>
      </c>
    </row>
    <row r="40" spans="1:34">
      <c r="A40" s="18"/>
      <c r="B40" s="21">
        <f>'S1'!B40</f>
        <v>36</v>
      </c>
      <c r="C40" s="32" t="str">
        <f>'S1'!D40</f>
        <v>ኡበይዳ  አብዱሰላም  ከማል</v>
      </c>
      <c r="D40" s="21" t="str">
        <f>'S1'!E40</f>
        <v>m</v>
      </c>
      <c r="E40" s="21">
        <f>'S1'!F40</f>
        <v>8</v>
      </c>
      <c r="F40" s="21">
        <f>IF(OR('S1'!G40="",'S2'!G40=""),"",('S1'!G40+'S2'!G40)/2)</f>
        <v>79</v>
      </c>
      <c r="G40" s="21">
        <f>IF(OR('S1'!H40="",'S2'!H40=""),"",('S1'!H40+'S2'!H40)/2)</f>
        <v>80.5</v>
      </c>
      <c r="H40" s="21">
        <f>IF(OR('S1'!I40="",'S2'!I40=""),"",('S1'!I40+'S2'!I40)/2)</f>
        <v>92.5</v>
      </c>
      <c r="I40" s="21">
        <f>IF(OR('S1'!J40="",'S2'!J40=""),"",('S1'!J40+'S2'!J40)/2)</f>
        <v>84.5</v>
      </c>
      <c r="J40" s="21">
        <f>IF(OR('S1'!K40="",'S2'!K40=""),"",('S1'!K40+'S2'!K40)/2)</f>
        <v>89</v>
      </c>
      <c r="K40" s="21">
        <f>IF(OR('S1'!L40="",'S2'!L40=""),"",('S1'!L40+'S2'!L40)/2)</f>
        <v>79</v>
      </c>
      <c r="L40" s="21">
        <f>IF(OR('S1'!M40="",'S2'!M40=""),"",('S1'!M40+'S2'!M40)/2)</f>
        <v>74</v>
      </c>
      <c r="M40" s="21">
        <f>IF(OR('S1'!N40="",'S2'!N40=""),"",('S1'!N40+'S2'!N40)/2)</f>
        <v>99</v>
      </c>
      <c r="N40" s="21">
        <f>IF(OR('S1'!P40="",'S2'!P40=""),"",('S1'!P40+'S2'!P40)/2)</f>
        <v>677.5</v>
      </c>
      <c r="O40" s="21">
        <f t="shared" si="0"/>
        <v>84.6875</v>
      </c>
      <c r="P40" s="21">
        <f t="shared" si="18"/>
        <v>12</v>
      </c>
      <c r="Q40" s="38" t="str">
        <f t="shared" si="19"/>
        <v>ተዛውሯል</v>
      </c>
      <c r="R40" s="23">
        <f t="shared" si="20"/>
        <v>0</v>
      </c>
      <c r="S40" s="36">
        <f t="shared" si="21"/>
        <v>79</v>
      </c>
      <c r="T40" s="23" t="str">
        <f t="shared" si="22"/>
        <v/>
      </c>
      <c r="U40" s="23">
        <f t="shared" si="23"/>
        <v>80.5</v>
      </c>
      <c r="V40" s="23" t="str">
        <f t="shared" si="24"/>
        <v/>
      </c>
      <c r="W40" s="23">
        <f t="shared" si="25"/>
        <v>92.5</v>
      </c>
      <c r="X40" s="23" t="str">
        <f t="shared" si="26"/>
        <v/>
      </c>
      <c r="Y40" s="23">
        <f t="shared" si="27"/>
        <v>84.5</v>
      </c>
      <c r="Z40" s="23" t="str">
        <f t="shared" si="28"/>
        <v/>
      </c>
      <c r="AA40" s="23">
        <f t="shared" si="29"/>
        <v>89</v>
      </c>
      <c r="AB40" s="23" t="str">
        <f t="shared" si="30"/>
        <v/>
      </c>
      <c r="AC40" s="23">
        <f t="shared" si="31"/>
        <v>79</v>
      </c>
      <c r="AD40" s="23" t="str">
        <f t="shared" si="32"/>
        <v/>
      </c>
      <c r="AE40" s="39">
        <f t="shared" si="33"/>
        <v>74</v>
      </c>
      <c r="AF40" s="39" t="str">
        <f t="shared" si="34"/>
        <v/>
      </c>
      <c r="AG40" s="40">
        <f t="shared" si="35"/>
        <v>99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ኢማን  ሁሴን  ተገኘ</v>
      </c>
      <c r="D41" s="21" t="str">
        <f>'S1'!E41</f>
        <v>f</v>
      </c>
      <c r="E41" s="21">
        <f>'S1'!F41</f>
        <v>8</v>
      </c>
      <c r="F41" s="21">
        <f>IF(OR('S1'!G41="",'S2'!G41=""),"",('S1'!G41+'S2'!G41)/2)</f>
        <v>87.5</v>
      </c>
      <c r="G41" s="21">
        <f>IF(OR('S1'!H41="",'S2'!H41=""),"",('S1'!H41+'S2'!H41)/2)</f>
        <v>82</v>
      </c>
      <c r="H41" s="21">
        <f>IF(OR('S1'!I41="",'S2'!I41=""),"",('S1'!I41+'S2'!I41)/2)</f>
        <v>91</v>
      </c>
      <c r="I41" s="21">
        <f>IF(OR('S1'!J41="",'S2'!J41=""),"",('S1'!J41+'S2'!J41)/2)</f>
        <v>74</v>
      </c>
      <c r="J41" s="21">
        <f>IF(OR('S1'!K41="",'S2'!K41=""),"",('S1'!K41+'S2'!K41)/2)</f>
        <v>92</v>
      </c>
      <c r="K41" s="21">
        <f>IF(OR('S1'!L41="",'S2'!L41=""),"",('S1'!L41+'S2'!L41)/2)</f>
        <v>75</v>
      </c>
      <c r="L41" s="21">
        <f>IF(OR('S1'!M41="",'S2'!M41=""),"",('S1'!M41+'S2'!M41)/2)</f>
        <v>82.5</v>
      </c>
      <c r="M41" s="21">
        <f>IF(OR('S1'!N41="",'S2'!N41=""),"",('S1'!N41+'S2'!N41)/2)</f>
        <v>82</v>
      </c>
      <c r="N41" s="21">
        <f>IF(OR('S1'!P41="",'S2'!P41=""),"",('S1'!P41+'S2'!P41)/2)</f>
        <v>666</v>
      </c>
      <c r="O41" s="21">
        <f t="shared" si="0"/>
        <v>83.25</v>
      </c>
      <c r="P41" s="21">
        <f t="shared" si="18"/>
        <v>15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87.5</v>
      </c>
      <c r="U41" s="23" t="str">
        <f t="shared" si="23"/>
        <v/>
      </c>
      <c r="V41" s="23">
        <f t="shared" si="24"/>
        <v>82</v>
      </c>
      <c r="W41" s="23" t="str">
        <f t="shared" si="25"/>
        <v/>
      </c>
      <c r="X41" s="23">
        <f t="shared" si="26"/>
        <v>91</v>
      </c>
      <c r="Y41" s="23" t="str">
        <f t="shared" si="27"/>
        <v/>
      </c>
      <c r="Z41" s="23">
        <f t="shared" si="28"/>
        <v>74</v>
      </c>
      <c r="AA41" s="23" t="str">
        <f t="shared" si="29"/>
        <v/>
      </c>
      <c r="AB41" s="23">
        <f t="shared" si="30"/>
        <v>92</v>
      </c>
      <c r="AC41" s="23" t="str">
        <f t="shared" si="31"/>
        <v/>
      </c>
      <c r="AD41" s="23">
        <f t="shared" si="32"/>
        <v>75</v>
      </c>
      <c r="AE41" s="39" t="str">
        <f t="shared" si="33"/>
        <v/>
      </c>
      <c r="AF41" s="39">
        <f t="shared" si="34"/>
        <v>82.5</v>
      </c>
      <c r="AG41" s="40" t="str">
        <f t="shared" si="35"/>
        <v/>
      </c>
      <c r="AH41" s="39">
        <f t="shared" si="36"/>
        <v>82</v>
      </c>
    </row>
    <row r="42" spans="1:34">
      <c r="A42" s="18"/>
      <c r="B42" s="21">
        <f>'S1'!B42</f>
        <v>38</v>
      </c>
      <c r="C42" s="32" t="str">
        <f>'S1'!D42</f>
        <v>ኢክራም  ሱለይማን</v>
      </c>
      <c r="D42" s="21" t="str">
        <f>'S1'!E42</f>
        <v>f</v>
      </c>
      <c r="E42" s="21">
        <f>'S1'!F42</f>
        <v>8</v>
      </c>
      <c r="F42" s="21">
        <f>IF(OR('S1'!G42="",'S2'!G42=""),"",('S1'!G42+'S2'!G42)/2)</f>
        <v>91.5</v>
      </c>
      <c r="G42" s="21">
        <f>IF(OR('S1'!H42="",'S2'!H42=""),"",('S1'!H42+'S2'!H42)/2)</f>
        <v>73</v>
      </c>
      <c r="H42" s="21">
        <f>IF(OR('S1'!I42="",'S2'!I42=""),"",('S1'!I42+'S2'!I42)/2)</f>
        <v>95.5</v>
      </c>
      <c r="I42" s="21">
        <f>IF(OR('S1'!J42="",'S2'!J42=""),"",('S1'!J42+'S2'!J42)/2)</f>
        <v>85</v>
      </c>
      <c r="J42" s="21">
        <f>IF(OR('S1'!K42="",'S2'!K42=""),"",('S1'!K42+'S2'!K42)/2)</f>
        <v>94.5</v>
      </c>
      <c r="K42" s="21">
        <f>IF(OR('S1'!L42="",'S2'!L42=""),"",('S1'!L42+'S2'!L42)/2)</f>
        <v>80.5</v>
      </c>
      <c r="L42" s="21">
        <f>IF(OR('S1'!M42="",'S2'!M42=""),"",('S1'!M42+'S2'!M42)/2)</f>
        <v>87</v>
      </c>
      <c r="M42" s="21">
        <f>IF(OR('S1'!N42="",'S2'!N42=""),"",('S1'!N42+'S2'!N42)/2)</f>
        <v>84</v>
      </c>
      <c r="N42" s="21">
        <f>IF(OR('S1'!P42="",'S2'!P42=""),"",('S1'!P42+'S2'!P42)/2)</f>
        <v>691</v>
      </c>
      <c r="O42" s="21">
        <f t="shared" si="0"/>
        <v>86.375</v>
      </c>
      <c r="P42" s="21">
        <f t="shared" si="18"/>
        <v>9</v>
      </c>
      <c r="Q42" s="38" t="str">
        <f t="shared" si="19"/>
        <v>ተዛውራለች</v>
      </c>
      <c r="R42" s="23">
        <f t="shared" si="20"/>
        <v>0</v>
      </c>
      <c r="S42" s="36" t="str">
        <f t="shared" si="21"/>
        <v/>
      </c>
      <c r="T42" s="23">
        <f t="shared" si="22"/>
        <v>91.5</v>
      </c>
      <c r="U42" s="23" t="str">
        <f t="shared" si="23"/>
        <v/>
      </c>
      <c r="V42" s="23">
        <f t="shared" si="24"/>
        <v>73</v>
      </c>
      <c r="W42" s="23" t="str">
        <f t="shared" si="25"/>
        <v/>
      </c>
      <c r="X42" s="23">
        <f t="shared" si="26"/>
        <v>95.5</v>
      </c>
      <c r="Y42" s="23" t="str">
        <f t="shared" si="27"/>
        <v/>
      </c>
      <c r="Z42" s="23">
        <f t="shared" si="28"/>
        <v>85</v>
      </c>
      <c r="AA42" s="23" t="str">
        <f t="shared" si="29"/>
        <v/>
      </c>
      <c r="AB42" s="23">
        <f t="shared" si="30"/>
        <v>94.5</v>
      </c>
      <c r="AC42" s="23" t="str">
        <f t="shared" si="31"/>
        <v/>
      </c>
      <c r="AD42" s="23">
        <f t="shared" si="32"/>
        <v>80.5</v>
      </c>
      <c r="AE42" s="39" t="str">
        <f t="shared" si="33"/>
        <v/>
      </c>
      <c r="AF42" s="39">
        <f t="shared" si="34"/>
        <v>87</v>
      </c>
      <c r="AG42" s="40" t="str">
        <f t="shared" si="35"/>
        <v/>
      </c>
      <c r="AH42" s="39">
        <f t="shared" si="36"/>
        <v>84</v>
      </c>
    </row>
    <row r="43" spans="1:34">
      <c r="A43" s="18"/>
      <c r="B43" s="21">
        <f>'S1'!B43</f>
        <v>39</v>
      </c>
      <c r="C43" s="32" t="str">
        <f>'S1'!D43</f>
        <v>ዙበይር  አብዱረህማን</v>
      </c>
      <c r="D43" s="21" t="str">
        <f>'S1'!E43</f>
        <v>m</v>
      </c>
      <c r="E43" s="21">
        <f>'S1'!F43</f>
        <v>8</v>
      </c>
      <c r="F43" s="21">
        <f>IF(OR('S1'!G43="",'S2'!G43=""),"",('S1'!G43+'S2'!G43)/2)</f>
        <v>46</v>
      </c>
      <c r="G43" s="21">
        <f>IF(OR('S1'!H43="",'S2'!H43=""),"",('S1'!H43+'S2'!H43)/2)</f>
        <v>53.5</v>
      </c>
      <c r="H43" s="21">
        <f>IF(OR('S1'!I43="",'S2'!I43=""),"",('S1'!I43+'S2'!I43)/2)</f>
        <v>92</v>
      </c>
      <c r="I43" s="21">
        <f>IF(OR('S1'!J43="",'S2'!J43=""),"",('S1'!J43+'S2'!J43)/2)</f>
        <v>57</v>
      </c>
      <c r="J43" s="21">
        <f>IF(OR('S1'!K43="",'S2'!K43=""),"",('S1'!K43+'S2'!K43)/2)</f>
        <v>62</v>
      </c>
      <c r="K43" s="21">
        <f>IF(OR('S1'!L43="",'S2'!L43=""),"",('S1'!L43+'S2'!L43)/2)</f>
        <v>59.5</v>
      </c>
      <c r="L43" s="21">
        <f>IF(OR('S1'!M43="",'S2'!M43=""),"",('S1'!M43+'S2'!M43)/2)</f>
        <v>45.5</v>
      </c>
      <c r="M43" s="21">
        <f>IF(OR('S1'!N43="",'S2'!N43=""),"",('S1'!N43+'S2'!N43)/2)</f>
        <v>71</v>
      </c>
      <c r="N43" s="21">
        <f>IF(OR('S1'!P43="",'S2'!P43=""),"",('S1'!P43+'S2'!P43)/2)</f>
        <v>486.5</v>
      </c>
      <c r="O43" s="21">
        <f t="shared" si="0"/>
        <v>60.8125</v>
      </c>
      <c r="P43" s="21">
        <f t="shared" si="18"/>
        <v>36</v>
      </c>
      <c r="Q43" s="38" t="str">
        <f t="shared" si="19"/>
        <v>ተዛውሯል</v>
      </c>
      <c r="R43" s="23">
        <f t="shared" si="20"/>
        <v>2</v>
      </c>
      <c r="S43" s="36">
        <f t="shared" si="21"/>
        <v>46</v>
      </c>
      <c r="T43" s="23" t="str">
        <f t="shared" si="22"/>
        <v/>
      </c>
      <c r="U43" s="23">
        <f t="shared" si="23"/>
        <v>53.5</v>
      </c>
      <c r="V43" s="23" t="str">
        <f t="shared" si="24"/>
        <v/>
      </c>
      <c r="W43" s="23">
        <f t="shared" si="25"/>
        <v>92</v>
      </c>
      <c r="X43" s="23" t="str">
        <f t="shared" si="26"/>
        <v/>
      </c>
      <c r="Y43" s="23">
        <f t="shared" si="27"/>
        <v>57</v>
      </c>
      <c r="Z43" s="23" t="str">
        <f t="shared" si="28"/>
        <v/>
      </c>
      <c r="AA43" s="23">
        <f t="shared" si="29"/>
        <v>62</v>
      </c>
      <c r="AB43" s="23" t="str">
        <f t="shared" si="30"/>
        <v/>
      </c>
      <c r="AC43" s="23">
        <f t="shared" si="31"/>
        <v>59.5</v>
      </c>
      <c r="AD43" s="23" t="str">
        <f t="shared" si="32"/>
        <v/>
      </c>
      <c r="AE43" s="39">
        <f t="shared" si="33"/>
        <v>45.5</v>
      </c>
      <c r="AF43" s="39" t="str">
        <f t="shared" si="34"/>
        <v/>
      </c>
      <c r="AG43" s="40">
        <f t="shared" si="35"/>
        <v>71</v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ዛኪር  ሙሀመድ  ዳዉድ</v>
      </c>
      <c r="D44" s="21" t="str">
        <f>'S1'!E44</f>
        <v>m</v>
      </c>
      <c r="E44" s="21">
        <f>'S1'!F44</f>
        <v>8</v>
      </c>
      <c r="F44" s="21">
        <f>IF(OR('S1'!G44="",'S2'!G44=""),"",('S1'!G44+'S2'!G44)/2)</f>
        <v>76</v>
      </c>
      <c r="G44" s="21">
        <f>IF(OR('S1'!H44="",'S2'!H44=""),"",('S1'!H44+'S2'!H44)/2)</f>
        <v>68.5</v>
      </c>
      <c r="H44" s="21">
        <f>IF(OR('S1'!I44="",'S2'!I44=""),"",('S1'!I44+'S2'!I44)/2)</f>
        <v>100</v>
      </c>
      <c r="I44" s="21">
        <f>IF(OR('S1'!J44="",'S2'!J44=""),"",('S1'!J44+'S2'!J44)/2)</f>
        <v>64.5</v>
      </c>
      <c r="J44" s="21">
        <f>IF(OR('S1'!K44="",'S2'!K44=""),"",('S1'!K44+'S2'!K44)/2)</f>
        <v>86</v>
      </c>
      <c r="K44" s="21">
        <f>IF(OR('S1'!L44="",'S2'!L44=""),"",('S1'!L44+'S2'!L44)/2)</f>
        <v>74</v>
      </c>
      <c r="L44" s="21">
        <f>IF(OR('S1'!M44="",'S2'!M44=""),"",('S1'!M44+'S2'!M44)/2)</f>
        <v>78</v>
      </c>
      <c r="M44" s="21">
        <f>IF(OR('S1'!N44="",'S2'!N44=""),"",('S1'!N44+'S2'!N44)/2)</f>
        <v>77.5</v>
      </c>
      <c r="N44" s="21">
        <f>IF(OR('S1'!P44="",'S2'!P44=""),"",('S1'!P44+'S2'!P44)/2)</f>
        <v>624.5</v>
      </c>
      <c r="O44" s="21">
        <f t="shared" si="0"/>
        <v>78.0625</v>
      </c>
      <c r="P44" s="21">
        <f t="shared" si="18"/>
        <v>20</v>
      </c>
      <c r="Q44" s="38" t="str">
        <f t="shared" si="19"/>
        <v>ተዛውሯል</v>
      </c>
      <c r="R44" s="23">
        <f t="shared" si="20"/>
        <v>0</v>
      </c>
      <c r="S44" s="36">
        <f t="shared" si="21"/>
        <v>76</v>
      </c>
      <c r="T44" s="23" t="str">
        <f t="shared" si="22"/>
        <v/>
      </c>
      <c r="U44" s="23">
        <f t="shared" si="23"/>
        <v>68.5</v>
      </c>
      <c r="V44" s="23" t="str">
        <f t="shared" si="24"/>
        <v/>
      </c>
      <c r="W44" s="23">
        <f t="shared" si="25"/>
        <v>100</v>
      </c>
      <c r="X44" s="23" t="str">
        <f t="shared" si="26"/>
        <v/>
      </c>
      <c r="Y44" s="23">
        <f t="shared" si="27"/>
        <v>64.5</v>
      </c>
      <c r="Z44" s="23" t="str">
        <f t="shared" si="28"/>
        <v/>
      </c>
      <c r="AA44" s="23">
        <f t="shared" si="29"/>
        <v>86</v>
      </c>
      <c r="AB44" s="23" t="str">
        <f t="shared" si="30"/>
        <v/>
      </c>
      <c r="AC44" s="23">
        <f t="shared" si="31"/>
        <v>74</v>
      </c>
      <c r="AD44" s="23" t="str">
        <f t="shared" si="32"/>
        <v/>
      </c>
      <c r="AE44" s="39">
        <f t="shared" si="33"/>
        <v>78</v>
      </c>
      <c r="AF44" s="39" t="str">
        <f t="shared" si="34"/>
        <v/>
      </c>
      <c r="AG44" s="40">
        <f t="shared" si="35"/>
        <v>77.5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ዩስራ  ኑራዲስ  አህመድ</v>
      </c>
      <c r="D45" s="21" t="str">
        <f>'S1'!E45</f>
        <v>f</v>
      </c>
      <c r="E45" s="21">
        <f>'S1'!F45</f>
        <v>8</v>
      </c>
      <c r="F45" s="21">
        <f>IF(OR('S1'!G45="",'S2'!G45=""),"",('S1'!G45+'S2'!G45)/2)</f>
        <v>56.5</v>
      </c>
      <c r="G45" s="21">
        <f>IF(OR('S1'!H45="",'S2'!H45=""),"",('S1'!H45+'S2'!H45)/2)</f>
        <v>57.5</v>
      </c>
      <c r="H45" s="21">
        <f>IF(OR('S1'!I45="",'S2'!I45=""),"",('S1'!I45+'S2'!I45)/2)</f>
        <v>96.5</v>
      </c>
      <c r="I45" s="21">
        <f>IF(OR('S1'!J45="",'S2'!J45=""),"",('S1'!J45+'S2'!J45)/2)</f>
        <v>54</v>
      </c>
      <c r="J45" s="21">
        <f>IF(OR('S1'!K45="",'S2'!K45=""),"",('S1'!K45+'S2'!K45)/2)</f>
        <v>70</v>
      </c>
      <c r="K45" s="21">
        <f>IF(OR('S1'!L45="",'S2'!L45=""),"",('S1'!L45+'S2'!L45)/2)</f>
        <v>69.5</v>
      </c>
      <c r="L45" s="21">
        <f>IF(OR('S1'!M45="",'S2'!M45=""),"",('S1'!M45+'S2'!M45)/2)</f>
        <v>70</v>
      </c>
      <c r="M45" s="21">
        <f>IF(OR('S1'!N45="",'S2'!N45=""),"",('S1'!N45+'S2'!N45)/2)</f>
        <v>89</v>
      </c>
      <c r="N45" s="21">
        <f>IF(OR('S1'!P45="",'S2'!P45=""),"",('S1'!P45+'S2'!P45)/2)</f>
        <v>563</v>
      </c>
      <c r="O45" s="21">
        <f t="shared" si="0"/>
        <v>70.375</v>
      </c>
      <c r="P45" s="21">
        <f t="shared" si="18"/>
        <v>26</v>
      </c>
      <c r="Q45" s="38" t="str">
        <f t="shared" si="19"/>
        <v>ተዛውራለች</v>
      </c>
      <c r="R45" s="23">
        <f t="shared" si="20"/>
        <v>0</v>
      </c>
      <c r="S45" s="36" t="str">
        <f t="shared" si="21"/>
        <v/>
      </c>
      <c r="T45" s="23">
        <f t="shared" si="22"/>
        <v>56.5</v>
      </c>
      <c r="U45" s="23" t="str">
        <f t="shared" si="23"/>
        <v/>
      </c>
      <c r="V45" s="23">
        <f t="shared" si="24"/>
        <v>57.5</v>
      </c>
      <c r="W45" s="23" t="str">
        <f t="shared" si="25"/>
        <v/>
      </c>
      <c r="X45" s="23">
        <f t="shared" si="26"/>
        <v>96.5</v>
      </c>
      <c r="Y45" s="23" t="str">
        <f t="shared" si="27"/>
        <v/>
      </c>
      <c r="Z45" s="23">
        <f t="shared" si="28"/>
        <v>54</v>
      </c>
      <c r="AA45" s="23" t="str">
        <f t="shared" si="29"/>
        <v/>
      </c>
      <c r="AB45" s="23">
        <f t="shared" si="30"/>
        <v>70</v>
      </c>
      <c r="AC45" s="23" t="str">
        <f t="shared" si="31"/>
        <v/>
      </c>
      <c r="AD45" s="23">
        <f t="shared" si="32"/>
        <v>69.5</v>
      </c>
      <c r="AE45" s="39" t="str">
        <f t="shared" si="33"/>
        <v/>
      </c>
      <c r="AF45" s="39">
        <f t="shared" si="34"/>
        <v>70</v>
      </c>
      <c r="AG45" s="40" t="str">
        <f t="shared" si="35"/>
        <v/>
      </c>
      <c r="AH45" s="39">
        <f t="shared" si="36"/>
        <v>89</v>
      </c>
    </row>
    <row r="46" spans="1:34">
      <c r="A46" s="18"/>
      <c r="B46" s="21">
        <f>'S1'!B46</f>
        <v>42</v>
      </c>
      <c r="C46" s="32" t="str">
        <f>'S1'!D46</f>
        <v>ማያ  ሙሀመድ  ጀማል</v>
      </c>
      <c r="D46" s="21" t="str">
        <f>'S1'!E46</f>
        <v>f</v>
      </c>
      <c r="E46" s="21">
        <f>'S1'!F46</f>
        <v>8</v>
      </c>
      <c r="F46" s="21">
        <f>IF(OR('S1'!G46="",'S2'!G46=""),"",('S1'!G46+'S2'!G46)/2)</f>
        <v>67</v>
      </c>
      <c r="G46" s="21">
        <f>IF(OR('S1'!H46="",'S2'!H46=""),"",('S1'!H46+'S2'!H46)/2)</f>
        <v>74.5</v>
      </c>
      <c r="H46" s="21">
        <f>IF(OR('S1'!I46="",'S2'!I46=""),"",('S1'!I46+'S2'!I46)/2)</f>
        <v>49</v>
      </c>
      <c r="I46" s="21">
        <f>IF(OR('S1'!J46="",'S2'!J46=""),"",('S1'!J46+'S2'!J46)/2)</f>
        <v>51.5</v>
      </c>
      <c r="J46" s="21">
        <f>IF(OR('S1'!K46="",'S2'!K46=""),"",('S1'!K46+'S2'!K46)/2)</f>
        <v>78</v>
      </c>
      <c r="K46" s="21">
        <f>IF(OR('S1'!L46="",'S2'!L46=""),"",('S1'!L46+'S2'!L46)/2)</f>
        <v>67.5</v>
      </c>
      <c r="L46" s="21">
        <f>IF(OR('S1'!M46="",'S2'!M46=""),"",('S1'!M46+'S2'!M46)/2)</f>
        <v>60.5</v>
      </c>
      <c r="M46" s="21">
        <f>IF(OR('S1'!N46="",'S2'!N46=""),"",('S1'!N46+'S2'!N46)/2)</f>
        <v>85</v>
      </c>
      <c r="N46" s="21">
        <f>IF(OR('S1'!P46="",'S2'!P46=""),"",('S1'!P46+'S2'!P46)/2)</f>
        <v>533</v>
      </c>
      <c r="O46" s="21">
        <f t="shared" si="0"/>
        <v>66.625</v>
      </c>
      <c r="P46" s="21">
        <f t="shared" si="18"/>
        <v>32</v>
      </c>
      <c r="Q46" s="38" t="str">
        <f t="shared" si="19"/>
        <v>ተዛውራለች</v>
      </c>
      <c r="R46" s="23">
        <f t="shared" si="20"/>
        <v>1</v>
      </c>
      <c r="S46" s="36" t="str">
        <f t="shared" si="21"/>
        <v/>
      </c>
      <c r="T46" s="23">
        <f t="shared" si="22"/>
        <v>67</v>
      </c>
      <c r="U46" s="23" t="str">
        <f t="shared" si="23"/>
        <v/>
      </c>
      <c r="V46" s="23">
        <f t="shared" si="24"/>
        <v>74.5</v>
      </c>
      <c r="W46" s="23" t="str">
        <f t="shared" si="25"/>
        <v/>
      </c>
      <c r="X46" s="23">
        <f t="shared" si="26"/>
        <v>49</v>
      </c>
      <c r="Y46" s="23" t="str">
        <f t="shared" si="27"/>
        <v/>
      </c>
      <c r="Z46" s="23">
        <f t="shared" si="28"/>
        <v>51.5</v>
      </c>
      <c r="AA46" s="23" t="str">
        <f t="shared" si="29"/>
        <v/>
      </c>
      <c r="AB46" s="23">
        <f t="shared" si="30"/>
        <v>78</v>
      </c>
      <c r="AC46" s="23" t="str">
        <f t="shared" si="31"/>
        <v/>
      </c>
      <c r="AD46" s="23">
        <f t="shared" si="32"/>
        <v>67.5</v>
      </c>
      <c r="AE46" s="39" t="str">
        <f t="shared" si="33"/>
        <v/>
      </c>
      <c r="AF46" s="39">
        <f t="shared" si="34"/>
        <v>60.5</v>
      </c>
      <c r="AG46" s="40" t="str">
        <f t="shared" si="35"/>
        <v/>
      </c>
      <c r="AH46" s="39">
        <f t="shared" si="36"/>
        <v>85</v>
      </c>
    </row>
    <row r="47" spans="1:34">
      <c r="A47" s="18"/>
      <c r="B47" s="21">
        <f>'S1'!B47</f>
        <v>43</v>
      </c>
      <c r="C47" s="32" t="str">
        <f>'S1'!D47</f>
        <v>ፈዉዛን  ጀማል  ሰኢድ</v>
      </c>
      <c r="D47" s="21" t="str">
        <f>'S1'!E47</f>
        <v>m</v>
      </c>
      <c r="E47" s="21">
        <f>'S1'!F47</f>
        <v>8</v>
      </c>
      <c r="F47" s="21">
        <f>IF(OR('S1'!G47="",'S2'!G47=""),"",('S1'!G47+'S2'!G47)/2)</f>
        <v>68</v>
      </c>
      <c r="G47" s="21">
        <f>IF(OR('S1'!H47="",'S2'!H47=""),"",('S1'!H47+'S2'!H47)/2)</f>
        <v>66.5</v>
      </c>
      <c r="H47" s="21">
        <f>IF(OR('S1'!I47="",'S2'!I47=""),"",('S1'!I47+'S2'!I47)/2)</f>
        <v>85.5</v>
      </c>
      <c r="I47" s="21">
        <f>IF(OR('S1'!J47="",'S2'!J47=""),"",('S1'!J47+'S2'!J47)/2)</f>
        <v>56</v>
      </c>
      <c r="J47" s="21">
        <f>IF(OR('S1'!K47="",'S2'!K47=""),"",('S1'!K47+'S2'!K47)/2)</f>
        <v>77.5</v>
      </c>
      <c r="K47" s="21">
        <f>IF(OR('S1'!L47="",'S2'!L47=""),"",('S1'!L47+'S2'!L47)/2)</f>
        <v>73.5</v>
      </c>
      <c r="L47" s="21">
        <f>IF(OR('S1'!M47="",'S2'!M47=""),"",('S1'!M47+'S2'!M47)/2)</f>
        <v>61</v>
      </c>
      <c r="M47" s="21">
        <f>IF(OR('S1'!N47="",'S2'!N47=""),"",('S1'!N47+'S2'!N47)/2)</f>
        <v>74</v>
      </c>
      <c r="N47" s="21">
        <f>IF(OR('S1'!P47="",'S2'!P47=""),"",('S1'!P47+'S2'!P47)/2)</f>
        <v>562</v>
      </c>
      <c r="O47" s="21">
        <f t="shared" si="0"/>
        <v>70.25</v>
      </c>
      <c r="P47" s="21">
        <f t="shared" si="18"/>
        <v>27</v>
      </c>
      <c r="Q47" s="38" t="str">
        <f t="shared" si="19"/>
        <v>ተዛውሯል</v>
      </c>
      <c r="R47" s="23">
        <f t="shared" si="20"/>
        <v>0</v>
      </c>
      <c r="S47" s="36">
        <f t="shared" si="21"/>
        <v>68</v>
      </c>
      <c r="T47" s="23" t="str">
        <f t="shared" si="22"/>
        <v/>
      </c>
      <c r="U47" s="23">
        <f t="shared" si="23"/>
        <v>66.5</v>
      </c>
      <c r="V47" s="23" t="str">
        <f t="shared" si="24"/>
        <v/>
      </c>
      <c r="W47" s="23">
        <f t="shared" si="25"/>
        <v>85.5</v>
      </c>
      <c r="X47" s="23" t="str">
        <f t="shared" si="26"/>
        <v/>
      </c>
      <c r="Y47" s="23">
        <f t="shared" si="27"/>
        <v>56</v>
      </c>
      <c r="Z47" s="23" t="str">
        <f t="shared" si="28"/>
        <v/>
      </c>
      <c r="AA47" s="23">
        <f t="shared" si="29"/>
        <v>77.5</v>
      </c>
      <c r="AB47" s="23" t="str">
        <f t="shared" si="30"/>
        <v/>
      </c>
      <c r="AC47" s="23">
        <f t="shared" si="31"/>
        <v>73.5</v>
      </c>
      <c r="AD47" s="23" t="str">
        <f t="shared" si="32"/>
        <v/>
      </c>
      <c r="AE47" s="39">
        <f t="shared" si="33"/>
        <v>61</v>
      </c>
      <c r="AF47" s="39" t="str">
        <f t="shared" si="34"/>
        <v/>
      </c>
      <c r="AG47" s="40">
        <f t="shared" si="35"/>
        <v>74</v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1366</v>
      </c>
      <c r="T65" s="23">
        <f t="shared" ref="T65:AH65" si="37">SUM(T5:T64)</f>
        <v>1611.5</v>
      </c>
      <c r="U65" s="23">
        <f t="shared" si="37"/>
        <v>1364.5</v>
      </c>
      <c r="V65" s="23">
        <f t="shared" si="37"/>
        <v>1537.5</v>
      </c>
      <c r="W65" s="23">
        <f t="shared" si="37"/>
        <v>1644</v>
      </c>
      <c r="X65" s="23">
        <f t="shared" si="37"/>
        <v>1796.5</v>
      </c>
      <c r="Y65" s="23">
        <f t="shared" si="37"/>
        <v>1412.5</v>
      </c>
      <c r="Z65" s="23">
        <f t="shared" si="37"/>
        <v>1495</v>
      </c>
      <c r="AA65" s="23">
        <f t="shared" si="37"/>
        <v>1625.5</v>
      </c>
      <c r="AB65" s="23">
        <f t="shared" si="37"/>
        <v>1776</v>
      </c>
      <c r="AC65" s="23">
        <f t="shared" si="37"/>
        <v>1453</v>
      </c>
      <c r="AD65" s="23">
        <f t="shared" si="37"/>
        <v>1530</v>
      </c>
      <c r="AE65" s="23">
        <f t="shared" si="37"/>
        <v>1390.5</v>
      </c>
      <c r="AF65" s="23">
        <f t="shared" si="37"/>
        <v>1590</v>
      </c>
      <c r="AG65" s="23">
        <f t="shared" si="37"/>
        <v>1726</v>
      </c>
      <c r="AH65" s="23">
        <f t="shared" si="37"/>
        <v>1731.5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21</v>
      </c>
      <c r="T66" s="23">
        <f t="shared" ref="T66:AH66" si="38">COUNT(T5:T64,"&lt;&gt;""")</f>
        <v>21</v>
      </c>
      <c r="U66" s="23">
        <f t="shared" si="38"/>
        <v>21</v>
      </c>
      <c r="V66" s="23">
        <f t="shared" si="38"/>
        <v>21</v>
      </c>
      <c r="W66" s="23">
        <f t="shared" si="38"/>
        <v>21</v>
      </c>
      <c r="X66" s="23">
        <f t="shared" si="38"/>
        <v>21</v>
      </c>
      <c r="Y66" s="23">
        <f t="shared" si="38"/>
        <v>21</v>
      </c>
      <c r="Z66" s="23">
        <f t="shared" si="38"/>
        <v>21</v>
      </c>
      <c r="AA66" s="23">
        <f t="shared" si="38"/>
        <v>21</v>
      </c>
      <c r="AB66" s="23">
        <f t="shared" si="38"/>
        <v>21</v>
      </c>
      <c r="AC66" s="23">
        <f t="shared" si="38"/>
        <v>21</v>
      </c>
      <c r="AD66" s="23">
        <f t="shared" si="38"/>
        <v>21</v>
      </c>
      <c r="AE66" s="23">
        <f t="shared" si="38"/>
        <v>21</v>
      </c>
      <c r="AF66" s="23">
        <f t="shared" si="38"/>
        <v>21</v>
      </c>
      <c r="AG66" s="23">
        <f t="shared" si="38"/>
        <v>21</v>
      </c>
      <c r="AH66" s="23">
        <f t="shared" si="38"/>
        <v>21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zoomScaleSheetLayoutView="100" workbookViewId="0">
      <selection activeCell="N180" sqref="N180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ሀሊድ  ሰኢድ  ይመር</v>
      </c>
      <c r="E5" s="207" t="str">
        <f>'S1'!E5</f>
        <v>m</v>
      </c>
      <c r="F5" s="222">
        <f>'S1'!F5</f>
        <v>8</v>
      </c>
      <c r="G5" s="90" t="s">
        <v>83</v>
      </c>
      <c r="H5" s="63">
        <f>'S1'!G5</f>
        <v>59</v>
      </c>
      <c r="I5" s="63">
        <f>'S1'!H5</f>
        <v>60</v>
      </c>
      <c r="J5" s="64">
        <f>'S1'!I5</f>
        <v>92</v>
      </c>
      <c r="K5" s="63">
        <f>'S1'!J5</f>
        <v>83</v>
      </c>
      <c r="L5" s="63">
        <f>'S1'!K5</f>
        <v>81</v>
      </c>
      <c r="M5" s="63">
        <f>'S1'!L5</f>
        <v>81</v>
      </c>
      <c r="N5" s="63">
        <f>'S1'!M5</f>
        <v>78</v>
      </c>
      <c r="O5" s="63">
        <f>'S1'!N5</f>
        <v>87</v>
      </c>
      <c r="P5" s="63">
        <f>'S1'!P5</f>
        <v>621</v>
      </c>
      <c r="Q5" s="131">
        <f>'S1'!Q5</f>
        <v>77.625</v>
      </c>
      <c r="R5" s="63">
        <f>'S1'!R5</f>
        <v>22</v>
      </c>
      <c r="S5" s="202" t="str">
        <f>Ave!Q5</f>
        <v>ተዛውሯል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78</v>
      </c>
      <c r="I6" s="63">
        <f>'S2'!H5</f>
        <v>90</v>
      </c>
      <c r="J6" s="64">
        <f>'S2'!I5</f>
        <v>91</v>
      </c>
      <c r="K6" s="63">
        <f>'S2'!J5</f>
        <v>64</v>
      </c>
      <c r="L6" s="63">
        <f>'S2'!K5</f>
        <v>89</v>
      </c>
      <c r="M6" s="63">
        <f>'S2'!L5</f>
        <v>78</v>
      </c>
      <c r="N6" s="63">
        <f>'S2'!M5</f>
        <v>72</v>
      </c>
      <c r="O6" s="63">
        <f>'S2'!N5</f>
        <v>93</v>
      </c>
      <c r="P6" s="63">
        <f>'S2'!P5</f>
        <v>655</v>
      </c>
      <c r="Q6" s="131">
        <f>'S2'!Q5</f>
        <v>81.875</v>
      </c>
      <c r="R6" s="63">
        <f>'S2'!R5</f>
        <v>15</v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>
        <f>Ave!F5</f>
        <v>68.5</v>
      </c>
      <c r="I7" s="65">
        <f>Ave!G5</f>
        <v>75</v>
      </c>
      <c r="J7" s="66">
        <f>Ave!H5</f>
        <v>91.5</v>
      </c>
      <c r="K7" s="65">
        <f>Ave!I5</f>
        <v>73.5</v>
      </c>
      <c r="L7" s="65">
        <f>Ave!J5</f>
        <v>85</v>
      </c>
      <c r="M7" s="65">
        <f>Ave!K5</f>
        <v>79.5</v>
      </c>
      <c r="N7" s="65">
        <f>Ave!L5</f>
        <v>75</v>
      </c>
      <c r="O7" s="65">
        <f>Ave!M5</f>
        <v>90</v>
      </c>
      <c r="P7" s="65">
        <f>Ave!N5</f>
        <v>638</v>
      </c>
      <c r="Q7" s="132">
        <f>Ave!O5</f>
        <v>79.75</v>
      </c>
      <c r="R7" s="65">
        <f>Ave!P5</f>
        <v>18</v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ሀሽም አህመድ  አሊ</v>
      </c>
      <c r="E8" s="207" t="str">
        <f>'S1'!E6</f>
        <v>m</v>
      </c>
      <c r="F8" s="222">
        <f>'S1'!F6</f>
        <v>8</v>
      </c>
      <c r="G8" s="90" t="s">
        <v>83</v>
      </c>
      <c r="H8" s="63">
        <f>'S1'!G6</f>
        <v>91</v>
      </c>
      <c r="I8" s="63">
        <f>'S1'!H6</f>
        <v>95</v>
      </c>
      <c r="J8" s="64">
        <f>'S1'!I6</f>
        <v>100</v>
      </c>
      <c r="K8" s="63">
        <f>'S1'!J6</f>
        <v>99</v>
      </c>
      <c r="L8" s="63">
        <f>'S1'!K6</f>
        <v>93</v>
      </c>
      <c r="M8" s="63">
        <f>'S1'!L6</f>
        <v>78</v>
      </c>
      <c r="N8" s="63">
        <f>'S1'!M6</f>
        <v>88</v>
      </c>
      <c r="O8" s="63">
        <f>'S1'!N6</f>
        <v>96</v>
      </c>
      <c r="P8" s="63">
        <f>'S1'!P6</f>
        <v>740</v>
      </c>
      <c r="Q8" s="131">
        <f>'S1'!Q6</f>
        <v>92.5</v>
      </c>
      <c r="R8" s="63">
        <f>'S1'!R6</f>
        <v>1</v>
      </c>
      <c r="S8" s="202" t="str">
        <f>Ave!Q6</f>
        <v>ተዛውሯል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85</v>
      </c>
      <c r="I9" s="63">
        <f>'S2'!H6</f>
        <v>99</v>
      </c>
      <c r="J9" s="64">
        <f>'S2'!I6</f>
        <v>100</v>
      </c>
      <c r="K9" s="63">
        <f>'S2'!J6</f>
        <v>95</v>
      </c>
      <c r="L9" s="63">
        <f>'S2'!K6</f>
        <v>93</v>
      </c>
      <c r="M9" s="63">
        <f>'S2'!L6</f>
        <v>80</v>
      </c>
      <c r="N9" s="63">
        <f>'S2'!M6</f>
        <v>91</v>
      </c>
      <c r="O9" s="63">
        <f>'S2'!N6</f>
        <v>91</v>
      </c>
      <c r="P9" s="63">
        <f>'S2'!P6</f>
        <v>734</v>
      </c>
      <c r="Q9" s="131">
        <f>'S2'!Q6</f>
        <v>91.75</v>
      </c>
      <c r="R9" s="63">
        <f>'S2'!R6</f>
        <v>3</v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>
        <f>Ave!F6</f>
        <v>88</v>
      </c>
      <c r="I10" s="65">
        <f>Ave!G6</f>
        <v>97</v>
      </c>
      <c r="J10" s="66">
        <f>Ave!H6</f>
        <v>100</v>
      </c>
      <c r="K10" s="65">
        <f>Ave!I6</f>
        <v>97</v>
      </c>
      <c r="L10" s="65">
        <f>Ave!J6</f>
        <v>93</v>
      </c>
      <c r="M10" s="65">
        <f>Ave!K6</f>
        <v>79</v>
      </c>
      <c r="N10" s="65">
        <f>Ave!L6</f>
        <v>89.5</v>
      </c>
      <c r="O10" s="65">
        <f>Ave!M6</f>
        <v>93.5</v>
      </c>
      <c r="P10" s="65">
        <f>Ave!N6</f>
        <v>737</v>
      </c>
      <c r="Q10" s="132">
        <f>Ave!O6</f>
        <v>92.125</v>
      </c>
      <c r="R10" s="65">
        <f>Ave!P6</f>
        <v>1</v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ሀያት  አህመድ  ሙስጠፋ</v>
      </c>
      <c r="E11" s="207" t="str">
        <f>'S1'!E7</f>
        <v>f</v>
      </c>
      <c r="F11" s="222">
        <f>'S1'!F7</f>
        <v>8</v>
      </c>
      <c r="G11" s="90" t="s">
        <v>83</v>
      </c>
      <c r="H11" s="63">
        <f>'S1'!G7</f>
        <v>71</v>
      </c>
      <c r="I11" s="63">
        <f>'S1'!H7</f>
        <v>71</v>
      </c>
      <c r="J11" s="64">
        <f>'S1'!I7</f>
        <v>99</v>
      </c>
      <c r="K11" s="63">
        <f>'S1'!J7</f>
        <v>71</v>
      </c>
      <c r="L11" s="63">
        <f>'S1'!K7</f>
        <v>87</v>
      </c>
      <c r="M11" s="63">
        <f>'S1'!L7</f>
        <v>83</v>
      </c>
      <c r="N11" s="63">
        <f>'S1'!M7</f>
        <v>69</v>
      </c>
      <c r="O11" s="63">
        <f>'S1'!N7</f>
        <v>77</v>
      </c>
      <c r="P11" s="63">
        <f>'S1'!P7</f>
        <v>628</v>
      </c>
      <c r="Q11" s="131">
        <f>'S1'!Q7</f>
        <v>78.5</v>
      </c>
      <c r="R11" s="63">
        <f>'S1'!R7</f>
        <v>21</v>
      </c>
      <c r="S11" s="202" t="str">
        <f>Ave!Q7</f>
        <v>ተዛውራለች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73</v>
      </c>
      <c r="I12" s="63">
        <f>'S2'!H7</f>
        <v>62</v>
      </c>
      <c r="J12" s="64">
        <f>'S2'!I7</f>
        <v>92</v>
      </c>
      <c r="K12" s="63">
        <f>'S2'!J7</f>
        <v>75</v>
      </c>
      <c r="L12" s="63">
        <f>'S2'!K7</f>
        <v>92</v>
      </c>
      <c r="M12" s="63">
        <f>'S2'!L7</f>
        <v>59</v>
      </c>
      <c r="N12" s="63">
        <f>'S2'!M7</f>
        <v>84</v>
      </c>
      <c r="O12" s="63">
        <f>'S2'!N7</f>
        <v>78</v>
      </c>
      <c r="P12" s="63">
        <f>'S2'!P7</f>
        <v>615</v>
      </c>
      <c r="Q12" s="131">
        <f>'S2'!Q7</f>
        <v>76.875</v>
      </c>
      <c r="R12" s="63">
        <f>'S2'!R7</f>
        <v>19</v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>
        <f>Ave!F7</f>
        <v>72</v>
      </c>
      <c r="I13" s="65">
        <f>Ave!G7</f>
        <v>66.5</v>
      </c>
      <c r="J13" s="66">
        <f>Ave!H7</f>
        <v>95.5</v>
      </c>
      <c r="K13" s="65">
        <f>Ave!I7</f>
        <v>73</v>
      </c>
      <c r="L13" s="65">
        <f>Ave!J7</f>
        <v>89.5</v>
      </c>
      <c r="M13" s="65">
        <f>Ave!K7</f>
        <v>71</v>
      </c>
      <c r="N13" s="65">
        <f>Ave!L7</f>
        <v>76.5</v>
      </c>
      <c r="O13" s="65">
        <f>Ave!M7</f>
        <v>77.5</v>
      </c>
      <c r="P13" s="65">
        <f>Ave!N7</f>
        <v>621.5</v>
      </c>
      <c r="Q13" s="132">
        <f>Ave!O7</f>
        <v>77.6875</v>
      </c>
      <c r="R13" s="65">
        <f>Ave!P7</f>
        <v>21</v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ሂባ  ሲራጅ  አደም</v>
      </c>
      <c r="E14" s="207" t="str">
        <f>'S1'!E8</f>
        <v>f</v>
      </c>
      <c r="F14" s="222">
        <f>'S1'!F8</f>
        <v>8</v>
      </c>
      <c r="G14" s="90" t="s">
        <v>83</v>
      </c>
      <c r="H14" s="63">
        <f>'S1'!G8</f>
        <v>78</v>
      </c>
      <c r="I14" s="63">
        <f>'S1'!H8</f>
        <v>80</v>
      </c>
      <c r="J14" s="64">
        <f>'S1'!I8</f>
        <v>100</v>
      </c>
      <c r="K14" s="63">
        <f>'S1'!J8</f>
        <v>72</v>
      </c>
      <c r="L14" s="63">
        <f>'S1'!K8</f>
        <v>84</v>
      </c>
      <c r="M14" s="63">
        <f>'S1'!L8</f>
        <v>74</v>
      </c>
      <c r="N14" s="63">
        <f>'S1'!M8</f>
        <v>69</v>
      </c>
      <c r="O14" s="63">
        <f>'S1'!N8</f>
        <v>76</v>
      </c>
      <c r="P14" s="63">
        <f>'S1'!P8</f>
        <v>633</v>
      </c>
      <c r="Q14" s="131">
        <f>'S1'!Q8</f>
        <v>79.125</v>
      </c>
      <c r="R14" s="63">
        <f>'S1'!R8</f>
        <v>20</v>
      </c>
      <c r="S14" s="202" t="str">
        <f>Ave!Q8</f>
        <v>ተዛውራለች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67</v>
      </c>
      <c r="I15" s="63">
        <f>'S2'!H8</f>
        <v>78</v>
      </c>
      <c r="J15" s="64">
        <f>'S2'!I8</f>
        <v>96</v>
      </c>
      <c r="K15" s="63">
        <f>'S2'!J8</f>
        <v>60</v>
      </c>
      <c r="L15" s="63">
        <f>'S2'!K8</f>
        <v>78</v>
      </c>
      <c r="M15" s="63">
        <f>'S2'!L8</f>
        <v>55</v>
      </c>
      <c r="N15" s="63">
        <f>'S2'!M8</f>
        <v>59</v>
      </c>
      <c r="O15" s="63">
        <f>'S2'!N8</f>
        <v>90</v>
      </c>
      <c r="P15" s="63">
        <f>'S2'!P8</f>
        <v>583</v>
      </c>
      <c r="Q15" s="131">
        <f>'S2'!Q8</f>
        <v>72.875</v>
      </c>
      <c r="R15" s="63">
        <f>'S2'!R8</f>
        <v>23</v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>
        <f>Ave!F8</f>
        <v>72.5</v>
      </c>
      <c r="I16" s="65">
        <f>Ave!G8</f>
        <v>79</v>
      </c>
      <c r="J16" s="66">
        <f>Ave!H8</f>
        <v>98</v>
      </c>
      <c r="K16" s="65">
        <f>Ave!I8</f>
        <v>66</v>
      </c>
      <c r="L16" s="65">
        <f>Ave!J8</f>
        <v>81</v>
      </c>
      <c r="M16" s="65">
        <f>Ave!K8</f>
        <v>64.5</v>
      </c>
      <c r="N16" s="65">
        <f>Ave!L8</f>
        <v>64</v>
      </c>
      <c r="O16" s="65">
        <f>Ave!M8</f>
        <v>83</v>
      </c>
      <c r="P16" s="65">
        <f>Ave!N8</f>
        <v>608</v>
      </c>
      <c r="Q16" s="132">
        <f>Ave!O8</f>
        <v>76</v>
      </c>
      <c r="R16" s="65">
        <f>Ave!P8</f>
        <v>22</v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ሂክማ ሙሀመድ ኑር ሷሊህ</v>
      </c>
      <c r="E17" s="207" t="str">
        <f>'S1'!E9</f>
        <v>f</v>
      </c>
      <c r="F17" s="222">
        <f>'S1'!F9</f>
        <v>8</v>
      </c>
      <c r="G17" s="90" t="s">
        <v>83</v>
      </c>
      <c r="H17" s="63">
        <f>'S1'!G9</f>
        <v>95</v>
      </c>
      <c r="I17" s="63">
        <f>'S1'!H9</f>
        <v>92</v>
      </c>
      <c r="J17" s="64">
        <f>'S1'!I9</f>
        <v>77</v>
      </c>
      <c r="K17" s="63">
        <f>'S1'!J9</f>
        <v>89</v>
      </c>
      <c r="L17" s="63">
        <f>'S1'!K9</f>
        <v>94</v>
      </c>
      <c r="M17" s="63">
        <f>'S1'!L9</f>
        <v>93</v>
      </c>
      <c r="N17" s="63">
        <f>'S1'!M9</f>
        <v>90</v>
      </c>
      <c r="O17" s="63">
        <f>'S1'!N9</f>
        <v>76</v>
      </c>
      <c r="P17" s="63">
        <f>'S1'!P9</f>
        <v>706</v>
      </c>
      <c r="Q17" s="131">
        <f>'S1'!Q9</f>
        <v>88.25</v>
      </c>
      <c r="R17" s="63">
        <f>'S1'!R9</f>
        <v>6</v>
      </c>
      <c r="S17" s="202" t="str">
        <f>Ave!Q9</f>
        <v>ተዛውራለች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98</v>
      </c>
      <c r="I18" s="63">
        <f>'S2'!H9</f>
        <v>91</v>
      </c>
      <c r="J18" s="64">
        <f>'S2'!I9</f>
        <v>100</v>
      </c>
      <c r="K18" s="63">
        <f>'S2'!J9</f>
        <v>71</v>
      </c>
      <c r="L18" s="63">
        <f>'S2'!K9</f>
        <v>93</v>
      </c>
      <c r="M18" s="63">
        <f>'S2'!L9</f>
        <v>75</v>
      </c>
      <c r="N18" s="63">
        <f>'S2'!M9</f>
        <v>89</v>
      </c>
      <c r="O18" s="63">
        <f>'S2'!N9</f>
        <v>88</v>
      </c>
      <c r="P18" s="63">
        <f>'S2'!P9</f>
        <v>705</v>
      </c>
      <c r="Q18" s="131">
        <f>'S2'!Q9</f>
        <v>88.125</v>
      </c>
      <c r="R18" s="63">
        <f>'S2'!R9</f>
        <v>6</v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>
        <f>Ave!F9</f>
        <v>96.5</v>
      </c>
      <c r="I19" s="65">
        <f>Ave!G9</f>
        <v>91.5</v>
      </c>
      <c r="J19" s="66">
        <f>Ave!H9</f>
        <v>88.5</v>
      </c>
      <c r="K19" s="65">
        <f>Ave!I9</f>
        <v>80</v>
      </c>
      <c r="L19" s="65">
        <f>Ave!J9</f>
        <v>93.5</v>
      </c>
      <c r="M19" s="65">
        <f>Ave!K9</f>
        <v>84</v>
      </c>
      <c r="N19" s="65">
        <f>Ave!L9</f>
        <v>89.5</v>
      </c>
      <c r="O19" s="65">
        <f>Ave!M9</f>
        <v>82</v>
      </c>
      <c r="P19" s="65">
        <f>Ave!N9</f>
        <v>705.5</v>
      </c>
      <c r="Q19" s="132">
        <f>Ave!O9</f>
        <v>88.1875</v>
      </c>
      <c r="R19" s="65">
        <f>Ave!P9</f>
        <v>6</v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ሂክማ  ሳሙኤል  ሞላ</v>
      </c>
      <c r="E20" s="207" t="str">
        <f>'S1'!E10</f>
        <v>f</v>
      </c>
      <c r="F20" s="222">
        <f>'S1'!F10</f>
        <v>8</v>
      </c>
      <c r="G20" s="90" t="s">
        <v>83</v>
      </c>
      <c r="H20" s="63">
        <f>'S1'!G10</f>
        <v>87</v>
      </c>
      <c r="I20" s="63">
        <f>'S1'!H10</f>
        <v>93</v>
      </c>
      <c r="J20" s="64">
        <f>'S1'!I10</f>
        <v>100</v>
      </c>
      <c r="K20" s="63">
        <f>'S1'!J10</f>
        <v>94</v>
      </c>
      <c r="L20" s="63">
        <f>'S1'!K10</f>
        <v>91</v>
      </c>
      <c r="M20" s="63">
        <f>'S1'!L10</f>
        <v>78</v>
      </c>
      <c r="N20" s="63">
        <f>'S1'!M10</f>
        <v>78</v>
      </c>
      <c r="O20" s="63">
        <f>'S1'!N10</f>
        <v>83</v>
      </c>
      <c r="P20" s="63">
        <f>'S1'!P10</f>
        <v>704</v>
      </c>
      <c r="Q20" s="131">
        <f>'S1'!Q10</f>
        <v>88</v>
      </c>
      <c r="R20" s="63">
        <f>'S1'!R10</f>
        <v>10</v>
      </c>
      <c r="S20" s="202" t="str">
        <f>Ave!Q10</f>
        <v>ተዛውራለች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88</v>
      </c>
      <c r="I21" s="63">
        <f>'S2'!H10</f>
        <v>94</v>
      </c>
      <c r="J21" s="64">
        <f>'S2'!I10</f>
        <v>92</v>
      </c>
      <c r="K21" s="63">
        <f>'S2'!J10</f>
        <v>77</v>
      </c>
      <c r="L21" s="63">
        <f>'S2'!K10</f>
        <v>90</v>
      </c>
      <c r="M21" s="63">
        <f>'S2'!L10</f>
        <v>74</v>
      </c>
      <c r="N21" s="63">
        <f>'S2'!M10</f>
        <v>85</v>
      </c>
      <c r="O21" s="63">
        <f>'S2'!N10</f>
        <v>87</v>
      </c>
      <c r="P21" s="63">
        <f>'S2'!P10</f>
        <v>687</v>
      </c>
      <c r="Q21" s="131">
        <f>'S2'!Q10</f>
        <v>85.875</v>
      </c>
      <c r="R21" s="63">
        <f>'S2'!R10</f>
        <v>7</v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>
        <f>Ave!F10</f>
        <v>87.5</v>
      </c>
      <c r="I22" s="65">
        <f>Ave!G10</f>
        <v>93.5</v>
      </c>
      <c r="J22" s="66">
        <f>Ave!H10</f>
        <v>96</v>
      </c>
      <c r="K22" s="65">
        <f>Ave!I10</f>
        <v>85.5</v>
      </c>
      <c r="L22" s="65">
        <f>Ave!J10</f>
        <v>90.5</v>
      </c>
      <c r="M22" s="65">
        <f>Ave!K10</f>
        <v>76</v>
      </c>
      <c r="N22" s="65">
        <f>Ave!L10</f>
        <v>81.5</v>
      </c>
      <c r="O22" s="65">
        <f>Ave!M10</f>
        <v>85</v>
      </c>
      <c r="P22" s="65">
        <f>Ave!N10</f>
        <v>695.5</v>
      </c>
      <c r="Q22" s="132">
        <f>Ave!O10</f>
        <v>86.9375</v>
      </c>
      <c r="R22" s="65">
        <f>Ave!P10</f>
        <v>8</v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ሙሀመድ  ሰኢድ  ሞላ</v>
      </c>
      <c r="E23" s="207" t="str">
        <f>'S1'!E11</f>
        <v>m</v>
      </c>
      <c r="F23" s="222">
        <f>'S1'!F11</f>
        <v>8</v>
      </c>
      <c r="G23" s="90" t="s">
        <v>83</v>
      </c>
      <c r="H23" s="63">
        <f>'S1'!G11</f>
        <v>78</v>
      </c>
      <c r="I23" s="63">
        <f>'S1'!H11</f>
        <v>69</v>
      </c>
      <c r="J23" s="64">
        <f>'S1'!I11</f>
        <v>63</v>
      </c>
      <c r="K23" s="63">
        <f>'S1'!J11</f>
        <v>85</v>
      </c>
      <c r="L23" s="63">
        <f>'S1'!K11</f>
        <v>79</v>
      </c>
      <c r="M23" s="63">
        <f>'S1'!L11</f>
        <v>82</v>
      </c>
      <c r="N23" s="63">
        <f>'S1'!M11</f>
        <v>61</v>
      </c>
      <c r="O23" s="63">
        <f>'S1'!N11</f>
        <v>90</v>
      </c>
      <c r="P23" s="63">
        <f>'S1'!P11</f>
        <v>607</v>
      </c>
      <c r="Q23" s="131">
        <f>'S1'!Q11</f>
        <v>75.875</v>
      </c>
      <c r="R23" s="63">
        <f>'S1'!R11</f>
        <v>23</v>
      </c>
      <c r="S23" s="202" t="str">
        <f>Ave!Q11</f>
        <v>ተዛውሯል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56</v>
      </c>
      <c r="I24" s="63">
        <f>'S2'!H11</f>
        <v>53</v>
      </c>
      <c r="J24" s="64">
        <f>'S2'!I11</f>
        <v>68</v>
      </c>
      <c r="K24" s="63">
        <f>'S2'!J11</f>
        <v>57</v>
      </c>
      <c r="L24" s="63">
        <f>'S2'!K11</f>
        <v>72</v>
      </c>
      <c r="M24" s="63">
        <f>'S2'!L11</f>
        <v>60</v>
      </c>
      <c r="N24" s="63">
        <f>'S2'!M11</f>
        <v>60</v>
      </c>
      <c r="O24" s="63">
        <f>'S2'!N11</f>
        <v>65</v>
      </c>
      <c r="P24" s="63">
        <f>'S2'!P11</f>
        <v>491</v>
      </c>
      <c r="Q24" s="131">
        <f>'S2'!Q11</f>
        <v>61.375</v>
      </c>
      <c r="R24" s="63">
        <f>'S2'!R11</f>
        <v>34</v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>
        <f>Ave!F11</f>
        <v>67</v>
      </c>
      <c r="I25" s="65">
        <f>Ave!G11</f>
        <v>61</v>
      </c>
      <c r="J25" s="66">
        <f>Ave!H11</f>
        <v>65.5</v>
      </c>
      <c r="K25" s="65">
        <f>Ave!I11</f>
        <v>71</v>
      </c>
      <c r="L25" s="65">
        <f>Ave!J11</f>
        <v>75.5</v>
      </c>
      <c r="M25" s="65">
        <f>Ave!K11</f>
        <v>71</v>
      </c>
      <c r="N25" s="65">
        <f>Ave!L11</f>
        <v>60.5</v>
      </c>
      <c r="O25" s="65">
        <f>Ave!M11</f>
        <v>77.5</v>
      </c>
      <c r="P25" s="65">
        <f>Ave!N11</f>
        <v>549</v>
      </c>
      <c r="Q25" s="132">
        <f>Ave!O11</f>
        <v>68.625</v>
      </c>
      <c r="R25" s="65">
        <f>Ave!P11</f>
        <v>29</v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 ሱልጧን  እንድሪስ</v>
      </c>
      <c r="E26" s="207" t="str">
        <f>'S1'!E12</f>
        <v>m</v>
      </c>
      <c r="F26" s="222">
        <f>'S1'!F12</f>
        <v>8</v>
      </c>
      <c r="G26" s="90" t="s">
        <v>83</v>
      </c>
      <c r="H26" s="63">
        <f>'S1'!G12</f>
        <v>90</v>
      </c>
      <c r="I26" s="63">
        <f>'S1'!H12</f>
        <v>84</v>
      </c>
      <c r="J26" s="64">
        <f>'S1'!I12</f>
        <v>98</v>
      </c>
      <c r="K26" s="63">
        <f>'S1'!J12</f>
        <v>100</v>
      </c>
      <c r="L26" s="63">
        <f>'S1'!K12</f>
        <v>98</v>
      </c>
      <c r="M26" s="63">
        <f>'S1'!L12</f>
        <v>80</v>
      </c>
      <c r="N26" s="63">
        <f>'S1'!M12</f>
        <v>80</v>
      </c>
      <c r="O26" s="63">
        <f>'S1'!N12</f>
        <v>74</v>
      </c>
      <c r="P26" s="63">
        <f>'S1'!P12</f>
        <v>704</v>
      </c>
      <c r="Q26" s="131">
        <f>'S1'!Q12</f>
        <v>88</v>
      </c>
      <c r="R26" s="63">
        <f>'S1'!R12</f>
        <v>10</v>
      </c>
      <c r="S26" s="209" t="str">
        <f>Ave!Q12</f>
        <v>ተዛውሯል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91</v>
      </c>
      <c r="I27" s="63">
        <f>'S2'!H12</f>
        <v>92</v>
      </c>
      <c r="J27" s="64">
        <f>'S2'!I12</f>
        <v>100</v>
      </c>
      <c r="K27" s="63">
        <f>'S2'!J12</f>
        <v>84</v>
      </c>
      <c r="L27" s="63">
        <f>'S2'!K12</f>
        <v>94</v>
      </c>
      <c r="M27" s="63">
        <f>'S2'!L12</f>
        <v>92</v>
      </c>
      <c r="N27" s="63">
        <f>'S2'!M12</f>
        <v>92</v>
      </c>
      <c r="O27" s="63">
        <f>'S2'!N12</f>
        <v>92</v>
      </c>
      <c r="P27" s="63">
        <f>'S2'!P12</f>
        <v>737</v>
      </c>
      <c r="Q27" s="131">
        <f>'S2'!Q12</f>
        <v>92.125</v>
      </c>
      <c r="R27" s="63">
        <f>'S2'!R12</f>
        <v>1</v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>
        <f>Ave!F12</f>
        <v>90.5</v>
      </c>
      <c r="I28" s="65">
        <f>Ave!G12</f>
        <v>88</v>
      </c>
      <c r="J28" s="66">
        <f>Ave!H12</f>
        <v>99</v>
      </c>
      <c r="K28" s="65">
        <f>Ave!I12</f>
        <v>92</v>
      </c>
      <c r="L28" s="65">
        <f>Ave!J12</f>
        <v>96</v>
      </c>
      <c r="M28" s="65">
        <f>Ave!K12</f>
        <v>86</v>
      </c>
      <c r="N28" s="65">
        <f>Ave!L12</f>
        <v>86</v>
      </c>
      <c r="O28" s="65">
        <f>Ave!M12</f>
        <v>83</v>
      </c>
      <c r="P28" s="65">
        <f>Ave!N12</f>
        <v>720.5</v>
      </c>
      <c r="Q28" s="132">
        <f>Ave!O12</f>
        <v>90.0625</v>
      </c>
      <c r="R28" s="65">
        <f>Ave!P12</f>
        <v>3</v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 አህመድ  ኢብራሂም</v>
      </c>
      <c r="E38" s="207" t="str">
        <f>'S1'!E13</f>
        <v>m</v>
      </c>
      <c r="F38" s="207">
        <f>'S1'!F13</f>
        <v>8</v>
      </c>
      <c r="G38" s="90" t="s">
        <v>83</v>
      </c>
      <c r="H38" s="63">
        <f>'S1'!G13</f>
        <v>34</v>
      </c>
      <c r="I38" s="63">
        <f>'S1'!H13</f>
        <v>34</v>
      </c>
      <c r="J38" s="64">
        <f>'S1'!I13</f>
        <v>56</v>
      </c>
      <c r="K38" s="63">
        <f>'S1'!J13</f>
        <v>54</v>
      </c>
      <c r="L38" s="63">
        <f>'S1'!K13</f>
        <v>53</v>
      </c>
      <c r="M38" s="63">
        <f>'S1'!L13</f>
        <v>42</v>
      </c>
      <c r="N38" s="63">
        <f>'S1'!M13</f>
        <v>61</v>
      </c>
      <c r="O38" s="63">
        <f>'S1'!N13</f>
        <v>80</v>
      </c>
      <c r="P38" s="63">
        <f>'S1'!P13</f>
        <v>414</v>
      </c>
      <c r="Q38" s="131">
        <f>'S1'!Q13</f>
        <v>51.75</v>
      </c>
      <c r="R38" s="63">
        <f>'S1'!R13</f>
        <v>40</v>
      </c>
      <c r="S38" s="209" t="str">
        <f>Ave!Q13</f>
        <v>አልተዛወረም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39</v>
      </c>
      <c r="I39" s="63">
        <f>'S2'!H13</f>
        <v>39</v>
      </c>
      <c r="J39" s="64">
        <f>'S2'!I13</f>
        <v>23</v>
      </c>
      <c r="K39" s="63">
        <f>'S2'!J13</f>
        <v>39</v>
      </c>
      <c r="L39" s="63">
        <f>'S2'!K13</f>
        <v>45</v>
      </c>
      <c r="M39" s="63">
        <f>'S2'!L13</f>
        <v>51</v>
      </c>
      <c r="N39" s="63">
        <f>'S2'!M13</f>
        <v>46</v>
      </c>
      <c r="O39" s="63">
        <f>'S2'!N13</f>
        <v>75</v>
      </c>
      <c r="P39" s="63">
        <f>'S2'!P13</f>
        <v>357</v>
      </c>
      <c r="Q39" s="131">
        <f>'S2'!Q13</f>
        <v>44.625</v>
      </c>
      <c r="R39" s="63">
        <f>'S2'!R13</f>
        <v>42</v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>
        <f>Ave!F13</f>
        <v>36.5</v>
      </c>
      <c r="I40" s="65">
        <f>Ave!G13</f>
        <v>36.5</v>
      </c>
      <c r="J40" s="66">
        <f>Ave!H13</f>
        <v>39.5</v>
      </c>
      <c r="K40" s="65">
        <f>Ave!I13</f>
        <v>46.5</v>
      </c>
      <c r="L40" s="65">
        <f>Ave!J13</f>
        <v>49</v>
      </c>
      <c r="M40" s="65">
        <f>Ave!K13</f>
        <v>46.5</v>
      </c>
      <c r="N40" s="65">
        <f>Ave!L13</f>
        <v>53.5</v>
      </c>
      <c r="O40" s="65">
        <f>Ave!M13</f>
        <v>77.5</v>
      </c>
      <c r="P40" s="65">
        <f>Ave!N13</f>
        <v>385.5</v>
      </c>
      <c r="Q40" s="132">
        <f>Ave!O13</f>
        <v>48.1875</v>
      </c>
      <c r="R40" s="65">
        <f>Ave!P13</f>
        <v>42</v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 ይማም  ለጋስ</v>
      </c>
      <c r="E41" s="207" t="str">
        <f>'S1'!E14</f>
        <v>m</v>
      </c>
      <c r="F41" s="207">
        <f>'S1'!F14</f>
        <v>8</v>
      </c>
      <c r="G41" s="90" t="s">
        <v>83</v>
      </c>
      <c r="H41" s="63">
        <f>'S1'!G14</f>
        <v>83</v>
      </c>
      <c r="I41" s="63">
        <f>'S1'!H14</f>
        <v>85</v>
      </c>
      <c r="J41" s="64">
        <f>'S1'!I14</f>
        <v>82</v>
      </c>
      <c r="K41" s="63">
        <f>'S1'!J14</f>
        <v>84</v>
      </c>
      <c r="L41" s="63">
        <f>'S1'!K14</f>
        <v>89</v>
      </c>
      <c r="M41" s="63">
        <f>'S1'!L14</f>
        <v>80</v>
      </c>
      <c r="N41" s="63">
        <f>'S1'!M14</f>
        <v>67</v>
      </c>
      <c r="O41" s="63">
        <f>'S1'!N14</f>
        <v>84</v>
      </c>
      <c r="P41" s="63">
        <f>'S1'!P14</f>
        <v>654</v>
      </c>
      <c r="Q41" s="131">
        <f>'S1'!Q14</f>
        <v>81.75</v>
      </c>
      <c r="R41" s="63">
        <f>'S1'!R14</f>
        <v>18</v>
      </c>
      <c r="S41" s="202" t="str">
        <f>Ave!Q14</f>
        <v>ተዛውሯል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80</v>
      </c>
      <c r="I42" s="63">
        <f>'S2'!H14</f>
        <v>86</v>
      </c>
      <c r="J42" s="64">
        <f>'S2'!I14</f>
        <v>85</v>
      </c>
      <c r="K42" s="63">
        <f>'S2'!J14</f>
        <v>70</v>
      </c>
      <c r="L42" s="63">
        <f>'S2'!K14</f>
        <v>87</v>
      </c>
      <c r="M42" s="63">
        <f>'S2'!L14</f>
        <v>80</v>
      </c>
      <c r="N42" s="63">
        <f>'S2'!M14</f>
        <v>78</v>
      </c>
      <c r="O42" s="63">
        <f>'S2'!N14</f>
        <v>90</v>
      </c>
      <c r="P42" s="63">
        <f>'S2'!P14</f>
        <v>656</v>
      </c>
      <c r="Q42" s="131">
        <f>'S2'!Q14</f>
        <v>82</v>
      </c>
      <c r="R42" s="63">
        <f>'S2'!R14</f>
        <v>14</v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>
        <f>Ave!F14</f>
        <v>81.5</v>
      </c>
      <c r="I43" s="65">
        <f>Ave!G14</f>
        <v>85.5</v>
      </c>
      <c r="J43" s="66">
        <f>Ave!H14</f>
        <v>83.5</v>
      </c>
      <c r="K43" s="65">
        <f>Ave!I14</f>
        <v>77</v>
      </c>
      <c r="L43" s="65">
        <f>Ave!J14</f>
        <v>88</v>
      </c>
      <c r="M43" s="65">
        <f>Ave!K14</f>
        <v>80</v>
      </c>
      <c r="N43" s="65">
        <f>Ave!L14</f>
        <v>72.5</v>
      </c>
      <c r="O43" s="65">
        <f>Ave!M14</f>
        <v>87</v>
      </c>
      <c r="P43" s="65">
        <f>Ave!N14</f>
        <v>655</v>
      </c>
      <c r="Q43" s="132">
        <f>Ave!O14</f>
        <v>81.875</v>
      </c>
      <c r="R43" s="65">
        <f>Ave!P14</f>
        <v>17</v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ሙባረክ  ሀሰን አበራ</v>
      </c>
      <c r="E44" s="207" t="str">
        <f>'S1'!E15</f>
        <v>m</v>
      </c>
      <c r="F44" s="207">
        <f>'S1'!F15</f>
        <v>10</v>
      </c>
      <c r="G44" s="90" t="s">
        <v>83</v>
      </c>
      <c r="H44" s="63">
        <f>'S1'!G15</f>
        <v>54</v>
      </c>
      <c r="I44" s="63">
        <f>'S1'!H15</f>
        <v>76</v>
      </c>
      <c r="J44" s="64">
        <f>'S1'!I15</f>
        <v>58</v>
      </c>
      <c r="K44" s="63">
        <f>'S1'!J15</f>
        <v>80</v>
      </c>
      <c r="L44" s="63">
        <f>'S1'!K15</f>
        <v>87</v>
      </c>
      <c r="M44" s="63">
        <f>'S1'!L15</f>
        <v>71</v>
      </c>
      <c r="N44" s="63">
        <f>'S1'!M15</f>
        <v>67</v>
      </c>
      <c r="O44" s="63">
        <f>'S1'!N15</f>
        <v>92</v>
      </c>
      <c r="P44" s="63">
        <f>'S1'!P15</f>
        <v>585</v>
      </c>
      <c r="Q44" s="131">
        <f>'S1'!Q15</f>
        <v>73.125</v>
      </c>
      <c r="R44" s="63">
        <f>'S1'!R15</f>
        <v>24</v>
      </c>
      <c r="S44" s="202" t="str">
        <f>Ave!Q15</f>
        <v>ተዛውሯል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76</v>
      </c>
      <c r="I45" s="63">
        <f>'S2'!H15</f>
        <v>62</v>
      </c>
      <c r="J45" s="64">
        <f>'S2'!I15</f>
        <v>56</v>
      </c>
      <c r="K45" s="63">
        <f>'S2'!J15</f>
        <v>76</v>
      </c>
      <c r="L45" s="63">
        <f>'S2'!K15</f>
        <v>90</v>
      </c>
      <c r="M45" s="63">
        <f>'S2'!L15</f>
        <v>61</v>
      </c>
      <c r="N45" s="63">
        <f>'S2'!M15</f>
        <v>73</v>
      </c>
      <c r="O45" s="63">
        <f>'S2'!N15</f>
        <v>92</v>
      </c>
      <c r="P45" s="63">
        <f>'S2'!P15</f>
        <v>586</v>
      </c>
      <c r="Q45" s="131">
        <f>'S2'!Q15</f>
        <v>73.25</v>
      </c>
      <c r="R45" s="63">
        <f>'S2'!R15</f>
        <v>22</v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>
        <f>Ave!F15</f>
        <v>65</v>
      </c>
      <c r="I46" s="63">
        <f>Ave!G15</f>
        <v>69</v>
      </c>
      <c r="J46" s="64">
        <f>Ave!H15</f>
        <v>57</v>
      </c>
      <c r="K46" s="63">
        <f>Ave!I15</f>
        <v>78</v>
      </c>
      <c r="L46" s="63">
        <f>Ave!J15</f>
        <v>88.5</v>
      </c>
      <c r="M46" s="63">
        <f>Ave!K15</f>
        <v>66</v>
      </c>
      <c r="N46" s="63">
        <f>Ave!L15</f>
        <v>70</v>
      </c>
      <c r="O46" s="63">
        <f>Ave!M15</f>
        <v>92</v>
      </c>
      <c r="P46" s="63">
        <f>Ave!N15</f>
        <v>585.5</v>
      </c>
      <c r="Q46" s="131">
        <f>Ave!O15</f>
        <v>73.1875</v>
      </c>
      <c r="R46" s="63">
        <f>Ave!P15</f>
        <v>23</v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ሙባረክ  ሀሰን  ዘውዱ</v>
      </c>
      <c r="E47" s="207" t="str">
        <f>'S1'!E16</f>
        <v>m</v>
      </c>
      <c r="F47" s="207">
        <f>'S1'!F16</f>
        <v>8</v>
      </c>
      <c r="G47" s="90" t="s">
        <v>83</v>
      </c>
      <c r="H47" s="63">
        <f>'S1'!G16</f>
        <v>0</v>
      </c>
      <c r="I47" s="63">
        <f>'S1'!H16</f>
        <v>0</v>
      </c>
      <c r="J47" s="64">
        <f>'S1'!I16</f>
        <v>0</v>
      </c>
      <c r="K47" s="63">
        <f>'S1'!J16</f>
        <v>0</v>
      </c>
      <c r="L47" s="63">
        <f>'S1'!K16</f>
        <v>0</v>
      </c>
      <c r="M47" s="63">
        <f>'S1'!L16</f>
        <v>0</v>
      </c>
      <c r="N47" s="63">
        <f>'S1'!M16</f>
        <v>0</v>
      </c>
      <c r="O47" s="63">
        <f>'S1'!N16</f>
        <v>0</v>
      </c>
      <c r="P47" s="63" t="str">
        <f>'S1'!P16</f>
        <v/>
      </c>
      <c r="Q47" s="131" t="str">
        <f>'S1'!Q16</f>
        <v/>
      </c>
      <c r="R47" s="63" t="str">
        <f>'S1'!R16</f>
        <v/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12</v>
      </c>
      <c r="I48" s="63">
        <f>'S2'!H16</f>
        <v>12</v>
      </c>
      <c r="J48" s="64">
        <f>'S2'!I16</f>
        <v>12</v>
      </c>
      <c r="K48" s="63">
        <f>'S2'!J16</f>
        <v>12</v>
      </c>
      <c r="L48" s="63">
        <f>'S2'!K16</f>
        <v>12</v>
      </c>
      <c r="M48" s="63">
        <f>'S2'!L16</f>
        <v>12</v>
      </c>
      <c r="N48" s="63">
        <f>'S2'!M16</f>
        <v>12</v>
      </c>
      <c r="O48" s="63">
        <f>'S2'!N16</f>
        <v>12</v>
      </c>
      <c r="P48" s="63">
        <f>'S2'!P16</f>
        <v>96</v>
      </c>
      <c r="Q48" s="131">
        <f>'S2'!Q16</f>
        <v>12</v>
      </c>
      <c r="R48" s="63">
        <f>'S2'!R16</f>
        <v>43</v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ሰልማን  ሰኢድ  ሙሀመድ</v>
      </c>
      <c r="E50" s="207" t="str">
        <f>'S1'!E17</f>
        <v>m</v>
      </c>
      <c r="F50" s="207">
        <f>'S1'!F17</f>
        <v>8</v>
      </c>
      <c r="G50" s="90" t="s">
        <v>83</v>
      </c>
      <c r="H50" s="63">
        <f>'S1'!G17</f>
        <v>69</v>
      </c>
      <c r="I50" s="63">
        <f>'S1'!H17</f>
        <v>56</v>
      </c>
      <c r="J50" s="64">
        <f>'S1'!I17</f>
        <v>78</v>
      </c>
      <c r="K50" s="63">
        <f>'S1'!J17</f>
        <v>73</v>
      </c>
      <c r="L50" s="63">
        <f>'S1'!K17</f>
        <v>61</v>
      </c>
      <c r="M50" s="63">
        <f>'S1'!L17</f>
        <v>70</v>
      </c>
      <c r="N50" s="63">
        <f>'S1'!M17</f>
        <v>65</v>
      </c>
      <c r="O50" s="63">
        <f>'S1'!N17</f>
        <v>83</v>
      </c>
      <c r="P50" s="63">
        <f>'S1'!P17</f>
        <v>555</v>
      </c>
      <c r="Q50" s="131">
        <f>'S1'!Q17</f>
        <v>69.375</v>
      </c>
      <c r="R50" s="63">
        <f>'S1'!R17</f>
        <v>32</v>
      </c>
      <c r="S50" s="202" t="str">
        <f>Ave!Q17</f>
        <v>ተዛውሯል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66</v>
      </c>
      <c r="I51" s="63">
        <f>'S2'!H17</f>
        <v>65</v>
      </c>
      <c r="J51" s="64">
        <f>'S2'!I17</f>
        <v>92</v>
      </c>
      <c r="K51" s="63">
        <f>'S2'!J17</f>
        <v>51</v>
      </c>
      <c r="L51" s="63">
        <f>'S2'!K17</f>
        <v>73</v>
      </c>
      <c r="M51" s="63">
        <f>'S2'!L17</f>
        <v>80</v>
      </c>
      <c r="N51" s="63">
        <f>'S2'!M17</f>
        <v>55</v>
      </c>
      <c r="O51" s="63">
        <f>'S2'!N17</f>
        <v>93</v>
      </c>
      <c r="P51" s="63">
        <f>'S2'!P17</f>
        <v>575</v>
      </c>
      <c r="Q51" s="131">
        <f>'S2'!Q17</f>
        <v>71.875</v>
      </c>
      <c r="R51" s="63">
        <f>'S2'!R17</f>
        <v>25</v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>
        <f>Ave!F17</f>
        <v>67.5</v>
      </c>
      <c r="I52" s="63">
        <f>Ave!G17</f>
        <v>60.5</v>
      </c>
      <c r="J52" s="64">
        <f>Ave!H17</f>
        <v>85</v>
      </c>
      <c r="K52" s="63">
        <f>Ave!I17</f>
        <v>62</v>
      </c>
      <c r="L52" s="63">
        <f>Ave!J17</f>
        <v>67</v>
      </c>
      <c r="M52" s="63">
        <f>Ave!K17</f>
        <v>75</v>
      </c>
      <c r="N52" s="63">
        <f>Ave!L17</f>
        <v>60</v>
      </c>
      <c r="O52" s="63">
        <f>Ave!M17</f>
        <v>88</v>
      </c>
      <c r="P52" s="63">
        <f>Ave!N17</f>
        <v>565</v>
      </c>
      <c r="Q52" s="131">
        <f>Ave!O17</f>
        <v>70.625</v>
      </c>
      <c r="R52" s="63">
        <f>Ave!P17</f>
        <v>25</v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ሰብሪና  አብዱ  ሰኢድ</v>
      </c>
      <c r="E53" s="207" t="str">
        <f>'S1'!E18</f>
        <v>f</v>
      </c>
      <c r="F53" s="207">
        <f>'S1'!F18</f>
        <v>8</v>
      </c>
      <c r="G53" s="90" t="s">
        <v>83</v>
      </c>
      <c r="H53" s="63">
        <f>'S1'!G18</f>
        <v>94</v>
      </c>
      <c r="I53" s="63">
        <f>'S1'!H18</f>
        <v>80</v>
      </c>
      <c r="J53" s="64">
        <f>'S1'!I18</f>
        <v>88</v>
      </c>
      <c r="K53" s="63">
        <f>'S1'!J18</f>
        <v>80</v>
      </c>
      <c r="L53" s="63">
        <f>'S1'!K18</f>
        <v>98</v>
      </c>
      <c r="M53" s="63">
        <f>'S1'!L18</f>
        <v>90</v>
      </c>
      <c r="N53" s="63">
        <f>'S1'!M18</f>
        <v>86</v>
      </c>
      <c r="O53" s="63">
        <f>'S1'!N18</f>
        <v>81</v>
      </c>
      <c r="P53" s="63">
        <f>'S1'!P18</f>
        <v>697</v>
      </c>
      <c r="Q53" s="131">
        <f>'S1'!Q18</f>
        <v>87.125</v>
      </c>
      <c r="R53" s="63">
        <f>'S1'!R18</f>
        <v>12</v>
      </c>
      <c r="S53" s="202" t="str">
        <f>Ave!Q18</f>
        <v>ተዛውራለች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89</v>
      </c>
      <c r="I54" s="63">
        <f>'S2'!H18</f>
        <v>77</v>
      </c>
      <c r="J54" s="64">
        <f>'S2'!I18</f>
        <v>91</v>
      </c>
      <c r="K54" s="63">
        <f>'S2'!J18</f>
        <v>67</v>
      </c>
      <c r="L54" s="63">
        <f>'S2'!K18</f>
        <v>90</v>
      </c>
      <c r="M54" s="63">
        <f>'S2'!L18</f>
        <v>72</v>
      </c>
      <c r="N54" s="63">
        <f>'S2'!M18</f>
        <v>77</v>
      </c>
      <c r="O54" s="63">
        <f>'S2'!N18</f>
        <v>87</v>
      </c>
      <c r="P54" s="63">
        <f>'S2'!P18</f>
        <v>650</v>
      </c>
      <c r="Q54" s="131">
        <f>'S2'!Q18</f>
        <v>81.25</v>
      </c>
      <c r="R54" s="63">
        <f>'S2'!R18</f>
        <v>16</v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>
        <f>Ave!F18</f>
        <v>91.5</v>
      </c>
      <c r="I55" s="63">
        <f>Ave!G18</f>
        <v>78.5</v>
      </c>
      <c r="J55" s="64">
        <f>Ave!H18</f>
        <v>89.5</v>
      </c>
      <c r="K55" s="63">
        <f>Ave!I18</f>
        <v>73.5</v>
      </c>
      <c r="L55" s="63">
        <f>Ave!J18</f>
        <v>94</v>
      </c>
      <c r="M55" s="63">
        <f>Ave!K18</f>
        <v>81</v>
      </c>
      <c r="N55" s="63">
        <f>Ave!L18</f>
        <v>81.5</v>
      </c>
      <c r="O55" s="63">
        <f>Ave!M18</f>
        <v>84</v>
      </c>
      <c r="P55" s="63">
        <f>Ave!N18</f>
        <v>673.5</v>
      </c>
      <c r="Q55" s="131">
        <f>Ave!O18</f>
        <v>84.1875</v>
      </c>
      <c r="R55" s="63">
        <f>Ave!P18</f>
        <v>13</v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ሰይፈድ  ሀሰን  አህመድ</v>
      </c>
      <c r="E56" s="207" t="str">
        <f>'S1'!E19</f>
        <v>m</v>
      </c>
      <c r="F56" s="207">
        <f>'S1'!F19</f>
        <v>8</v>
      </c>
      <c r="G56" s="90" t="s">
        <v>83</v>
      </c>
      <c r="H56" s="63">
        <f>'S1'!G19</f>
        <v>83</v>
      </c>
      <c r="I56" s="63">
        <f>'S1'!H19</f>
        <v>73</v>
      </c>
      <c r="J56" s="64">
        <f>'S1'!I19</f>
        <v>73</v>
      </c>
      <c r="K56" s="63">
        <f>'S1'!J19</f>
        <v>83</v>
      </c>
      <c r="L56" s="63">
        <f>'S1'!K19</f>
        <v>96</v>
      </c>
      <c r="M56" s="63">
        <f>'S1'!L19</f>
        <v>88</v>
      </c>
      <c r="N56" s="63">
        <f>'S1'!M19</f>
        <v>79</v>
      </c>
      <c r="O56" s="63">
        <f>'S1'!N19</f>
        <v>86</v>
      </c>
      <c r="P56" s="63">
        <f>'S1'!P19</f>
        <v>661</v>
      </c>
      <c r="Q56" s="131">
        <f>'S1'!Q19</f>
        <v>82.625</v>
      </c>
      <c r="R56" s="63">
        <f>'S1'!R19</f>
        <v>16</v>
      </c>
      <c r="S56" s="202" t="str">
        <f>Ave!Q19</f>
        <v>ተዛውሯል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76</v>
      </c>
      <c r="I57" s="63">
        <f>'S2'!H19</f>
        <v>57</v>
      </c>
      <c r="J57" s="64">
        <f>'S2'!I19</f>
        <v>78</v>
      </c>
      <c r="K57" s="63">
        <f>'S2'!J19</f>
        <v>69</v>
      </c>
      <c r="L57" s="63">
        <f>'S2'!K19</f>
        <v>88</v>
      </c>
      <c r="M57" s="63">
        <f>'S2'!L19</f>
        <v>78</v>
      </c>
      <c r="N57" s="63">
        <f>'S2'!M19</f>
        <v>75</v>
      </c>
      <c r="O57" s="63">
        <f>'S2'!N19</f>
        <v>80</v>
      </c>
      <c r="P57" s="63">
        <f>'S2'!P19</f>
        <v>601</v>
      </c>
      <c r="Q57" s="131">
        <f>'S2'!Q19</f>
        <v>75.125</v>
      </c>
      <c r="R57" s="63">
        <f>'S2'!R19</f>
        <v>21</v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>
        <f>Ave!F19</f>
        <v>79.5</v>
      </c>
      <c r="I58" s="63">
        <f>Ave!G19</f>
        <v>65</v>
      </c>
      <c r="J58" s="64">
        <f>Ave!H19</f>
        <v>75.5</v>
      </c>
      <c r="K58" s="63">
        <f>Ave!I19</f>
        <v>76</v>
      </c>
      <c r="L58" s="63">
        <f>Ave!J19</f>
        <v>92</v>
      </c>
      <c r="M58" s="63">
        <f>Ave!K19</f>
        <v>83</v>
      </c>
      <c r="N58" s="63">
        <f>Ave!L19</f>
        <v>77</v>
      </c>
      <c r="O58" s="63">
        <f>Ave!M19</f>
        <v>83</v>
      </c>
      <c r="P58" s="63">
        <f>Ave!N19</f>
        <v>631</v>
      </c>
      <c r="Q58" s="131">
        <f>Ave!O19</f>
        <v>78.875</v>
      </c>
      <c r="R58" s="63">
        <f>Ave!P19</f>
        <v>19</v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ሱመያ ኑሩሁሴን  አህመድ</v>
      </c>
      <c r="E59" s="207" t="str">
        <f>'S1'!E20</f>
        <v>f</v>
      </c>
      <c r="F59" s="207">
        <f>'S1'!F20</f>
        <v>8</v>
      </c>
      <c r="G59" s="90" t="s">
        <v>83</v>
      </c>
      <c r="H59" s="63">
        <f>'S1'!G20</f>
        <v>37</v>
      </c>
      <c r="I59" s="63">
        <f>'S1'!H20</f>
        <v>34</v>
      </c>
      <c r="J59" s="64">
        <f>'S1'!I20</f>
        <v>38</v>
      </c>
      <c r="K59" s="63">
        <f>'S1'!J20</f>
        <v>46</v>
      </c>
      <c r="L59" s="63">
        <f>'S1'!K20</f>
        <v>55</v>
      </c>
      <c r="M59" s="63">
        <f>'S1'!L20</f>
        <v>65</v>
      </c>
      <c r="N59" s="63">
        <f>'S1'!M20</f>
        <v>42</v>
      </c>
      <c r="O59" s="63">
        <f>'S1'!N20</f>
        <v>75</v>
      </c>
      <c r="P59" s="63">
        <f>'S1'!P20</f>
        <v>392</v>
      </c>
      <c r="Q59" s="131">
        <f>'S1'!Q20</f>
        <v>49</v>
      </c>
      <c r="R59" s="63">
        <f>'S1'!R20</f>
        <v>41</v>
      </c>
      <c r="S59" s="202" t="str">
        <f>Ave!Q20</f>
        <v>አልተዛወረችም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40</v>
      </c>
      <c r="I60" s="63">
        <f>'S2'!H20</f>
        <v>36</v>
      </c>
      <c r="J60" s="64">
        <f>'S2'!I20</f>
        <v>53</v>
      </c>
      <c r="K60" s="63">
        <f>'S2'!J20</f>
        <v>31</v>
      </c>
      <c r="L60" s="63">
        <f>'S2'!K20</f>
        <v>62</v>
      </c>
      <c r="M60" s="63">
        <f>'S2'!L20</f>
        <v>45</v>
      </c>
      <c r="N60" s="63">
        <f>'S2'!M20</f>
        <v>56</v>
      </c>
      <c r="O60" s="63">
        <f>'S2'!N20</f>
        <v>77</v>
      </c>
      <c r="P60" s="63">
        <f>'S2'!P20</f>
        <v>400</v>
      </c>
      <c r="Q60" s="131">
        <f>'S2'!Q20</f>
        <v>50</v>
      </c>
      <c r="R60" s="63">
        <f>'S2'!R20</f>
        <v>41</v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>
        <f>Ave!F20</f>
        <v>38.5</v>
      </c>
      <c r="I61" s="63">
        <f>Ave!G20</f>
        <v>35</v>
      </c>
      <c r="J61" s="64">
        <f>Ave!H20</f>
        <v>45.5</v>
      </c>
      <c r="K61" s="63">
        <f>Ave!I20</f>
        <v>38.5</v>
      </c>
      <c r="L61" s="63">
        <f>Ave!J20</f>
        <v>58.5</v>
      </c>
      <c r="M61" s="63">
        <f>Ave!K20</f>
        <v>55</v>
      </c>
      <c r="N61" s="63">
        <f>Ave!L20</f>
        <v>49</v>
      </c>
      <c r="O61" s="63">
        <f>Ave!M20</f>
        <v>76</v>
      </c>
      <c r="P61" s="63">
        <f>Ave!N20</f>
        <v>396</v>
      </c>
      <c r="Q61" s="131">
        <f>Ave!O20</f>
        <v>49.5</v>
      </c>
      <c r="R61" s="63">
        <f>Ave!P20</f>
        <v>41</v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ሱሪያ  አሊ  ሙሀመድ</v>
      </c>
      <c r="E71" s="207" t="str">
        <f>'S1'!E21</f>
        <v>f</v>
      </c>
      <c r="F71" s="207">
        <f>'S1'!F21</f>
        <v>8</v>
      </c>
      <c r="G71" s="90" t="s">
        <v>83</v>
      </c>
      <c r="H71" s="63">
        <f>'S1'!G21</f>
        <v>93</v>
      </c>
      <c r="I71" s="63">
        <f>'S1'!H21</f>
        <v>93</v>
      </c>
      <c r="J71" s="64">
        <f>'S1'!I21</f>
        <v>94</v>
      </c>
      <c r="K71" s="63">
        <f>'S1'!J21</f>
        <v>95</v>
      </c>
      <c r="L71" s="63">
        <f>'S1'!K21</f>
        <v>89</v>
      </c>
      <c r="M71" s="63">
        <f>'S1'!L21</f>
        <v>89</v>
      </c>
      <c r="N71" s="63">
        <f>'S1'!M21</f>
        <v>89</v>
      </c>
      <c r="O71" s="63">
        <f>'S1'!N21</f>
        <v>84</v>
      </c>
      <c r="P71" s="63">
        <f>'S1'!P21</f>
        <v>726</v>
      </c>
      <c r="Q71" s="131">
        <f>'S1'!Q21</f>
        <v>90.75</v>
      </c>
      <c r="R71" s="63">
        <f>'S1'!R21</f>
        <v>3</v>
      </c>
      <c r="S71" s="202" t="str">
        <f>Ave!Q21</f>
        <v>ተዛውራለች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97</v>
      </c>
      <c r="I72" s="63">
        <f>'S2'!H21</f>
        <v>93</v>
      </c>
      <c r="J72" s="64">
        <f>'S2'!I21</f>
        <v>100</v>
      </c>
      <c r="K72" s="63">
        <f>'S2'!J21</f>
        <v>72</v>
      </c>
      <c r="L72" s="63">
        <f>'S2'!K21</f>
        <v>89</v>
      </c>
      <c r="M72" s="63">
        <f>'S2'!L21</f>
        <v>85</v>
      </c>
      <c r="N72" s="63">
        <f>'S2'!M21</f>
        <v>87</v>
      </c>
      <c r="O72" s="63">
        <f>'S2'!N21</f>
        <v>89</v>
      </c>
      <c r="P72" s="63">
        <f>'S2'!P21</f>
        <v>712</v>
      </c>
      <c r="Q72" s="131">
        <f>'S2'!Q21</f>
        <v>89</v>
      </c>
      <c r="R72" s="63">
        <f>'S2'!R21</f>
        <v>5</v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>
        <f>Ave!F21</f>
        <v>95</v>
      </c>
      <c r="I73" s="63">
        <f>Ave!G21</f>
        <v>93</v>
      </c>
      <c r="J73" s="64">
        <f>Ave!H21</f>
        <v>97</v>
      </c>
      <c r="K73" s="63">
        <f>Ave!I21</f>
        <v>83.5</v>
      </c>
      <c r="L73" s="63">
        <f>Ave!J21</f>
        <v>89</v>
      </c>
      <c r="M73" s="63">
        <f>Ave!K21</f>
        <v>87</v>
      </c>
      <c r="N73" s="63">
        <f>Ave!L21</f>
        <v>88</v>
      </c>
      <c r="O73" s="63">
        <f>Ave!M21</f>
        <v>86.5</v>
      </c>
      <c r="P73" s="63">
        <f>Ave!N21</f>
        <v>719</v>
      </c>
      <c r="Q73" s="131">
        <f>Ave!O21</f>
        <v>89.875</v>
      </c>
      <c r="R73" s="63">
        <f>Ave!P21</f>
        <v>5</v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ሶብሪና  ሰኢድ  ካሳው</v>
      </c>
      <c r="E74" s="207" t="str">
        <f>'S1'!E22</f>
        <v>f</v>
      </c>
      <c r="F74" s="207">
        <f>'S1'!F22</f>
        <v>8</v>
      </c>
      <c r="G74" s="90" t="s">
        <v>83</v>
      </c>
      <c r="H74" s="63">
        <f>'S1'!G22</f>
        <v>92</v>
      </c>
      <c r="I74" s="63">
        <f>'S1'!H22</f>
        <v>98</v>
      </c>
      <c r="J74" s="64">
        <f>'S1'!I22</f>
        <v>100</v>
      </c>
      <c r="K74" s="63">
        <f>'S1'!J22</f>
        <v>92</v>
      </c>
      <c r="L74" s="63">
        <f>'S1'!K22</f>
        <v>92</v>
      </c>
      <c r="M74" s="63">
        <f>'S1'!L22</f>
        <v>85</v>
      </c>
      <c r="N74" s="63">
        <f>'S1'!M22</f>
        <v>88</v>
      </c>
      <c r="O74" s="63">
        <f>'S1'!N22</f>
        <v>82</v>
      </c>
      <c r="P74" s="63">
        <f>'S1'!P22</f>
        <v>729</v>
      </c>
      <c r="Q74" s="131">
        <f>'S1'!Q22</f>
        <v>91.125</v>
      </c>
      <c r="R74" s="63">
        <f>'S1'!R22</f>
        <v>2</v>
      </c>
      <c r="S74" s="202" t="str">
        <f>Ave!Q22</f>
        <v>ተዛውራለች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90</v>
      </c>
      <c r="I75" s="63">
        <f>'S2'!H22</f>
        <v>99</v>
      </c>
      <c r="J75" s="64">
        <f>'S2'!I22</f>
        <v>93</v>
      </c>
      <c r="K75" s="63">
        <f>'S2'!J22</f>
        <v>85</v>
      </c>
      <c r="L75" s="63">
        <f>'S2'!K22</f>
        <v>93</v>
      </c>
      <c r="M75" s="63">
        <f>'S2'!L22</f>
        <v>85</v>
      </c>
      <c r="N75" s="63">
        <f>'S2'!M22</f>
        <v>88</v>
      </c>
      <c r="O75" s="63">
        <f>'S2'!N22</f>
        <v>90</v>
      </c>
      <c r="P75" s="63">
        <f>'S2'!P22</f>
        <v>723</v>
      </c>
      <c r="Q75" s="131">
        <f>'S2'!Q22</f>
        <v>90.375</v>
      </c>
      <c r="R75" s="63">
        <f>'S2'!R22</f>
        <v>4</v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>
        <f>Ave!F22</f>
        <v>91</v>
      </c>
      <c r="I76" s="63">
        <f>Ave!G22</f>
        <v>98.5</v>
      </c>
      <c r="J76" s="64">
        <f>Ave!H22</f>
        <v>96.5</v>
      </c>
      <c r="K76" s="63">
        <f>Ave!I22</f>
        <v>88.5</v>
      </c>
      <c r="L76" s="63">
        <f>Ave!J22</f>
        <v>92.5</v>
      </c>
      <c r="M76" s="63">
        <f>Ave!K22</f>
        <v>85</v>
      </c>
      <c r="N76" s="63">
        <f>Ave!L22</f>
        <v>88</v>
      </c>
      <c r="O76" s="63">
        <f>Ave!M22</f>
        <v>86</v>
      </c>
      <c r="P76" s="63">
        <f>Ave!N22</f>
        <v>726</v>
      </c>
      <c r="Q76" s="131">
        <f>Ave!O22</f>
        <v>90.75</v>
      </c>
      <c r="R76" s="63">
        <f>Ave!P22</f>
        <v>2</v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ሷሊሀ  አህመድ ሙሀመድ</v>
      </c>
      <c r="E77" s="207" t="str">
        <f>'S1'!E23</f>
        <v>f</v>
      </c>
      <c r="F77" s="207">
        <f>'S1'!F23</f>
        <v>8</v>
      </c>
      <c r="G77" s="90" t="s">
        <v>83</v>
      </c>
      <c r="H77" s="63">
        <f>'S1'!G23</f>
        <v>83</v>
      </c>
      <c r="I77" s="63">
        <f>'S1'!H23</f>
        <v>74</v>
      </c>
      <c r="J77" s="64">
        <f>'S1'!I23</f>
        <v>96</v>
      </c>
      <c r="K77" s="63">
        <f>'S1'!J23</f>
        <v>90</v>
      </c>
      <c r="L77" s="63">
        <f>'S1'!K23</f>
        <v>91</v>
      </c>
      <c r="M77" s="63">
        <f>'S1'!L23</f>
        <v>82</v>
      </c>
      <c r="N77" s="63">
        <f>'S1'!M23</f>
        <v>94</v>
      </c>
      <c r="O77" s="63">
        <f>'S1'!N23</f>
        <v>70</v>
      </c>
      <c r="P77" s="63">
        <f>'S1'!P23</f>
        <v>680</v>
      </c>
      <c r="Q77" s="131">
        <f>'S1'!Q23</f>
        <v>85</v>
      </c>
      <c r="R77" s="63">
        <f>'S1'!R23</f>
        <v>15</v>
      </c>
      <c r="S77" s="202" t="str">
        <f>Ave!Q23</f>
        <v>ተዛውራለች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90</v>
      </c>
      <c r="I78" s="63">
        <f>'S2'!H23</f>
        <v>72</v>
      </c>
      <c r="J78" s="64">
        <f>'S2'!I23</f>
        <v>93</v>
      </c>
      <c r="K78" s="63">
        <f>'S2'!J23</f>
        <v>65</v>
      </c>
      <c r="L78" s="63">
        <f>'S2'!K23</f>
        <v>80</v>
      </c>
      <c r="M78" s="63">
        <f>'S2'!L23</f>
        <v>73</v>
      </c>
      <c r="N78" s="63">
        <f>'S2'!M23</f>
        <v>77</v>
      </c>
      <c r="O78" s="63">
        <f>'S2'!N23</f>
        <v>88</v>
      </c>
      <c r="P78" s="63">
        <f>'S2'!P23</f>
        <v>638</v>
      </c>
      <c r="Q78" s="131">
        <f>'S2'!Q23</f>
        <v>79.75</v>
      </c>
      <c r="R78" s="63">
        <f>'S2'!R23</f>
        <v>18</v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>
        <f>Ave!F23</f>
        <v>86.5</v>
      </c>
      <c r="I79" s="63">
        <f>Ave!G23</f>
        <v>73</v>
      </c>
      <c r="J79" s="64">
        <f>Ave!H23</f>
        <v>94.5</v>
      </c>
      <c r="K79" s="63">
        <f>Ave!I23</f>
        <v>77.5</v>
      </c>
      <c r="L79" s="63">
        <f>Ave!J23</f>
        <v>85.5</v>
      </c>
      <c r="M79" s="63">
        <f>Ave!K23</f>
        <v>77.5</v>
      </c>
      <c r="N79" s="63">
        <f>Ave!L23</f>
        <v>85.5</v>
      </c>
      <c r="O79" s="63">
        <f>Ave!M23</f>
        <v>79</v>
      </c>
      <c r="P79" s="63">
        <f>Ave!N23</f>
        <v>659</v>
      </c>
      <c r="Q79" s="131">
        <f>Ave!O23</f>
        <v>82.375</v>
      </c>
      <c r="R79" s="63">
        <f>Ave!P23</f>
        <v>16</v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ረያን  ማህሙድ  ሰኢድ</v>
      </c>
      <c r="E80" s="207" t="str">
        <f>'S1'!E24</f>
        <v>m</v>
      </c>
      <c r="F80" s="207">
        <f>'S1'!F24</f>
        <v>8</v>
      </c>
      <c r="G80" s="90" t="s">
        <v>83</v>
      </c>
      <c r="H80" s="63">
        <f>'S1'!G24</f>
        <v>36</v>
      </c>
      <c r="I80" s="63">
        <f>'S1'!H24</f>
        <v>34</v>
      </c>
      <c r="J80" s="64">
        <f>'S1'!I24</f>
        <v>58</v>
      </c>
      <c r="K80" s="63">
        <f>'S1'!J24</f>
        <v>60</v>
      </c>
      <c r="L80" s="63">
        <f>'S1'!K24</f>
        <v>68</v>
      </c>
      <c r="M80" s="63">
        <f>'S1'!L24</f>
        <v>53</v>
      </c>
      <c r="N80" s="63">
        <f>'S1'!M24</f>
        <v>46</v>
      </c>
      <c r="O80" s="63">
        <f>'S1'!N24</f>
        <v>78</v>
      </c>
      <c r="P80" s="63">
        <f>'S1'!P24</f>
        <v>433</v>
      </c>
      <c r="Q80" s="131">
        <f>'S1'!Q24</f>
        <v>54.125</v>
      </c>
      <c r="R80" s="63">
        <f>'S1'!R24</f>
        <v>39</v>
      </c>
      <c r="S80" s="202" t="str">
        <f>Ave!Q24</f>
        <v>ተዛውሯል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34</v>
      </c>
      <c r="I81" s="63">
        <f>'S2'!H24</f>
        <v>43</v>
      </c>
      <c r="J81" s="64">
        <f>'S2'!I24</f>
        <v>92</v>
      </c>
      <c r="K81" s="63">
        <f>'S2'!J24</f>
        <v>30</v>
      </c>
      <c r="L81" s="63">
        <f>'S2'!K24</f>
        <v>58</v>
      </c>
      <c r="M81" s="63">
        <f>'S2'!L24</f>
        <v>62</v>
      </c>
      <c r="N81" s="63">
        <f>'S2'!M24</f>
        <v>50</v>
      </c>
      <c r="O81" s="63">
        <f>'S2'!N24</f>
        <v>65</v>
      </c>
      <c r="P81" s="63">
        <f>'S2'!P24</f>
        <v>434</v>
      </c>
      <c r="Q81" s="131">
        <f>'S2'!Q24</f>
        <v>54.25</v>
      </c>
      <c r="R81" s="63">
        <f>'S2'!R24</f>
        <v>39</v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>
        <f>Ave!F24</f>
        <v>35</v>
      </c>
      <c r="I82" s="63">
        <f>Ave!G24</f>
        <v>38.5</v>
      </c>
      <c r="J82" s="64">
        <f>Ave!H24</f>
        <v>75</v>
      </c>
      <c r="K82" s="63">
        <f>Ave!I24</f>
        <v>45</v>
      </c>
      <c r="L82" s="63">
        <f>Ave!J24</f>
        <v>63</v>
      </c>
      <c r="M82" s="63">
        <f>Ave!K24</f>
        <v>57.5</v>
      </c>
      <c r="N82" s="63">
        <f>Ave!L24</f>
        <v>48</v>
      </c>
      <c r="O82" s="63">
        <f>Ave!M24</f>
        <v>71.5</v>
      </c>
      <c r="P82" s="63">
        <f>Ave!N24</f>
        <v>433.5</v>
      </c>
      <c r="Q82" s="131">
        <f>Ave!O24</f>
        <v>54.1875</v>
      </c>
      <c r="R82" s="63">
        <f>Ave!P24</f>
        <v>39</v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ነሲሀ  ጀማል  አራጋው</v>
      </c>
      <c r="E83" s="207" t="str">
        <f>'S1'!E25</f>
        <v>f</v>
      </c>
      <c r="F83" s="207">
        <f>'S1'!F25</f>
        <v>8</v>
      </c>
      <c r="G83" s="90" t="s">
        <v>83</v>
      </c>
      <c r="H83" s="63">
        <f>'S1'!G25</f>
        <v>65</v>
      </c>
      <c r="I83" s="63">
        <f>'S1'!H25</f>
        <v>51</v>
      </c>
      <c r="J83" s="64">
        <f>'S1'!I25</f>
        <v>66</v>
      </c>
      <c r="K83" s="63">
        <f>'S1'!J25</f>
        <v>67</v>
      </c>
      <c r="L83" s="63">
        <f>'S1'!K25</f>
        <v>89</v>
      </c>
      <c r="M83" s="63">
        <f>'S1'!L25</f>
        <v>62</v>
      </c>
      <c r="N83" s="63">
        <f>'S1'!M25</f>
        <v>74</v>
      </c>
      <c r="O83" s="63">
        <f>'S1'!N25</f>
        <v>79</v>
      </c>
      <c r="P83" s="63">
        <f>'S1'!P25</f>
        <v>553</v>
      </c>
      <c r="Q83" s="131">
        <f>'S1'!Q25</f>
        <v>69.125</v>
      </c>
      <c r="R83" s="63">
        <f>'S1'!R25</f>
        <v>33</v>
      </c>
      <c r="S83" s="202" t="str">
        <f>Ave!Q25</f>
        <v>ተዛውራለች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56</v>
      </c>
      <c r="I84" s="63">
        <f>'S2'!H25</f>
        <v>60</v>
      </c>
      <c r="J84" s="64">
        <f>'S2'!I25</f>
        <v>66</v>
      </c>
      <c r="K84" s="63">
        <f>'S2'!J25</f>
        <v>41</v>
      </c>
      <c r="L84" s="63">
        <f>'S2'!K25</f>
        <v>80</v>
      </c>
      <c r="M84" s="63">
        <f>'S2'!L25</f>
        <v>56</v>
      </c>
      <c r="N84" s="63">
        <f>'S2'!M25</f>
        <v>59</v>
      </c>
      <c r="O84" s="63">
        <f>'S2'!N25</f>
        <v>77</v>
      </c>
      <c r="P84" s="63">
        <f>'S2'!P25</f>
        <v>495</v>
      </c>
      <c r="Q84" s="131">
        <f>'S2'!Q25</f>
        <v>61.875</v>
      </c>
      <c r="R84" s="63">
        <f>'S2'!R25</f>
        <v>33</v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>
        <f>Ave!F25</f>
        <v>60.5</v>
      </c>
      <c r="I85" s="63">
        <f>Ave!G25</f>
        <v>55.5</v>
      </c>
      <c r="J85" s="64">
        <f>Ave!H25</f>
        <v>66</v>
      </c>
      <c r="K85" s="63">
        <f>Ave!I25</f>
        <v>54</v>
      </c>
      <c r="L85" s="63">
        <f>Ave!J25</f>
        <v>84.5</v>
      </c>
      <c r="M85" s="63">
        <f>Ave!K25</f>
        <v>59</v>
      </c>
      <c r="N85" s="63">
        <f>Ave!L25</f>
        <v>66.5</v>
      </c>
      <c r="O85" s="63">
        <f>Ave!M25</f>
        <v>78</v>
      </c>
      <c r="P85" s="63">
        <f>Ave!N25</f>
        <v>524</v>
      </c>
      <c r="Q85" s="131">
        <f>Ave!O25</f>
        <v>65.5</v>
      </c>
      <c r="R85" s="63">
        <f>Ave!P25</f>
        <v>33</v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ነኢማ  ሰኢድ  አለሙ</v>
      </c>
      <c r="E86" s="207" t="str">
        <f>'S1'!E26</f>
        <v>f</v>
      </c>
      <c r="F86" s="207">
        <f>'S1'!F26</f>
        <v>8</v>
      </c>
      <c r="G86" s="90" t="s">
        <v>83</v>
      </c>
      <c r="H86" s="63">
        <f>'S1'!G26</f>
        <v>93</v>
      </c>
      <c r="I86" s="63">
        <f>'S1'!H26</f>
        <v>64</v>
      </c>
      <c r="J86" s="64">
        <f>'S1'!I26</f>
        <v>100</v>
      </c>
      <c r="K86" s="63">
        <f>'S1'!J26</f>
        <v>95</v>
      </c>
      <c r="L86" s="63">
        <f>'S1'!K26</f>
        <v>98</v>
      </c>
      <c r="M86" s="63">
        <f>'S1'!L26</f>
        <v>88</v>
      </c>
      <c r="N86" s="63">
        <f>'S1'!M26</f>
        <v>90</v>
      </c>
      <c r="O86" s="63">
        <f>'S1'!N26</f>
        <v>86</v>
      </c>
      <c r="P86" s="63">
        <f>'S1'!P26</f>
        <v>714</v>
      </c>
      <c r="Q86" s="131">
        <f>'S1'!Q26</f>
        <v>89.25</v>
      </c>
      <c r="R86" s="63">
        <f>'S1'!R26</f>
        <v>4</v>
      </c>
      <c r="S86" s="202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89</v>
      </c>
      <c r="I87" s="63">
        <f>'S2'!H26</f>
        <v>57</v>
      </c>
      <c r="J87" s="64">
        <f>'S2'!I26</f>
        <v>89</v>
      </c>
      <c r="K87" s="63">
        <f>'S2'!J26</f>
        <v>89</v>
      </c>
      <c r="L87" s="63">
        <f>'S2'!K26</f>
        <v>93</v>
      </c>
      <c r="M87" s="63">
        <f>'S2'!L26</f>
        <v>77</v>
      </c>
      <c r="N87" s="63">
        <f>'S2'!M26</f>
        <v>94</v>
      </c>
      <c r="O87" s="63">
        <f>'S2'!N26</f>
        <v>91</v>
      </c>
      <c r="P87" s="63">
        <f>'S2'!P26</f>
        <v>679</v>
      </c>
      <c r="Q87" s="131">
        <f>'S2'!Q26</f>
        <v>84.875</v>
      </c>
      <c r="R87" s="63">
        <f>'S2'!R26</f>
        <v>8</v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>
        <f>Ave!F26</f>
        <v>91</v>
      </c>
      <c r="I88" s="63">
        <f>Ave!G26</f>
        <v>60.5</v>
      </c>
      <c r="J88" s="64">
        <f>Ave!H26</f>
        <v>94.5</v>
      </c>
      <c r="K88" s="63">
        <f>Ave!I26</f>
        <v>92</v>
      </c>
      <c r="L88" s="63">
        <f>Ave!J26</f>
        <v>95.5</v>
      </c>
      <c r="M88" s="63">
        <f>Ave!K26</f>
        <v>82.5</v>
      </c>
      <c r="N88" s="63">
        <f>Ave!L26</f>
        <v>92</v>
      </c>
      <c r="O88" s="63">
        <f>Ave!M26</f>
        <v>88.5</v>
      </c>
      <c r="P88" s="63">
        <f>Ave!N26</f>
        <v>696.5</v>
      </c>
      <c r="Q88" s="131">
        <f>Ave!O26</f>
        <v>87.0625</v>
      </c>
      <c r="R88" s="63">
        <f>Ave!P26</f>
        <v>7</v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ነኢማ  እንድሪስ  ሙሀመድ</v>
      </c>
      <c r="E89" s="207" t="str">
        <f>'S1'!E27</f>
        <v>f</v>
      </c>
      <c r="F89" s="207">
        <f>'S1'!F27</f>
        <v>8</v>
      </c>
      <c r="G89" s="90" t="s">
        <v>83</v>
      </c>
      <c r="H89" s="63">
        <f>'S1'!G27</f>
        <v>89</v>
      </c>
      <c r="I89" s="63">
        <f>'S1'!H27</f>
        <v>88</v>
      </c>
      <c r="J89" s="64">
        <f>'S1'!I27</f>
        <v>93</v>
      </c>
      <c r="K89" s="63">
        <f>'S1'!J27</f>
        <v>92</v>
      </c>
      <c r="L89" s="63">
        <f>'S1'!K27</f>
        <v>96</v>
      </c>
      <c r="M89" s="63">
        <f>'S1'!L27</f>
        <v>80</v>
      </c>
      <c r="N89" s="63">
        <f>'S1'!M27</f>
        <v>89</v>
      </c>
      <c r="O89" s="63">
        <f>'S1'!N27</f>
        <v>78</v>
      </c>
      <c r="P89" s="63">
        <f>'S1'!P27</f>
        <v>705</v>
      </c>
      <c r="Q89" s="131">
        <f>'S1'!Q27</f>
        <v>88.125</v>
      </c>
      <c r="R89" s="63">
        <f>'S1'!R27</f>
        <v>8</v>
      </c>
      <c r="S89" s="202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89</v>
      </c>
      <c r="I90" s="63">
        <f>'S2'!H27</f>
        <v>85</v>
      </c>
      <c r="J90" s="64">
        <f>'S2'!I27</f>
        <v>100</v>
      </c>
      <c r="K90" s="63">
        <f>'S2'!J27</f>
        <v>84</v>
      </c>
      <c r="L90" s="63">
        <f>'S2'!K27</f>
        <v>97</v>
      </c>
      <c r="M90" s="63">
        <f>'S2'!L27</f>
        <v>89</v>
      </c>
      <c r="N90" s="63">
        <f>'S2'!M27</f>
        <v>94</v>
      </c>
      <c r="O90" s="63">
        <f>'S2'!N27</f>
        <v>98</v>
      </c>
      <c r="P90" s="63">
        <f>'S2'!P27</f>
        <v>736</v>
      </c>
      <c r="Q90" s="131">
        <f>'S2'!Q27</f>
        <v>92</v>
      </c>
      <c r="R90" s="63">
        <f>'S2'!R27</f>
        <v>2</v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>
        <f>Ave!F27</f>
        <v>89</v>
      </c>
      <c r="I91" s="63">
        <f>Ave!G27</f>
        <v>86.5</v>
      </c>
      <c r="J91" s="64">
        <f>Ave!H27</f>
        <v>96.5</v>
      </c>
      <c r="K91" s="63">
        <f>Ave!I27</f>
        <v>88</v>
      </c>
      <c r="L91" s="63">
        <f>Ave!J27</f>
        <v>96.5</v>
      </c>
      <c r="M91" s="63">
        <f>Ave!K27</f>
        <v>84.5</v>
      </c>
      <c r="N91" s="63">
        <f>Ave!L27</f>
        <v>91.5</v>
      </c>
      <c r="O91" s="63">
        <f>Ave!M27</f>
        <v>88</v>
      </c>
      <c r="P91" s="63">
        <f>Ave!N27</f>
        <v>720.5</v>
      </c>
      <c r="Q91" s="131">
        <f>Ave!O27</f>
        <v>90.0625</v>
      </c>
      <c r="R91" s="63">
        <f>Ave!P27</f>
        <v>3</v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ነዋል  ኢብራሂም  ሙሀመድ</v>
      </c>
      <c r="E92" s="207" t="str">
        <f>'S1'!E28</f>
        <v>f</v>
      </c>
      <c r="F92" s="207">
        <f>'S1'!F28</f>
        <v>8</v>
      </c>
      <c r="G92" s="90" t="s">
        <v>83</v>
      </c>
      <c r="H92" s="63">
        <f>'S1'!G28</f>
        <v>49</v>
      </c>
      <c r="I92" s="63">
        <f>'S1'!H28</f>
        <v>68</v>
      </c>
      <c r="J92" s="64">
        <f>'S1'!I28</f>
        <v>72</v>
      </c>
      <c r="K92" s="63">
        <f>'S1'!J28</f>
        <v>70</v>
      </c>
      <c r="L92" s="63">
        <f>'S1'!K28</f>
        <v>72</v>
      </c>
      <c r="M92" s="63">
        <f>'S1'!L28</f>
        <v>67</v>
      </c>
      <c r="N92" s="63">
        <f>'S1'!M28</f>
        <v>51</v>
      </c>
      <c r="O92" s="63">
        <f>'S1'!N28</f>
        <v>76</v>
      </c>
      <c r="P92" s="63">
        <f>'S1'!P28</f>
        <v>525</v>
      </c>
      <c r="Q92" s="131">
        <f>'S1'!Q28</f>
        <v>65.625</v>
      </c>
      <c r="R92" s="63">
        <f>'S1'!R28</f>
        <v>35</v>
      </c>
      <c r="S92" s="202" t="str">
        <f>Ave!Q28</f>
        <v>ተዛውራለች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57</v>
      </c>
      <c r="I93" s="63">
        <f>'S2'!H28</f>
        <v>58</v>
      </c>
      <c r="J93" s="64">
        <f>'S2'!I28</f>
        <v>77</v>
      </c>
      <c r="K93" s="63">
        <f>'S2'!J28</f>
        <v>49</v>
      </c>
      <c r="L93" s="63">
        <f>'S2'!K28</f>
        <v>64</v>
      </c>
      <c r="M93" s="63">
        <f>'S2'!L28</f>
        <v>54</v>
      </c>
      <c r="N93" s="63">
        <f>'S2'!M28</f>
        <v>59</v>
      </c>
      <c r="O93" s="63">
        <f>'S2'!N28</f>
        <v>82</v>
      </c>
      <c r="P93" s="63">
        <f>'S2'!P28</f>
        <v>500</v>
      </c>
      <c r="Q93" s="131">
        <f>'S2'!Q28</f>
        <v>62.5</v>
      </c>
      <c r="R93" s="63">
        <f>'S2'!R28</f>
        <v>32</v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>
        <f>Ave!F28</f>
        <v>53</v>
      </c>
      <c r="I94" s="63">
        <f>Ave!G28</f>
        <v>63</v>
      </c>
      <c r="J94" s="64">
        <f>Ave!H28</f>
        <v>74.5</v>
      </c>
      <c r="K94" s="63">
        <f>Ave!I28</f>
        <v>59.5</v>
      </c>
      <c r="L94" s="63">
        <f>Ave!J28</f>
        <v>68</v>
      </c>
      <c r="M94" s="63">
        <f>Ave!K28</f>
        <v>60.5</v>
      </c>
      <c r="N94" s="63">
        <f>Ave!L28</f>
        <v>55</v>
      </c>
      <c r="O94" s="63">
        <f>Ave!M28</f>
        <v>79</v>
      </c>
      <c r="P94" s="63">
        <f>Ave!N28</f>
        <v>512.5</v>
      </c>
      <c r="Q94" s="131">
        <f>Ave!O28</f>
        <v>64.0625</v>
      </c>
      <c r="R94" s="63">
        <f>Ave!P28</f>
        <v>34</v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አህመድ ሙሀመድ አህመድ</v>
      </c>
      <c r="E104" s="186" t="str">
        <f>'S1'!E29</f>
        <v>m</v>
      </c>
      <c r="F104" s="186">
        <f>'S1'!F29</f>
        <v>8</v>
      </c>
      <c r="G104" s="90" t="s">
        <v>83</v>
      </c>
      <c r="H104" s="65">
        <f>'S1'!G29</f>
        <v>82</v>
      </c>
      <c r="I104" s="65">
        <f>'S1'!H29</f>
        <v>67</v>
      </c>
      <c r="J104" s="66">
        <f>'S1'!I29</f>
        <v>100</v>
      </c>
      <c r="K104" s="65">
        <f>'S1'!J29</f>
        <v>94</v>
      </c>
      <c r="L104" s="65">
        <f>'S1'!K29</f>
        <v>90</v>
      </c>
      <c r="M104" s="65">
        <f>'S1'!L29</f>
        <v>75</v>
      </c>
      <c r="N104" s="65">
        <f>'S1'!M29</f>
        <v>86</v>
      </c>
      <c r="O104" s="65">
        <f>'S1'!N29</f>
        <v>97</v>
      </c>
      <c r="P104" s="65">
        <f>'S1'!P29</f>
        <v>691</v>
      </c>
      <c r="Q104" s="132">
        <f>'S1'!Q29</f>
        <v>86.375</v>
      </c>
      <c r="R104" s="65">
        <f>'S1'!R29</f>
        <v>13</v>
      </c>
      <c r="S104" s="189" t="str">
        <f>Ave!Q29</f>
        <v>ተዛውሯል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70</v>
      </c>
      <c r="I105" s="65">
        <f>'S2'!H29</f>
        <v>78</v>
      </c>
      <c r="J105" s="66">
        <f>'S2'!I29</f>
        <v>100</v>
      </c>
      <c r="K105" s="65">
        <f>'S2'!J29</f>
        <v>74</v>
      </c>
      <c r="L105" s="65">
        <f>'S2'!K29</f>
        <v>90</v>
      </c>
      <c r="M105" s="65">
        <f>'S2'!L29</f>
        <v>72</v>
      </c>
      <c r="N105" s="65">
        <f>'S2'!M29</f>
        <v>69</v>
      </c>
      <c r="O105" s="65">
        <f>'S2'!N29</f>
        <v>93</v>
      </c>
      <c r="P105" s="65">
        <f>'S2'!P29</f>
        <v>646</v>
      </c>
      <c r="Q105" s="132">
        <f>'S2'!Q29</f>
        <v>80.75</v>
      </c>
      <c r="R105" s="65">
        <f>'S2'!R29</f>
        <v>17</v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>
        <f>Ave!F29</f>
        <v>76</v>
      </c>
      <c r="I106" s="65">
        <f>Ave!G29</f>
        <v>72.5</v>
      </c>
      <c r="J106" s="66">
        <f>Ave!H29</f>
        <v>100</v>
      </c>
      <c r="K106" s="65">
        <f>Ave!I29</f>
        <v>84</v>
      </c>
      <c r="L106" s="65">
        <f>Ave!J29</f>
        <v>90</v>
      </c>
      <c r="M106" s="65">
        <f>Ave!K29</f>
        <v>73.5</v>
      </c>
      <c r="N106" s="65">
        <f>Ave!L29</f>
        <v>77.5</v>
      </c>
      <c r="O106" s="65">
        <f>Ave!M29</f>
        <v>95</v>
      </c>
      <c r="P106" s="65">
        <f>Ave!N29</f>
        <v>668.5</v>
      </c>
      <c r="Q106" s="132">
        <f>Ave!O29</f>
        <v>83.5625</v>
      </c>
      <c r="R106" s="65">
        <f>Ave!P29</f>
        <v>14</v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አመተረህማን አብዱልቃድር</v>
      </c>
      <c r="E107" s="186" t="str">
        <f>'S1'!E30</f>
        <v>f</v>
      </c>
      <c r="F107" s="186">
        <f>'S1'!F30</f>
        <v>8</v>
      </c>
      <c r="G107" s="90" t="s">
        <v>83</v>
      </c>
      <c r="H107" s="65">
        <f>'S1'!G30</f>
        <v>88</v>
      </c>
      <c r="I107" s="65">
        <f>'S1'!H30</f>
        <v>87</v>
      </c>
      <c r="J107" s="66">
        <f>'S1'!I30</f>
        <v>98</v>
      </c>
      <c r="K107" s="65">
        <f>'S1'!J30</f>
        <v>91</v>
      </c>
      <c r="L107" s="65">
        <f>'S1'!K30</f>
        <v>96</v>
      </c>
      <c r="M107" s="65">
        <f>'S1'!L30</f>
        <v>72</v>
      </c>
      <c r="N107" s="65">
        <f>'S1'!M30</f>
        <v>89</v>
      </c>
      <c r="O107" s="65">
        <f>'S1'!N30</f>
        <v>87</v>
      </c>
      <c r="P107" s="65">
        <f>'S1'!P30</f>
        <v>708</v>
      </c>
      <c r="Q107" s="132">
        <f>'S1'!Q30</f>
        <v>88.5</v>
      </c>
      <c r="R107" s="65">
        <f>'S1'!R30</f>
        <v>5</v>
      </c>
      <c r="S107" s="189" t="str">
        <f>Ave!Q30</f>
        <v>ተዛውራለች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81</v>
      </c>
      <c r="I108" s="65">
        <f>'S2'!H30</f>
        <v>81</v>
      </c>
      <c r="J108" s="66">
        <f>'S2'!I30</f>
        <v>96</v>
      </c>
      <c r="K108" s="65">
        <f>'S2'!J30</f>
        <v>64</v>
      </c>
      <c r="L108" s="65">
        <f>'S2'!K30</f>
        <v>94</v>
      </c>
      <c r="M108" s="65">
        <f>'S2'!L30</f>
        <v>73</v>
      </c>
      <c r="N108" s="65">
        <f>'S2'!M30</f>
        <v>88</v>
      </c>
      <c r="O108" s="65">
        <f>'S2'!N30</f>
        <v>93</v>
      </c>
      <c r="P108" s="65">
        <f>'S2'!P30</f>
        <v>670</v>
      </c>
      <c r="Q108" s="132">
        <f>'S2'!Q30</f>
        <v>83.75</v>
      </c>
      <c r="R108" s="65">
        <f>'S2'!R30</f>
        <v>12</v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>
        <f>Ave!F30</f>
        <v>84.5</v>
      </c>
      <c r="I109" s="65">
        <f>Ave!G30</f>
        <v>84</v>
      </c>
      <c r="J109" s="66">
        <f>Ave!H30</f>
        <v>97</v>
      </c>
      <c r="K109" s="65">
        <f>Ave!I30</f>
        <v>77.5</v>
      </c>
      <c r="L109" s="65">
        <f>Ave!J30</f>
        <v>95</v>
      </c>
      <c r="M109" s="65">
        <f>Ave!K30</f>
        <v>72.5</v>
      </c>
      <c r="N109" s="65">
        <f>Ave!L30</f>
        <v>88.5</v>
      </c>
      <c r="O109" s="65">
        <f>Ave!M30</f>
        <v>90</v>
      </c>
      <c r="P109" s="65">
        <f>Ave!N30</f>
        <v>689</v>
      </c>
      <c r="Q109" s="132">
        <f>Ave!O30</f>
        <v>86.125</v>
      </c>
      <c r="R109" s="65">
        <f>Ave!P30</f>
        <v>11</v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አሚራ  አብዱ  ሰኢድ</v>
      </c>
      <c r="E110" s="207" t="str">
        <f>'S1'!E31</f>
        <v>f</v>
      </c>
      <c r="F110" s="207">
        <f>'S1'!F31</f>
        <v>8</v>
      </c>
      <c r="G110" s="90" t="s">
        <v>83</v>
      </c>
      <c r="H110" s="63">
        <f>'S1'!G31</f>
        <v>45</v>
      </c>
      <c r="I110" s="63">
        <f>'S1'!H31</f>
        <v>36</v>
      </c>
      <c r="J110" s="64">
        <f>'S1'!I31</f>
        <v>63</v>
      </c>
      <c r="K110" s="63">
        <f>'S1'!J31</f>
        <v>53</v>
      </c>
      <c r="L110" s="63">
        <f>'S1'!K31</f>
        <v>61</v>
      </c>
      <c r="M110" s="63">
        <f>'S1'!L31</f>
        <v>56</v>
      </c>
      <c r="N110" s="63">
        <f>'S1'!M31</f>
        <v>53</v>
      </c>
      <c r="O110" s="63">
        <f>'S1'!N31</f>
        <v>76</v>
      </c>
      <c r="P110" s="63">
        <f>'S1'!P31</f>
        <v>443</v>
      </c>
      <c r="Q110" s="131">
        <f>'S1'!Q31</f>
        <v>55.375</v>
      </c>
      <c r="R110" s="63">
        <f>'S1'!R31</f>
        <v>38</v>
      </c>
      <c r="S110" s="202" t="str">
        <f>Ave!Q31</f>
        <v>ተዛውራለች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49</v>
      </c>
      <c r="I111" s="63">
        <f>'S2'!H31</f>
        <v>56</v>
      </c>
      <c r="J111" s="64">
        <f>'S2'!I31</f>
        <v>54</v>
      </c>
      <c r="K111" s="63">
        <f>'S2'!J31</f>
        <v>44</v>
      </c>
      <c r="L111" s="63">
        <f>'S2'!K31</f>
        <v>51</v>
      </c>
      <c r="M111" s="63">
        <f>'S2'!L31</f>
        <v>60</v>
      </c>
      <c r="N111" s="63">
        <f>'S2'!M31</f>
        <v>51</v>
      </c>
      <c r="O111" s="63">
        <f>'S2'!N31</f>
        <v>77</v>
      </c>
      <c r="P111" s="63">
        <f>'S2'!P31</f>
        <v>442</v>
      </c>
      <c r="Q111" s="131">
        <f>'S2'!Q31</f>
        <v>55.25</v>
      </c>
      <c r="R111" s="63">
        <f>'S2'!R31</f>
        <v>38</v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>
        <f>Ave!F31</f>
        <v>47</v>
      </c>
      <c r="I112" s="63">
        <f>Ave!G31</f>
        <v>46</v>
      </c>
      <c r="J112" s="64">
        <f>Ave!H31</f>
        <v>58.5</v>
      </c>
      <c r="K112" s="63">
        <f>Ave!I31</f>
        <v>48.5</v>
      </c>
      <c r="L112" s="63">
        <f>Ave!J31</f>
        <v>56</v>
      </c>
      <c r="M112" s="63">
        <f>Ave!K31</f>
        <v>58</v>
      </c>
      <c r="N112" s="63">
        <f>Ave!L31</f>
        <v>52</v>
      </c>
      <c r="O112" s="63">
        <f>Ave!M31</f>
        <v>76.5</v>
      </c>
      <c r="P112" s="63">
        <f>Ave!N31</f>
        <v>442.5</v>
      </c>
      <c r="Q112" s="131">
        <f>Ave!O31</f>
        <v>55.3125</v>
      </c>
      <c r="R112" s="63">
        <f>Ave!P31</f>
        <v>38</v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አማር  ሙሀመድ  ሰኢድ</v>
      </c>
      <c r="E113" s="207" t="str">
        <f>'S1'!E32</f>
        <v>m</v>
      </c>
      <c r="F113" s="207">
        <f>'S1'!F32</f>
        <v>8</v>
      </c>
      <c r="G113" s="90" t="s">
        <v>83</v>
      </c>
      <c r="H113" s="63">
        <f>'S1'!G32</f>
        <v>44</v>
      </c>
      <c r="I113" s="63">
        <f>'S1'!H32</f>
        <v>50</v>
      </c>
      <c r="J113" s="64">
        <f>'S1'!I32</f>
        <v>34</v>
      </c>
      <c r="K113" s="63">
        <f>'S1'!J32</f>
        <v>52</v>
      </c>
      <c r="L113" s="63">
        <f>'S1'!K32</f>
        <v>42</v>
      </c>
      <c r="M113" s="63">
        <f>'S1'!L32</f>
        <v>45</v>
      </c>
      <c r="N113" s="63">
        <f>'S1'!M32</f>
        <v>46</v>
      </c>
      <c r="O113" s="63">
        <f>'S1'!N32</f>
        <v>71</v>
      </c>
      <c r="P113" s="63">
        <f>'S1'!P32</f>
        <v>384</v>
      </c>
      <c r="Q113" s="131">
        <f>'S1'!Q32</f>
        <v>48</v>
      </c>
      <c r="R113" s="63">
        <f>'S1'!R32</f>
        <v>42</v>
      </c>
      <c r="S113" s="202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35</v>
      </c>
      <c r="I114" s="63">
        <f>'S2'!H32</f>
        <v>60</v>
      </c>
      <c r="J114" s="64">
        <f>'S2'!I32</f>
        <v>51</v>
      </c>
      <c r="K114" s="63">
        <f>'S2'!J32</f>
        <v>36</v>
      </c>
      <c r="L114" s="63">
        <f>'S2'!K32</f>
        <v>49</v>
      </c>
      <c r="M114" s="63">
        <f>'S2'!L32</f>
        <v>55</v>
      </c>
      <c r="N114" s="63">
        <f>'S2'!M32</f>
        <v>51</v>
      </c>
      <c r="O114" s="63">
        <f>'S2'!N32</f>
        <v>81</v>
      </c>
      <c r="P114" s="63">
        <f>'S2'!P32</f>
        <v>418</v>
      </c>
      <c r="Q114" s="131">
        <f>'S2'!Q32</f>
        <v>52.25</v>
      </c>
      <c r="R114" s="63">
        <f>'S2'!R32</f>
        <v>40</v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>
        <f>Ave!F32</f>
        <v>39.5</v>
      </c>
      <c r="I115" s="63">
        <f>Ave!G32</f>
        <v>55</v>
      </c>
      <c r="J115" s="64">
        <f>Ave!H32</f>
        <v>42.5</v>
      </c>
      <c r="K115" s="63">
        <f>Ave!I32</f>
        <v>44</v>
      </c>
      <c r="L115" s="63">
        <f>Ave!J32</f>
        <v>45.5</v>
      </c>
      <c r="M115" s="63">
        <f>Ave!K32</f>
        <v>50</v>
      </c>
      <c r="N115" s="63">
        <f>Ave!L32</f>
        <v>48.5</v>
      </c>
      <c r="O115" s="63">
        <f>Ave!M32</f>
        <v>76</v>
      </c>
      <c r="P115" s="63">
        <f>Ave!N32</f>
        <v>401</v>
      </c>
      <c r="Q115" s="131">
        <f>Ave!O32</f>
        <v>50.125</v>
      </c>
      <c r="R115" s="63">
        <f>Ave!P32</f>
        <v>40</v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አማር  ኑሩ  ጌታሁን</v>
      </c>
      <c r="E116" s="207" t="str">
        <f>'S1'!E33</f>
        <v>m</v>
      </c>
      <c r="F116" s="207">
        <f>'S1'!F33</f>
        <v>8</v>
      </c>
      <c r="G116" s="90" t="s">
        <v>83</v>
      </c>
      <c r="H116" s="63">
        <f>'S1'!G33</f>
        <v>80</v>
      </c>
      <c r="I116" s="63">
        <f>'S1'!H33</f>
        <v>56</v>
      </c>
      <c r="J116" s="64">
        <f>'S1'!I33</f>
        <v>61</v>
      </c>
      <c r="K116" s="63">
        <f>'S1'!J33</f>
        <v>70</v>
      </c>
      <c r="L116" s="63">
        <f>'S1'!K33</f>
        <v>82</v>
      </c>
      <c r="M116" s="63">
        <f>'S1'!L33</f>
        <v>72</v>
      </c>
      <c r="N116" s="63">
        <f>'S1'!M33</f>
        <v>77</v>
      </c>
      <c r="O116" s="63">
        <f>'S1'!N33</f>
        <v>67</v>
      </c>
      <c r="P116" s="63">
        <f>'S1'!P33</f>
        <v>565</v>
      </c>
      <c r="Q116" s="131">
        <f>'S1'!Q33</f>
        <v>70.625</v>
      </c>
      <c r="R116" s="63">
        <f>'S1'!R33</f>
        <v>29</v>
      </c>
      <c r="S116" s="202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66</v>
      </c>
      <c r="I117" s="63">
        <f>'S2'!H33</f>
        <v>64</v>
      </c>
      <c r="J117" s="64">
        <f>'S2'!I33</f>
        <v>65</v>
      </c>
      <c r="K117" s="63">
        <f>'S2'!J33</f>
        <v>51</v>
      </c>
      <c r="L117" s="63">
        <f>'S2'!K33</f>
        <v>85</v>
      </c>
      <c r="M117" s="63">
        <f>'S2'!L33</f>
        <v>69</v>
      </c>
      <c r="N117" s="63">
        <f>'S2'!M33</f>
        <v>79</v>
      </c>
      <c r="O117" s="63">
        <f>'S2'!N33</f>
        <v>79</v>
      </c>
      <c r="P117" s="63">
        <f>'S2'!P33</f>
        <v>558</v>
      </c>
      <c r="Q117" s="131">
        <f>'S2'!Q33</f>
        <v>69.75</v>
      </c>
      <c r="R117" s="63">
        <f>'S2'!R33</f>
        <v>27</v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>
        <f>Ave!F33</f>
        <v>73</v>
      </c>
      <c r="I118" s="63">
        <f>Ave!G33</f>
        <v>60</v>
      </c>
      <c r="J118" s="64">
        <f>Ave!H33</f>
        <v>63</v>
      </c>
      <c r="K118" s="63">
        <f>Ave!I33</f>
        <v>60.5</v>
      </c>
      <c r="L118" s="63">
        <f>Ave!J33</f>
        <v>83.5</v>
      </c>
      <c r="M118" s="63">
        <f>Ave!K33</f>
        <v>70.5</v>
      </c>
      <c r="N118" s="63">
        <f>Ave!L33</f>
        <v>78</v>
      </c>
      <c r="O118" s="63">
        <f>Ave!M33</f>
        <v>73</v>
      </c>
      <c r="P118" s="63">
        <f>Ave!N33</f>
        <v>561.5</v>
      </c>
      <c r="Q118" s="131">
        <f>Ave!O33</f>
        <v>70.1875</v>
      </c>
      <c r="R118" s="63">
        <f>Ave!P33</f>
        <v>28</v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አማር  ይማም ሙሀመድ</v>
      </c>
      <c r="E119" s="207" t="str">
        <f>'S1'!E34</f>
        <v>m</v>
      </c>
      <c r="F119" s="207">
        <f>'S1'!F34</f>
        <v>8</v>
      </c>
      <c r="G119" s="90" t="s">
        <v>83</v>
      </c>
      <c r="H119" s="63">
        <f>'S1'!G34</f>
        <v>59</v>
      </c>
      <c r="I119" s="63">
        <f>'S1'!H34</f>
        <v>42</v>
      </c>
      <c r="J119" s="64">
        <f>'S1'!I34</f>
        <v>53</v>
      </c>
      <c r="K119" s="63">
        <f>'S1'!J34</f>
        <v>49</v>
      </c>
      <c r="L119" s="63">
        <f>'S1'!K34</f>
        <v>65</v>
      </c>
      <c r="M119" s="63">
        <f>'S1'!L34</f>
        <v>57</v>
      </c>
      <c r="N119" s="63">
        <f>'S1'!M34</f>
        <v>58</v>
      </c>
      <c r="O119" s="63">
        <f>'S1'!N34</f>
        <v>71</v>
      </c>
      <c r="P119" s="63">
        <f>'S1'!P34</f>
        <v>454</v>
      </c>
      <c r="Q119" s="131">
        <f>'S1'!Q34</f>
        <v>56.75</v>
      </c>
      <c r="R119" s="63">
        <f>'S1'!R34</f>
        <v>37</v>
      </c>
      <c r="S119" s="202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59</v>
      </c>
      <c r="I120" s="63">
        <f>'S2'!H34</f>
        <v>47</v>
      </c>
      <c r="J120" s="64">
        <f>'S2'!I34</f>
        <v>46</v>
      </c>
      <c r="K120" s="63">
        <f>'S2'!J34</f>
        <v>42</v>
      </c>
      <c r="L120" s="63">
        <f>'S2'!K34</f>
        <v>81</v>
      </c>
      <c r="M120" s="63">
        <f>'S2'!L34</f>
        <v>54</v>
      </c>
      <c r="N120" s="63">
        <f>'S2'!M34</f>
        <v>62</v>
      </c>
      <c r="O120" s="63">
        <f>'S2'!N34</f>
        <v>75</v>
      </c>
      <c r="P120" s="63">
        <f>'S2'!P34</f>
        <v>466</v>
      </c>
      <c r="Q120" s="131">
        <f>'S2'!Q34</f>
        <v>58.25</v>
      </c>
      <c r="R120" s="63">
        <f>'S2'!R34</f>
        <v>36</v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>
        <f>Ave!F34</f>
        <v>59</v>
      </c>
      <c r="I121" s="63">
        <f>Ave!G34</f>
        <v>44.5</v>
      </c>
      <c r="J121" s="64">
        <f>Ave!H34</f>
        <v>49.5</v>
      </c>
      <c r="K121" s="63">
        <f>Ave!I34</f>
        <v>45.5</v>
      </c>
      <c r="L121" s="63">
        <f>Ave!J34</f>
        <v>73</v>
      </c>
      <c r="M121" s="63">
        <f>Ave!K34</f>
        <v>55.5</v>
      </c>
      <c r="N121" s="63">
        <f>Ave!L34</f>
        <v>60</v>
      </c>
      <c r="O121" s="63">
        <f>Ave!M34</f>
        <v>73</v>
      </c>
      <c r="P121" s="63">
        <f>Ave!N34</f>
        <v>460</v>
      </c>
      <c r="Q121" s="131">
        <f>Ave!O34</f>
        <v>57.5</v>
      </c>
      <c r="R121" s="63">
        <f>Ave!P34</f>
        <v>37</v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አቡበከር  ሙሀመድ  አደም</v>
      </c>
      <c r="E122" s="207" t="str">
        <f>'S1'!E35</f>
        <v>m</v>
      </c>
      <c r="F122" s="207">
        <f>'S1'!F35</f>
        <v>8</v>
      </c>
      <c r="G122" s="90" t="s">
        <v>83</v>
      </c>
      <c r="H122" s="63">
        <f>'S1'!G35</f>
        <v>67</v>
      </c>
      <c r="I122" s="63">
        <f>'S1'!H35</f>
        <v>60</v>
      </c>
      <c r="J122" s="64">
        <f>'S1'!I35</f>
        <v>85</v>
      </c>
      <c r="K122" s="63">
        <f>'S1'!J35</f>
        <v>71</v>
      </c>
      <c r="L122" s="63">
        <f>'S1'!K35</f>
        <v>81</v>
      </c>
      <c r="M122" s="63">
        <f>'S1'!L35</f>
        <v>76</v>
      </c>
      <c r="N122" s="63">
        <f>'S1'!M35</f>
        <v>53</v>
      </c>
      <c r="O122" s="63">
        <f>'S1'!N35</f>
        <v>81</v>
      </c>
      <c r="P122" s="63">
        <f>'S1'!P35</f>
        <v>574</v>
      </c>
      <c r="Q122" s="131">
        <f>'S1'!Q35</f>
        <v>71.75</v>
      </c>
      <c r="R122" s="63">
        <f>'S1'!R35</f>
        <v>26</v>
      </c>
      <c r="S122" s="202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60</v>
      </c>
      <c r="I123" s="63">
        <f>'S2'!H35</f>
        <v>53</v>
      </c>
      <c r="J123" s="64">
        <f>'S2'!I35</f>
        <v>71</v>
      </c>
      <c r="K123" s="63">
        <f>'S2'!J35</f>
        <v>46</v>
      </c>
      <c r="L123" s="63">
        <f>'S2'!K35</f>
        <v>81</v>
      </c>
      <c r="M123" s="63">
        <f>'S2'!L35</f>
        <v>63</v>
      </c>
      <c r="N123" s="63">
        <f>'S2'!M35</f>
        <v>56</v>
      </c>
      <c r="O123" s="63">
        <f>'S2'!N35</f>
        <v>91</v>
      </c>
      <c r="P123" s="63">
        <f>'S2'!P35</f>
        <v>521</v>
      </c>
      <c r="Q123" s="131">
        <f>'S2'!Q35</f>
        <v>65.125</v>
      </c>
      <c r="R123" s="63">
        <f>'S2'!R35</f>
        <v>30</v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>
        <f>Ave!F35</f>
        <v>63.5</v>
      </c>
      <c r="I124" s="63">
        <f>Ave!G35</f>
        <v>56.5</v>
      </c>
      <c r="J124" s="64">
        <f>Ave!H35</f>
        <v>78</v>
      </c>
      <c r="K124" s="63">
        <f>Ave!I35</f>
        <v>58.5</v>
      </c>
      <c r="L124" s="63">
        <f>Ave!J35</f>
        <v>81</v>
      </c>
      <c r="M124" s="63">
        <f>Ave!K35</f>
        <v>69.5</v>
      </c>
      <c r="N124" s="63">
        <f>Ave!L35</f>
        <v>54.5</v>
      </c>
      <c r="O124" s="63">
        <f>Ave!M35</f>
        <v>86</v>
      </c>
      <c r="P124" s="63">
        <f>Ave!N35</f>
        <v>547.5</v>
      </c>
      <c r="Q124" s="131">
        <f>Ave!O35</f>
        <v>68.4375</v>
      </c>
      <c r="R124" s="63">
        <f>Ave!P35</f>
        <v>30</v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አብዱሰላም  ሰኢድ  ሙሀመድ</v>
      </c>
      <c r="E125" s="207" t="str">
        <f>'S1'!E36</f>
        <v>m</v>
      </c>
      <c r="F125" s="207">
        <f>'S1'!F36</f>
        <v>8</v>
      </c>
      <c r="G125" s="90" t="s">
        <v>83</v>
      </c>
      <c r="H125" s="63">
        <f>'S1'!G36</f>
        <v>44</v>
      </c>
      <c r="I125" s="63">
        <f>'S1'!H36</f>
        <v>72</v>
      </c>
      <c r="J125" s="64">
        <f>'S1'!I36</f>
        <v>89</v>
      </c>
      <c r="K125" s="63">
        <f>'S1'!J36</f>
        <v>79</v>
      </c>
      <c r="L125" s="63">
        <f>'S1'!K36</f>
        <v>74</v>
      </c>
      <c r="M125" s="63">
        <f>'S1'!L36</f>
        <v>62</v>
      </c>
      <c r="N125" s="63">
        <f>'S1'!M36</f>
        <v>72</v>
      </c>
      <c r="O125" s="63">
        <f>'S1'!N36</f>
        <v>76</v>
      </c>
      <c r="P125" s="63">
        <f>'S1'!P36</f>
        <v>568</v>
      </c>
      <c r="Q125" s="131">
        <f>'S1'!Q36</f>
        <v>71</v>
      </c>
      <c r="R125" s="63">
        <f>'S1'!R36</f>
        <v>28</v>
      </c>
      <c r="S125" s="202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44</v>
      </c>
      <c r="I126" s="63">
        <f>'S2'!H36</f>
        <v>60</v>
      </c>
      <c r="J126" s="64">
        <f>'S2'!I36</f>
        <v>65</v>
      </c>
      <c r="K126" s="63">
        <f>'S2'!J36</f>
        <v>45</v>
      </c>
      <c r="L126" s="63">
        <f>'S2'!K36</f>
        <v>45</v>
      </c>
      <c r="M126" s="63">
        <f>'S2'!L36</f>
        <v>65</v>
      </c>
      <c r="N126" s="63">
        <f>'S2'!M36</f>
        <v>54</v>
      </c>
      <c r="O126" s="63">
        <f>'S2'!N36</f>
        <v>79</v>
      </c>
      <c r="P126" s="63">
        <f>'S2'!P36</f>
        <v>457</v>
      </c>
      <c r="Q126" s="131">
        <f>'S2'!Q36</f>
        <v>57.125</v>
      </c>
      <c r="R126" s="63">
        <f>'S2'!R36</f>
        <v>37</v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>
        <f>Ave!F36</f>
        <v>44</v>
      </c>
      <c r="I127" s="63">
        <f>Ave!G36</f>
        <v>66</v>
      </c>
      <c r="J127" s="64">
        <f>Ave!H36</f>
        <v>77</v>
      </c>
      <c r="K127" s="63">
        <f>Ave!I36</f>
        <v>62</v>
      </c>
      <c r="L127" s="63">
        <f>Ave!J36</f>
        <v>59.5</v>
      </c>
      <c r="M127" s="63">
        <f>Ave!K36</f>
        <v>63.5</v>
      </c>
      <c r="N127" s="63">
        <f>Ave!L36</f>
        <v>63</v>
      </c>
      <c r="O127" s="63">
        <f>Ave!M36</f>
        <v>77.5</v>
      </c>
      <c r="P127" s="63">
        <f>Ave!N36</f>
        <v>512.5</v>
      </c>
      <c r="Q127" s="131">
        <f>Ave!O36</f>
        <v>64.0625</v>
      </c>
      <c r="R127" s="63">
        <f>Ave!P36</f>
        <v>34</v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አነስ  አህመድ  ሙሀመድ</v>
      </c>
      <c r="E137" s="207" t="str">
        <f>'S1'!E37</f>
        <v>m</v>
      </c>
      <c r="F137" s="207">
        <f>'S1'!F37</f>
        <v>8</v>
      </c>
      <c r="G137" s="90" t="s">
        <v>83</v>
      </c>
      <c r="H137" s="63">
        <f>'S1'!G37</f>
        <v>66</v>
      </c>
      <c r="I137" s="63">
        <f>'S1'!H37</f>
        <v>61</v>
      </c>
      <c r="J137" s="64">
        <f>'S1'!I37</f>
        <v>88</v>
      </c>
      <c r="K137" s="63">
        <f>'S1'!J37</f>
        <v>88</v>
      </c>
      <c r="L137" s="63">
        <f>'S1'!K37</f>
        <v>80</v>
      </c>
      <c r="M137" s="63">
        <f>'S1'!L37</f>
        <v>61</v>
      </c>
      <c r="N137" s="63">
        <f>'S1'!M37</f>
        <v>56</v>
      </c>
      <c r="O137" s="63">
        <f>'S1'!N37</f>
        <v>83</v>
      </c>
      <c r="P137" s="63">
        <f>'S1'!P37</f>
        <v>583</v>
      </c>
      <c r="Q137" s="131">
        <f>'S1'!Q37</f>
        <v>72.875</v>
      </c>
      <c r="R137" s="63">
        <f>'S1'!R37</f>
        <v>25</v>
      </c>
      <c r="S137" s="202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60</v>
      </c>
      <c r="I138" s="63">
        <f>'S2'!H37</f>
        <v>69</v>
      </c>
      <c r="J138" s="64">
        <f>'S2'!I37</f>
        <v>97</v>
      </c>
      <c r="K138" s="63">
        <f>'S2'!J37</f>
        <v>68</v>
      </c>
      <c r="L138" s="63">
        <f>'S2'!K37</f>
        <v>83</v>
      </c>
      <c r="M138" s="63">
        <f>'S2'!L37</f>
        <v>61</v>
      </c>
      <c r="N138" s="63">
        <f>'S2'!M37</f>
        <v>61</v>
      </c>
      <c r="O138" s="63">
        <f>'S2'!N37</f>
        <v>79</v>
      </c>
      <c r="P138" s="63">
        <f>'S2'!P37</f>
        <v>578</v>
      </c>
      <c r="Q138" s="131">
        <f>'S2'!Q37</f>
        <v>72.25</v>
      </c>
      <c r="R138" s="63">
        <f>'S2'!R37</f>
        <v>24</v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>
        <f>Ave!F37</f>
        <v>63</v>
      </c>
      <c r="I139" s="63">
        <f>Ave!G37</f>
        <v>65</v>
      </c>
      <c r="J139" s="64">
        <f>Ave!H37</f>
        <v>92.5</v>
      </c>
      <c r="K139" s="63">
        <f>Ave!I37</f>
        <v>78</v>
      </c>
      <c r="L139" s="63">
        <f>Ave!J37</f>
        <v>81.5</v>
      </c>
      <c r="M139" s="63">
        <f>Ave!K37</f>
        <v>61</v>
      </c>
      <c r="N139" s="63">
        <f>Ave!L37</f>
        <v>58.5</v>
      </c>
      <c r="O139" s="63">
        <f>Ave!M37</f>
        <v>81</v>
      </c>
      <c r="P139" s="63">
        <f>Ave!N37</f>
        <v>580.5</v>
      </c>
      <c r="Q139" s="131">
        <f>Ave!O37</f>
        <v>72.5625</v>
      </c>
      <c r="R139" s="63">
        <f>Ave!P37</f>
        <v>24</v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አፍያ ኡስማን ኑርአህመድ</v>
      </c>
      <c r="E140" s="207" t="str">
        <f>'S1'!E38</f>
        <v>f</v>
      </c>
      <c r="F140" s="207">
        <f>'S1'!F38</f>
        <v>8</v>
      </c>
      <c r="G140" s="90" t="s">
        <v>83</v>
      </c>
      <c r="H140" s="63">
        <f>'S1'!G38</f>
        <v>90</v>
      </c>
      <c r="I140" s="63">
        <f>'S1'!H38</f>
        <v>83</v>
      </c>
      <c r="J140" s="64">
        <f>'S1'!I38</f>
        <v>96</v>
      </c>
      <c r="K140" s="63">
        <f>'S1'!J38</f>
        <v>87</v>
      </c>
      <c r="L140" s="63">
        <f>'S1'!K38</f>
        <v>100</v>
      </c>
      <c r="M140" s="63">
        <f>'S1'!L38</f>
        <v>91</v>
      </c>
      <c r="N140" s="63">
        <f>'S1'!M38</f>
        <v>90</v>
      </c>
      <c r="O140" s="63">
        <f>'S1'!N38</f>
        <v>69</v>
      </c>
      <c r="P140" s="63">
        <f>'S1'!P38</f>
        <v>706</v>
      </c>
      <c r="Q140" s="131">
        <f>'S1'!Q38</f>
        <v>88.25</v>
      </c>
      <c r="R140" s="63">
        <f>'S1'!R38</f>
        <v>6</v>
      </c>
      <c r="S140" s="202" t="str">
        <f>Ave!Q38</f>
        <v>ተዛውራለች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98</v>
      </c>
      <c r="I141" s="63">
        <f>'S2'!H38</f>
        <v>84</v>
      </c>
      <c r="J141" s="64">
        <f>'S2'!I38</f>
        <v>62</v>
      </c>
      <c r="K141" s="63">
        <f>'S2'!J38</f>
        <v>88</v>
      </c>
      <c r="L141" s="63">
        <f>'S2'!K38</f>
        <v>96</v>
      </c>
      <c r="M141" s="63">
        <f>'S2'!L38</f>
        <v>72</v>
      </c>
      <c r="N141" s="63">
        <f>'S2'!M38</f>
        <v>88</v>
      </c>
      <c r="O141" s="63">
        <f>'S2'!N38</f>
        <v>87</v>
      </c>
      <c r="P141" s="63">
        <f>'S2'!P38</f>
        <v>675</v>
      </c>
      <c r="Q141" s="131">
        <f>'S2'!Q38</f>
        <v>84.375</v>
      </c>
      <c r="R141" s="63">
        <f>'S2'!R38</f>
        <v>10</v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>
        <f>Ave!F38</f>
        <v>94</v>
      </c>
      <c r="I142" s="63">
        <f>Ave!G38</f>
        <v>83.5</v>
      </c>
      <c r="J142" s="64">
        <f>Ave!H38</f>
        <v>79</v>
      </c>
      <c r="K142" s="63">
        <f>Ave!I38</f>
        <v>87.5</v>
      </c>
      <c r="L142" s="63">
        <f>Ave!J38</f>
        <v>98</v>
      </c>
      <c r="M142" s="63">
        <f>Ave!K38</f>
        <v>81.5</v>
      </c>
      <c r="N142" s="63">
        <f>Ave!L38</f>
        <v>89</v>
      </c>
      <c r="O142" s="63">
        <f>Ave!M38</f>
        <v>78</v>
      </c>
      <c r="P142" s="63">
        <f>Ave!N38</f>
        <v>690.5</v>
      </c>
      <c r="Q142" s="131">
        <f>Ave!O38</f>
        <v>86.3125</v>
      </c>
      <c r="R142" s="63">
        <f>Ave!P38</f>
        <v>10</v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አፍናን  ሀሰን  ወርቁ</v>
      </c>
      <c r="E143" s="207" t="str">
        <f>'S1'!E39</f>
        <v>f</v>
      </c>
      <c r="F143" s="207">
        <f>'S1'!F39</f>
        <v>8</v>
      </c>
      <c r="G143" s="90" t="s">
        <v>83</v>
      </c>
      <c r="H143" s="63">
        <f>'S1'!G39</f>
        <v>65</v>
      </c>
      <c r="I143" s="63">
        <f>'S1'!H39</f>
        <v>57</v>
      </c>
      <c r="J143" s="64">
        <f>'S1'!I39</f>
        <v>98</v>
      </c>
      <c r="K143" s="63">
        <f>'S1'!J39</f>
        <v>61</v>
      </c>
      <c r="L143" s="63">
        <f>'S1'!K39</f>
        <v>78</v>
      </c>
      <c r="M143" s="63">
        <f>'S1'!L39</f>
        <v>54</v>
      </c>
      <c r="N143" s="63">
        <f>'S1'!M39</f>
        <v>52</v>
      </c>
      <c r="O143" s="63">
        <f>'S1'!N39</f>
        <v>73</v>
      </c>
      <c r="P143" s="63">
        <f>'S1'!P39</f>
        <v>538</v>
      </c>
      <c r="Q143" s="131">
        <f>'S1'!Q39</f>
        <v>67.25</v>
      </c>
      <c r="R143" s="63">
        <f>'S1'!R39</f>
        <v>34</v>
      </c>
      <c r="S143" s="202" t="str">
        <f>Ave!Q39</f>
        <v>ተዛውራለች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53</v>
      </c>
      <c r="I144" s="63">
        <f>'S2'!H39</f>
        <v>69</v>
      </c>
      <c r="J144" s="64">
        <f>'S2'!I39</f>
        <v>97</v>
      </c>
      <c r="K144" s="63">
        <f>'S2'!J39</f>
        <v>54</v>
      </c>
      <c r="L144" s="63">
        <f>'S2'!K39</f>
        <v>70</v>
      </c>
      <c r="M144" s="63">
        <f>'S2'!L39</f>
        <v>62</v>
      </c>
      <c r="N144" s="63">
        <f>'S2'!M39</f>
        <v>52</v>
      </c>
      <c r="O144" s="63">
        <f>'S2'!N39</f>
        <v>76</v>
      </c>
      <c r="P144" s="63">
        <f>'S2'!P39</f>
        <v>533</v>
      </c>
      <c r="Q144" s="131">
        <f>'S2'!Q39</f>
        <v>66.625</v>
      </c>
      <c r="R144" s="63">
        <f>'S2'!R39</f>
        <v>29</v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>
        <f>Ave!F39</f>
        <v>59</v>
      </c>
      <c r="I145" s="63">
        <f>Ave!G39</f>
        <v>63</v>
      </c>
      <c r="J145" s="64">
        <f>Ave!H39</f>
        <v>97.5</v>
      </c>
      <c r="K145" s="63">
        <f>Ave!I39</f>
        <v>57.5</v>
      </c>
      <c r="L145" s="63">
        <f>Ave!J39</f>
        <v>74</v>
      </c>
      <c r="M145" s="63">
        <f>Ave!K39</f>
        <v>58</v>
      </c>
      <c r="N145" s="63">
        <f>Ave!L39</f>
        <v>52</v>
      </c>
      <c r="O145" s="63">
        <f>Ave!M39</f>
        <v>74.5</v>
      </c>
      <c r="P145" s="63">
        <f>Ave!N39</f>
        <v>535.5</v>
      </c>
      <c r="Q145" s="131">
        <f>Ave!O39</f>
        <v>66.9375</v>
      </c>
      <c r="R145" s="63">
        <f>Ave!P39</f>
        <v>31</v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ኡበይዳ  አብዱሰላም  ከማል</v>
      </c>
      <c r="E146" s="207" t="str">
        <f>'S1'!E40</f>
        <v>m</v>
      </c>
      <c r="F146" s="207">
        <f>'S1'!F40</f>
        <v>8</v>
      </c>
      <c r="G146" s="90" t="s">
        <v>83</v>
      </c>
      <c r="H146" s="63">
        <f>'S1'!G40</f>
        <v>81</v>
      </c>
      <c r="I146" s="63">
        <f>'S1'!H40</f>
        <v>83</v>
      </c>
      <c r="J146" s="64">
        <f>'S1'!I40</f>
        <v>91</v>
      </c>
      <c r="K146" s="63">
        <f>'S1'!J40</f>
        <v>88</v>
      </c>
      <c r="L146" s="63">
        <f>'S1'!K40</f>
        <v>90</v>
      </c>
      <c r="M146" s="63">
        <f>'S1'!L40</f>
        <v>85</v>
      </c>
      <c r="N146" s="63">
        <f>'S1'!M40</f>
        <v>68</v>
      </c>
      <c r="O146" s="63">
        <f>'S1'!N40</f>
        <v>99</v>
      </c>
      <c r="P146" s="63">
        <f>'S1'!P40</f>
        <v>685</v>
      </c>
      <c r="Q146" s="131">
        <f>'S1'!Q40</f>
        <v>85.625</v>
      </c>
      <c r="R146" s="63">
        <f>'S1'!R40</f>
        <v>14</v>
      </c>
      <c r="S146" s="202" t="str">
        <f>Ave!Q40</f>
        <v>ተዛውሯል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77</v>
      </c>
      <c r="I147" s="63">
        <f>'S2'!H40</f>
        <v>78</v>
      </c>
      <c r="J147" s="64">
        <f>'S2'!I40</f>
        <v>94</v>
      </c>
      <c r="K147" s="63">
        <f>'S2'!J40</f>
        <v>81</v>
      </c>
      <c r="L147" s="63">
        <f>'S2'!K40</f>
        <v>88</v>
      </c>
      <c r="M147" s="63">
        <f>'S2'!L40</f>
        <v>73</v>
      </c>
      <c r="N147" s="63">
        <f>'S2'!M40</f>
        <v>80</v>
      </c>
      <c r="O147" s="63">
        <f>'S2'!N40</f>
        <v>99</v>
      </c>
      <c r="P147" s="63">
        <f>'S2'!P40</f>
        <v>670</v>
      </c>
      <c r="Q147" s="131">
        <f>'S2'!Q40</f>
        <v>83.75</v>
      </c>
      <c r="R147" s="63">
        <f>'S2'!R40</f>
        <v>12</v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>
        <f>Ave!F40</f>
        <v>79</v>
      </c>
      <c r="I148" s="63">
        <f>Ave!G40</f>
        <v>80.5</v>
      </c>
      <c r="J148" s="64">
        <f>Ave!H40</f>
        <v>92.5</v>
      </c>
      <c r="K148" s="63">
        <f>Ave!I40</f>
        <v>84.5</v>
      </c>
      <c r="L148" s="63">
        <f>Ave!J40</f>
        <v>89</v>
      </c>
      <c r="M148" s="63">
        <f>Ave!K40</f>
        <v>79</v>
      </c>
      <c r="N148" s="63">
        <f>Ave!L40</f>
        <v>74</v>
      </c>
      <c r="O148" s="63">
        <f>Ave!M40</f>
        <v>99</v>
      </c>
      <c r="P148" s="63">
        <f>Ave!N40</f>
        <v>677.5</v>
      </c>
      <c r="Q148" s="131">
        <f>Ave!O40</f>
        <v>84.6875</v>
      </c>
      <c r="R148" s="63">
        <f>Ave!P40</f>
        <v>12</v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ኢማን  ሁሴን  ተገኘ</v>
      </c>
      <c r="E149" s="207" t="str">
        <f>'S1'!E41</f>
        <v>f</v>
      </c>
      <c r="F149" s="207">
        <f>'S1'!F41</f>
        <v>8</v>
      </c>
      <c r="G149" s="90" t="s">
        <v>83</v>
      </c>
      <c r="H149" s="63">
        <f>'S1'!G41</f>
        <v>82</v>
      </c>
      <c r="I149" s="63">
        <f>'S1'!H41</f>
        <v>86</v>
      </c>
      <c r="J149" s="64">
        <f>'S1'!I41</f>
        <v>87</v>
      </c>
      <c r="K149" s="63">
        <f>'S1'!J41</f>
        <v>82</v>
      </c>
      <c r="L149" s="63">
        <f>'S1'!K41</f>
        <v>89</v>
      </c>
      <c r="M149" s="63">
        <f>'S1'!L41</f>
        <v>77</v>
      </c>
      <c r="N149" s="63">
        <f>'S1'!M41</f>
        <v>78</v>
      </c>
      <c r="O149" s="63">
        <f>'S1'!N41</f>
        <v>76</v>
      </c>
      <c r="P149" s="63">
        <f>'S1'!P41</f>
        <v>657</v>
      </c>
      <c r="Q149" s="131">
        <f>'S1'!Q41</f>
        <v>82.125</v>
      </c>
      <c r="R149" s="63">
        <f>'S1'!R41</f>
        <v>17</v>
      </c>
      <c r="S149" s="202" t="str">
        <f>Ave!Q41</f>
        <v>ተዛውራለች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93</v>
      </c>
      <c r="I150" s="63">
        <f>'S2'!H41</f>
        <v>78</v>
      </c>
      <c r="J150" s="64">
        <f>'S2'!I41</f>
        <v>95</v>
      </c>
      <c r="K150" s="63">
        <f>'S2'!J41</f>
        <v>66</v>
      </c>
      <c r="L150" s="63">
        <f>'S2'!K41</f>
        <v>95</v>
      </c>
      <c r="M150" s="63">
        <f>'S2'!L41</f>
        <v>73</v>
      </c>
      <c r="N150" s="63">
        <f>'S2'!M41</f>
        <v>87</v>
      </c>
      <c r="O150" s="63">
        <f>'S2'!N41</f>
        <v>88</v>
      </c>
      <c r="P150" s="63">
        <f>'S2'!P41</f>
        <v>675</v>
      </c>
      <c r="Q150" s="131">
        <f>'S2'!Q41</f>
        <v>84.375</v>
      </c>
      <c r="R150" s="63">
        <f>'S2'!R41</f>
        <v>10</v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>
        <f>Ave!F41</f>
        <v>87.5</v>
      </c>
      <c r="I151" s="63">
        <f>Ave!G41</f>
        <v>82</v>
      </c>
      <c r="J151" s="64">
        <f>Ave!H41</f>
        <v>91</v>
      </c>
      <c r="K151" s="63">
        <f>Ave!I41</f>
        <v>74</v>
      </c>
      <c r="L151" s="63">
        <f>Ave!J41</f>
        <v>92</v>
      </c>
      <c r="M151" s="63">
        <f>Ave!K41</f>
        <v>75</v>
      </c>
      <c r="N151" s="63">
        <f>Ave!L41</f>
        <v>82.5</v>
      </c>
      <c r="O151" s="63">
        <f>Ave!M41</f>
        <v>82</v>
      </c>
      <c r="P151" s="63">
        <f>Ave!N41</f>
        <v>666</v>
      </c>
      <c r="Q151" s="131">
        <f>Ave!O41</f>
        <v>83.25</v>
      </c>
      <c r="R151" s="63">
        <f>Ave!P41</f>
        <v>15</v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ኢክራም  ሱለይማን</v>
      </c>
      <c r="E152" s="207" t="str">
        <f>'S1'!E42</f>
        <v>f</v>
      </c>
      <c r="F152" s="207">
        <f>'S1'!F42</f>
        <v>8</v>
      </c>
      <c r="G152" s="90" t="s">
        <v>83</v>
      </c>
      <c r="H152" s="63">
        <f>'S1'!G42</f>
        <v>94</v>
      </c>
      <c r="I152" s="63">
        <f>'S1'!H42</f>
        <v>75</v>
      </c>
      <c r="J152" s="64">
        <f>'S1'!I42</f>
        <v>96</v>
      </c>
      <c r="K152" s="63">
        <f>'S1'!J42</f>
        <v>92</v>
      </c>
      <c r="L152" s="63">
        <f>'S1'!K42</f>
        <v>92</v>
      </c>
      <c r="M152" s="63">
        <f>'S1'!L42</f>
        <v>85</v>
      </c>
      <c r="N152" s="63">
        <f>'S1'!M42</f>
        <v>88</v>
      </c>
      <c r="O152" s="63">
        <f>'S1'!N42</f>
        <v>83</v>
      </c>
      <c r="P152" s="63">
        <f>'S1'!P42</f>
        <v>705</v>
      </c>
      <c r="Q152" s="131">
        <f>'S1'!Q42</f>
        <v>88.125</v>
      </c>
      <c r="R152" s="63">
        <f>'S1'!R42</f>
        <v>8</v>
      </c>
      <c r="S152" s="202" t="str">
        <f>Ave!Q42</f>
        <v>ተዛውራለች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89</v>
      </c>
      <c r="I153" s="63">
        <f>'S2'!H42</f>
        <v>71</v>
      </c>
      <c r="J153" s="64">
        <f>'S2'!I42</f>
        <v>95</v>
      </c>
      <c r="K153" s="63">
        <f>'S2'!J42</f>
        <v>78</v>
      </c>
      <c r="L153" s="63">
        <f>'S2'!K42</f>
        <v>97</v>
      </c>
      <c r="M153" s="63">
        <f>'S2'!L42</f>
        <v>76</v>
      </c>
      <c r="N153" s="63">
        <f>'S2'!M42</f>
        <v>86</v>
      </c>
      <c r="O153" s="63">
        <f>'S2'!N42</f>
        <v>85</v>
      </c>
      <c r="P153" s="63">
        <f>'S2'!P42</f>
        <v>677</v>
      </c>
      <c r="Q153" s="131">
        <f>'S2'!Q42</f>
        <v>84.625</v>
      </c>
      <c r="R153" s="63">
        <f>'S2'!R42</f>
        <v>9</v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>
        <f>Ave!F42</f>
        <v>91.5</v>
      </c>
      <c r="I154" s="63">
        <f>Ave!G42</f>
        <v>73</v>
      </c>
      <c r="J154" s="64">
        <f>Ave!H42</f>
        <v>95.5</v>
      </c>
      <c r="K154" s="63">
        <f>Ave!I42</f>
        <v>85</v>
      </c>
      <c r="L154" s="63">
        <f>Ave!J42</f>
        <v>94.5</v>
      </c>
      <c r="M154" s="63">
        <f>Ave!K42</f>
        <v>80.5</v>
      </c>
      <c r="N154" s="63">
        <f>Ave!L42</f>
        <v>87</v>
      </c>
      <c r="O154" s="63">
        <f>Ave!M42</f>
        <v>84</v>
      </c>
      <c r="P154" s="63">
        <f>Ave!N42</f>
        <v>691</v>
      </c>
      <c r="Q154" s="131">
        <f>Ave!O42</f>
        <v>86.375</v>
      </c>
      <c r="R154" s="63">
        <f>Ave!P42</f>
        <v>9</v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ዙበይር  አብዱረህማን</v>
      </c>
      <c r="E155" s="207" t="str">
        <f>'S1'!E43</f>
        <v>m</v>
      </c>
      <c r="F155" s="207">
        <f>'S1'!F43</f>
        <v>8</v>
      </c>
      <c r="G155" s="90" t="s">
        <v>83</v>
      </c>
      <c r="H155" s="63">
        <f>'S1'!G43</f>
        <v>47</v>
      </c>
      <c r="I155" s="63">
        <f>'S1'!H43</f>
        <v>50</v>
      </c>
      <c r="J155" s="64">
        <f>'S1'!I43</f>
        <v>92</v>
      </c>
      <c r="K155" s="63">
        <f>'S1'!J43</f>
        <v>61</v>
      </c>
      <c r="L155" s="63">
        <f>'S1'!K43</f>
        <v>71</v>
      </c>
      <c r="M155" s="63">
        <f>'S1'!L43</f>
        <v>54</v>
      </c>
      <c r="N155" s="63">
        <f>'S1'!M43</f>
        <v>50</v>
      </c>
      <c r="O155" s="63">
        <f>'S1'!N43</f>
        <v>67</v>
      </c>
      <c r="P155" s="63">
        <f>'S1'!P43</f>
        <v>492</v>
      </c>
      <c r="Q155" s="131">
        <f>'S1'!Q43</f>
        <v>61.5</v>
      </c>
      <c r="R155" s="63">
        <f>'S1'!R43</f>
        <v>36</v>
      </c>
      <c r="S155" s="202" t="str">
        <f>Ave!Q43</f>
        <v>ተዛውሯል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45</v>
      </c>
      <c r="I156" s="63">
        <f>'S2'!H43</f>
        <v>57</v>
      </c>
      <c r="J156" s="64">
        <f>'S2'!I43</f>
        <v>92</v>
      </c>
      <c r="K156" s="63">
        <f>'S2'!J43</f>
        <v>53</v>
      </c>
      <c r="L156" s="63">
        <f>'S2'!K43</f>
        <v>53</v>
      </c>
      <c r="M156" s="63">
        <f>'S2'!L43</f>
        <v>65</v>
      </c>
      <c r="N156" s="63">
        <f>'S2'!M43</f>
        <v>41</v>
      </c>
      <c r="O156" s="63">
        <f>'S2'!N43</f>
        <v>75</v>
      </c>
      <c r="P156" s="63">
        <f>'S2'!P43</f>
        <v>481</v>
      </c>
      <c r="Q156" s="131">
        <f>'S2'!Q43</f>
        <v>60.125</v>
      </c>
      <c r="R156" s="63">
        <f>'S2'!R43</f>
        <v>35</v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>
        <f>Ave!F43</f>
        <v>46</v>
      </c>
      <c r="I157" s="63">
        <f>Ave!G43</f>
        <v>53.5</v>
      </c>
      <c r="J157" s="64">
        <f>Ave!H43</f>
        <v>92</v>
      </c>
      <c r="K157" s="63">
        <f>Ave!I43</f>
        <v>57</v>
      </c>
      <c r="L157" s="63">
        <f>Ave!J43</f>
        <v>62</v>
      </c>
      <c r="M157" s="63">
        <f>Ave!K43</f>
        <v>59.5</v>
      </c>
      <c r="N157" s="63">
        <f>Ave!L43</f>
        <v>45.5</v>
      </c>
      <c r="O157" s="63">
        <f>Ave!M43</f>
        <v>71</v>
      </c>
      <c r="P157" s="63">
        <f>Ave!N43</f>
        <v>486.5</v>
      </c>
      <c r="Q157" s="131">
        <f>Ave!O43</f>
        <v>60.8125</v>
      </c>
      <c r="R157" s="63">
        <f>Ave!P43</f>
        <v>36</v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ዛኪር  ሙሀመድ  ዳዉድ</v>
      </c>
      <c r="E158" s="207" t="str">
        <f>'S1'!E44</f>
        <v>m</v>
      </c>
      <c r="F158" s="207">
        <f>'S1'!F44</f>
        <v>8</v>
      </c>
      <c r="G158" s="90" t="s">
        <v>83</v>
      </c>
      <c r="H158" s="63">
        <f>'S1'!G44</f>
        <v>71</v>
      </c>
      <c r="I158" s="63">
        <f>'S1'!H44</f>
        <v>74</v>
      </c>
      <c r="J158" s="64">
        <f>'S1'!I44</f>
        <v>100</v>
      </c>
      <c r="K158" s="63">
        <f>'S1'!J44</f>
        <v>72</v>
      </c>
      <c r="L158" s="63">
        <f>'S1'!K44</f>
        <v>87</v>
      </c>
      <c r="M158" s="63">
        <f>'S1'!L44</f>
        <v>78</v>
      </c>
      <c r="N158" s="63">
        <f>'S1'!M44</f>
        <v>89</v>
      </c>
      <c r="O158" s="63">
        <f>'S1'!N44</f>
        <v>71</v>
      </c>
      <c r="P158" s="63">
        <f>'S1'!P44</f>
        <v>642</v>
      </c>
      <c r="Q158" s="131">
        <f>'S1'!Q44</f>
        <v>80.25</v>
      </c>
      <c r="R158" s="63">
        <f>'S1'!R44</f>
        <v>19</v>
      </c>
      <c r="S158" s="202" t="str">
        <f>Ave!Q44</f>
        <v>ተዛውሯል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81</v>
      </c>
      <c r="I159" s="63">
        <f>'S2'!H44</f>
        <v>63</v>
      </c>
      <c r="J159" s="64">
        <f>'S2'!I44</f>
        <v>100</v>
      </c>
      <c r="K159" s="63">
        <f>'S2'!J44</f>
        <v>57</v>
      </c>
      <c r="L159" s="63">
        <f>'S2'!K44</f>
        <v>85</v>
      </c>
      <c r="M159" s="63">
        <f>'S2'!L44</f>
        <v>70</v>
      </c>
      <c r="N159" s="63">
        <f>'S2'!M44</f>
        <v>67</v>
      </c>
      <c r="O159" s="63">
        <f>'S2'!N44</f>
        <v>84</v>
      </c>
      <c r="P159" s="63">
        <f>'S2'!P44</f>
        <v>607</v>
      </c>
      <c r="Q159" s="131">
        <f>'S2'!Q44</f>
        <v>75.875</v>
      </c>
      <c r="R159" s="63">
        <f>'S2'!R44</f>
        <v>20</v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>
        <f>Ave!F44</f>
        <v>76</v>
      </c>
      <c r="I160" s="63">
        <f>Ave!G44</f>
        <v>68.5</v>
      </c>
      <c r="J160" s="64">
        <f>Ave!H44</f>
        <v>100</v>
      </c>
      <c r="K160" s="63">
        <f>Ave!I44</f>
        <v>64.5</v>
      </c>
      <c r="L160" s="63">
        <f>Ave!J44</f>
        <v>86</v>
      </c>
      <c r="M160" s="63">
        <f>Ave!K44</f>
        <v>74</v>
      </c>
      <c r="N160" s="63">
        <f>Ave!L44</f>
        <v>78</v>
      </c>
      <c r="O160" s="63">
        <f>Ave!M44</f>
        <v>77.5</v>
      </c>
      <c r="P160" s="63">
        <f>Ave!N44</f>
        <v>624.5</v>
      </c>
      <c r="Q160" s="131">
        <f>Ave!O44</f>
        <v>78.0625</v>
      </c>
      <c r="R160" s="63">
        <f>Ave!P44</f>
        <v>20</v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ዩስራ  ኑራዲስ  አህመድ</v>
      </c>
      <c r="E170" s="207" t="str">
        <f>'S1'!E45</f>
        <v>f</v>
      </c>
      <c r="F170" s="207">
        <f>'S1'!F45</f>
        <v>8</v>
      </c>
      <c r="G170" s="90" t="s">
        <v>83</v>
      </c>
      <c r="H170" s="63">
        <f>'S1'!G45</f>
        <v>50</v>
      </c>
      <c r="I170" s="63">
        <f>'S1'!H45</f>
        <v>60</v>
      </c>
      <c r="J170" s="64">
        <f>'S1'!I45</f>
        <v>98</v>
      </c>
      <c r="K170" s="63">
        <f>'S1'!J45</f>
        <v>61</v>
      </c>
      <c r="L170" s="63">
        <f>'S1'!K45</f>
        <v>69</v>
      </c>
      <c r="M170" s="63">
        <f>'S1'!L45</f>
        <v>75</v>
      </c>
      <c r="N170" s="63">
        <f>'S1'!M45</f>
        <v>68</v>
      </c>
      <c r="O170" s="63">
        <f>'S1'!N45</f>
        <v>88</v>
      </c>
      <c r="P170" s="63">
        <f>'S1'!P45</f>
        <v>569</v>
      </c>
      <c r="Q170" s="131">
        <f>'S1'!Q45</f>
        <v>71.125</v>
      </c>
      <c r="R170" s="63">
        <f>'S1'!R45</f>
        <v>27</v>
      </c>
      <c r="S170" s="202" t="str">
        <f>Ave!Q45</f>
        <v>ተዛውራለች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63</v>
      </c>
      <c r="I171" s="63">
        <f>'S2'!H45</f>
        <v>55</v>
      </c>
      <c r="J171" s="64">
        <f>'S2'!I45</f>
        <v>95</v>
      </c>
      <c r="K171" s="63">
        <f>'S2'!J45</f>
        <v>47</v>
      </c>
      <c r="L171" s="63">
        <f>'S2'!K45</f>
        <v>71</v>
      </c>
      <c r="M171" s="63">
        <f>'S2'!L45</f>
        <v>64</v>
      </c>
      <c r="N171" s="63">
        <f>'S2'!M45</f>
        <v>72</v>
      </c>
      <c r="O171" s="63">
        <f>'S2'!N45</f>
        <v>90</v>
      </c>
      <c r="P171" s="63">
        <f>'S2'!P45</f>
        <v>557</v>
      </c>
      <c r="Q171" s="131">
        <f>'S2'!Q45</f>
        <v>69.625</v>
      </c>
      <c r="R171" s="63">
        <f>'S2'!R45</f>
        <v>28</v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>
        <f>Ave!F45</f>
        <v>56.5</v>
      </c>
      <c r="I172" s="63">
        <f>Ave!G45</f>
        <v>57.5</v>
      </c>
      <c r="J172" s="64">
        <f>Ave!H45</f>
        <v>96.5</v>
      </c>
      <c r="K172" s="63">
        <f>Ave!I45</f>
        <v>54</v>
      </c>
      <c r="L172" s="63">
        <f>Ave!J45</f>
        <v>70</v>
      </c>
      <c r="M172" s="63">
        <f>Ave!K45</f>
        <v>69.5</v>
      </c>
      <c r="N172" s="63">
        <f>Ave!L45</f>
        <v>70</v>
      </c>
      <c r="O172" s="63">
        <f>Ave!M45</f>
        <v>89</v>
      </c>
      <c r="P172" s="63">
        <f>Ave!N45</f>
        <v>563</v>
      </c>
      <c r="Q172" s="131">
        <f>Ave!O45</f>
        <v>70.375</v>
      </c>
      <c r="R172" s="63">
        <f>Ave!P45</f>
        <v>26</v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ማያ  ሙሀመድ  ጀማል</v>
      </c>
      <c r="E173" s="207" t="str">
        <f>'S1'!E46</f>
        <v>f</v>
      </c>
      <c r="F173" s="207">
        <f>'S1'!F46</f>
        <v>8</v>
      </c>
      <c r="G173" s="90" t="s">
        <v>83</v>
      </c>
      <c r="H173" s="63">
        <f>'S1'!G46</f>
        <v>64</v>
      </c>
      <c r="I173" s="63">
        <f>'S1'!H46</f>
        <v>83</v>
      </c>
      <c r="J173" s="64">
        <f>'S1'!I46</f>
        <v>46</v>
      </c>
      <c r="K173" s="63">
        <f>'S1'!J46</f>
        <v>55</v>
      </c>
      <c r="L173" s="63">
        <f>'S1'!K46</f>
        <v>81</v>
      </c>
      <c r="M173" s="63">
        <f>'S1'!L46</f>
        <v>73</v>
      </c>
      <c r="N173" s="63">
        <f>'S1'!M46</f>
        <v>62</v>
      </c>
      <c r="O173" s="63">
        <f>'S1'!N46</f>
        <v>92</v>
      </c>
      <c r="P173" s="63">
        <f>'S1'!P46</f>
        <v>556</v>
      </c>
      <c r="Q173" s="131">
        <f>'S1'!Q46</f>
        <v>69.5</v>
      </c>
      <c r="R173" s="63">
        <f>'S1'!R46</f>
        <v>31</v>
      </c>
      <c r="S173" s="202" t="str">
        <f>Ave!Q46</f>
        <v>ተዛውራለች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70</v>
      </c>
      <c r="I174" s="63">
        <f>'S2'!H46</f>
        <v>66</v>
      </c>
      <c r="J174" s="64">
        <f>'S2'!I46</f>
        <v>52</v>
      </c>
      <c r="K174" s="63">
        <f>'S2'!J46</f>
        <v>48</v>
      </c>
      <c r="L174" s="63">
        <f>'S2'!K46</f>
        <v>75</v>
      </c>
      <c r="M174" s="63">
        <f>'S2'!L46</f>
        <v>62</v>
      </c>
      <c r="N174" s="63">
        <f>'S2'!M46</f>
        <v>59</v>
      </c>
      <c r="O174" s="63">
        <f>'S2'!N46</f>
        <v>78</v>
      </c>
      <c r="P174" s="63">
        <f>'S2'!P46</f>
        <v>510</v>
      </c>
      <c r="Q174" s="131">
        <f>'S2'!Q46</f>
        <v>63.75</v>
      </c>
      <c r="R174" s="63">
        <f>'S2'!R46</f>
        <v>31</v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>
        <f>Ave!F46</f>
        <v>67</v>
      </c>
      <c r="I175" s="63">
        <f>Ave!G46</f>
        <v>74.5</v>
      </c>
      <c r="J175" s="64">
        <f>Ave!H46</f>
        <v>49</v>
      </c>
      <c r="K175" s="63">
        <f>Ave!I46</f>
        <v>51.5</v>
      </c>
      <c r="L175" s="63">
        <f>Ave!J46</f>
        <v>78</v>
      </c>
      <c r="M175" s="63">
        <f>Ave!K46</f>
        <v>67.5</v>
      </c>
      <c r="N175" s="63">
        <f>Ave!L46</f>
        <v>60.5</v>
      </c>
      <c r="O175" s="63">
        <f>Ave!M46</f>
        <v>85</v>
      </c>
      <c r="P175" s="63">
        <f>Ave!N46</f>
        <v>533</v>
      </c>
      <c r="Q175" s="131">
        <f>Ave!O46</f>
        <v>66.625</v>
      </c>
      <c r="R175" s="63">
        <f>Ave!P46</f>
        <v>32</v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ፈዉዛን  ጀማል  ሰኢድ</v>
      </c>
      <c r="E176" s="207" t="str">
        <f>'S1'!E47</f>
        <v>m</v>
      </c>
      <c r="F176" s="207">
        <f>'S1'!F47</f>
        <v>8</v>
      </c>
      <c r="G176" s="90" t="s">
        <v>83</v>
      </c>
      <c r="H176" s="63">
        <f>'S1'!G47</f>
        <v>64</v>
      </c>
      <c r="I176" s="63">
        <f>'S1'!H47</f>
        <v>64</v>
      </c>
      <c r="J176" s="64">
        <f>'S1'!I47</f>
        <v>94</v>
      </c>
      <c r="K176" s="63">
        <f>'S1'!J47</f>
        <v>63</v>
      </c>
      <c r="L176" s="63">
        <f>'S1'!K47</f>
        <v>75</v>
      </c>
      <c r="M176" s="63">
        <f>'S1'!L47</f>
        <v>68</v>
      </c>
      <c r="N176" s="63">
        <f>'S1'!M47</f>
        <v>67</v>
      </c>
      <c r="O176" s="63">
        <f>'S1'!N47</f>
        <v>70</v>
      </c>
      <c r="P176" s="63">
        <f>'S1'!P47</f>
        <v>565</v>
      </c>
      <c r="Q176" s="131">
        <f>'S1'!Q47</f>
        <v>70.625</v>
      </c>
      <c r="R176" s="63">
        <f>'S1'!R47</f>
        <v>29</v>
      </c>
      <c r="S176" s="202" t="str">
        <f>Ave!Q47</f>
        <v>ተዛውሯል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72</v>
      </c>
      <c r="I177" s="63">
        <f>'S2'!H47</f>
        <v>69</v>
      </c>
      <c r="J177" s="64">
        <f>'S2'!I47</f>
        <v>77</v>
      </c>
      <c r="K177" s="63">
        <f>'S2'!J47</f>
        <v>49</v>
      </c>
      <c r="L177" s="63">
        <f>'S2'!K47</f>
        <v>80</v>
      </c>
      <c r="M177" s="63">
        <f>'S2'!L47</f>
        <v>79</v>
      </c>
      <c r="N177" s="63">
        <f>'S2'!M47</f>
        <v>55</v>
      </c>
      <c r="O177" s="63">
        <f>'S2'!N47</f>
        <v>78</v>
      </c>
      <c r="P177" s="63">
        <f>'S2'!P47</f>
        <v>559</v>
      </c>
      <c r="Q177" s="131">
        <f>'S2'!Q47</f>
        <v>69.875</v>
      </c>
      <c r="R177" s="63">
        <f>'S2'!R47</f>
        <v>26</v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>
        <f>Ave!F47</f>
        <v>68</v>
      </c>
      <c r="I178" s="63">
        <f>Ave!G47</f>
        <v>66.5</v>
      </c>
      <c r="J178" s="64">
        <f>Ave!H47</f>
        <v>85.5</v>
      </c>
      <c r="K178" s="63">
        <f>Ave!I47</f>
        <v>56</v>
      </c>
      <c r="L178" s="63">
        <f>Ave!J47</f>
        <v>77.5</v>
      </c>
      <c r="M178" s="63">
        <f>Ave!K47</f>
        <v>73.5</v>
      </c>
      <c r="N178" s="63">
        <f>Ave!L47</f>
        <v>61</v>
      </c>
      <c r="O178" s="63">
        <f>Ave!M47</f>
        <v>74</v>
      </c>
      <c r="P178" s="63">
        <f>Ave!N47</f>
        <v>562</v>
      </c>
      <c r="Q178" s="131">
        <f>Ave!O47</f>
        <v>70.25</v>
      </c>
      <c r="R178" s="63">
        <f>Ave!P47</f>
        <v>27</v>
      </c>
      <c r="S178" s="204"/>
    </row>
    <row r="179" spans="2:19" ht="18" customHeight="1">
      <c r="B179" s="212">
        <v>44</v>
      </c>
      <c r="C179" s="216">
        <f>'S1'!C52</f>
        <v>48</v>
      </c>
      <c r="D179" s="213">
        <f>Ave!C48</f>
        <v>0</v>
      </c>
      <c r="E179" s="207">
        <f>'S1'!E48</f>
        <v>0</v>
      </c>
      <c r="F179" s="207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ሀሊድ  ሰኢድ  ይመር</v>
      </c>
      <c r="E5" s="237" t="str">
        <f>'S1'!E5</f>
        <v>m</v>
      </c>
      <c r="F5" s="237">
        <f>'S1'!F5</f>
        <v>8</v>
      </c>
      <c r="G5" s="136" t="s">
        <v>88</v>
      </c>
      <c r="H5" s="136">
        <f>'S1'!G5</f>
        <v>59</v>
      </c>
      <c r="I5" s="136">
        <f>'S1'!H5</f>
        <v>60</v>
      </c>
      <c r="J5" s="136">
        <f>'S1'!I5</f>
        <v>92</v>
      </c>
      <c r="K5" s="136">
        <f>'S1'!J5</f>
        <v>83</v>
      </c>
      <c r="L5" s="136">
        <f>'S1'!K5</f>
        <v>81</v>
      </c>
      <c r="M5" s="136">
        <f>'S1'!L5</f>
        <v>81</v>
      </c>
      <c r="N5" s="136">
        <f>'S1'!M5</f>
        <v>78</v>
      </c>
      <c r="O5" s="136">
        <f>'S1'!N5</f>
        <v>87</v>
      </c>
      <c r="P5" s="136">
        <f>'S1'!P5</f>
        <v>621</v>
      </c>
      <c r="Q5" s="136">
        <f>'S1'!Q5</f>
        <v>77.625</v>
      </c>
      <c r="R5" s="136">
        <f>'S1'!R5</f>
        <v>22</v>
      </c>
      <c r="S5" s="238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78</v>
      </c>
      <c r="I6" s="136">
        <f>'S2'!H5</f>
        <v>90</v>
      </c>
      <c r="J6" s="136">
        <f>'S2'!I5</f>
        <v>91</v>
      </c>
      <c r="K6" s="136">
        <f>'S2'!J5</f>
        <v>64</v>
      </c>
      <c r="L6" s="136">
        <f>'S2'!K5</f>
        <v>89</v>
      </c>
      <c r="M6" s="136">
        <f>'S2'!L5</f>
        <v>78</v>
      </c>
      <c r="N6" s="136">
        <f>'S2'!M5</f>
        <v>72</v>
      </c>
      <c r="O6" s="136">
        <f>'S2'!N5</f>
        <v>93</v>
      </c>
      <c r="P6" s="136">
        <f>'S2'!P5</f>
        <v>655</v>
      </c>
      <c r="Q6" s="136">
        <f>'S2'!Q5</f>
        <v>81.875</v>
      </c>
      <c r="R6" s="136">
        <f>'S2'!R5</f>
        <v>15</v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>
        <f>Ave!F5</f>
        <v>68.5</v>
      </c>
      <c r="I7" s="137">
        <f>Ave!G5</f>
        <v>75</v>
      </c>
      <c r="J7" s="137">
        <f>Ave!H5</f>
        <v>91.5</v>
      </c>
      <c r="K7" s="137">
        <f>Ave!I5</f>
        <v>73.5</v>
      </c>
      <c r="L7" s="137">
        <f>Ave!J5</f>
        <v>85</v>
      </c>
      <c r="M7" s="137">
        <f>Ave!K5</f>
        <v>79.5</v>
      </c>
      <c r="N7" s="137">
        <f>Ave!L5</f>
        <v>75</v>
      </c>
      <c r="O7" s="137">
        <f>Ave!M5</f>
        <v>90</v>
      </c>
      <c r="P7" s="137">
        <f>Ave!N5</f>
        <v>638</v>
      </c>
      <c r="Q7" s="137">
        <f>Ave!O5</f>
        <v>79.75</v>
      </c>
      <c r="R7" s="137">
        <f>Ave!P5</f>
        <v>18</v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ሀሽም አህመድ  አሊ</v>
      </c>
      <c r="E24" s="237" t="str">
        <f>'S1'!E6</f>
        <v>m</v>
      </c>
      <c r="F24" s="237">
        <f>'S1'!F6</f>
        <v>8</v>
      </c>
      <c r="G24" s="136" t="s">
        <v>88</v>
      </c>
      <c r="H24" s="136">
        <f>'S1'!G6</f>
        <v>91</v>
      </c>
      <c r="I24" s="136">
        <f>'S1'!H6</f>
        <v>95</v>
      </c>
      <c r="J24" s="136">
        <f>'S1'!I6</f>
        <v>100</v>
      </c>
      <c r="K24" s="136">
        <f>'S1'!J6</f>
        <v>99</v>
      </c>
      <c r="L24" s="136">
        <f>'S1'!K6</f>
        <v>93</v>
      </c>
      <c r="M24" s="136">
        <f>'S1'!L6</f>
        <v>78</v>
      </c>
      <c r="N24" s="136">
        <f>'S1'!M6</f>
        <v>88</v>
      </c>
      <c r="O24" s="136">
        <f>'S1'!N6</f>
        <v>96</v>
      </c>
      <c r="P24" s="136">
        <f>'S1'!P6</f>
        <v>740</v>
      </c>
      <c r="Q24" s="136">
        <f>'S1'!Q6</f>
        <v>92.5</v>
      </c>
      <c r="R24" s="136">
        <f>'S1'!R6</f>
        <v>1</v>
      </c>
      <c r="S24" s="238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85</v>
      </c>
      <c r="I25" s="136">
        <f>'S2'!H6</f>
        <v>99</v>
      </c>
      <c r="J25" s="136">
        <f>'S2'!I6</f>
        <v>100</v>
      </c>
      <c r="K25" s="136">
        <f>'S2'!J6</f>
        <v>95</v>
      </c>
      <c r="L25" s="136">
        <f>'S2'!K6</f>
        <v>93</v>
      </c>
      <c r="M25" s="136">
        <f>'S2'!L6</f>
        <v>80</v>
      </c>
      <c r="N25" s="136">
        <f>'S2'!M6</f>
        <v>91</v>
      </c>
      <c r="O25" s="136">
        <f>'S2'!N6</f>
        <v>91</v>
      </c>
      <c r="P25" s="136">
        <f>'S2'!P6</f>
        <v>734</v>
      </c>
      <c r="Q25" s="136">
        <f>'S2'!Q6</f>
        <v>91.75</v>
      </c>
      <c r="R25" s="136">
        <f>'S2'!R6</f>
        <v>3</v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>
        <f>Ave!F6</f>
        <v>88</v>
      </c>
      <c r="I26" s="137">
        <f>Ave!G6</f>
        <v>97</v>
      </c>
      <c r="J26" s="137">
        <f>Ave!H6</f>
        <v>100</v>
      </c>
      <c r="K26" s="137">
        <f>Ave!I6</f>
        <v>97</v>
      </c>
      <c r="L26" s="137">
        <f>Ave!J6</f>
        <v>93</v>
      </c>
      <c r="M26" s="137">
        <f>Ave!K6</f>
        <v>79</v>
      </c>
      <c r="N26" s="137">
        <f>Ave!L6</f>
        <v>89.5</v>
      </c>
      <c r="O26" s="137">
        <f>Ave!M6</f>
        <v>93.5</v>
      </c>
      <c r="P26" s="137">
        <f>Ave!N6</f>
        <v>737</v>
      </c>
      <c r="Q26" s="137">
        <f>Ave!O6</f>
        <v>92.125</v>
      </c>
      <c r="R26" s="137">
        <f>Ave!P6</f>
        <v>1</v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ሀያት  አህመድ  ሙስጠፋ</v>
      </c>
      <c r="E41" s="237" t="str">
        <f>'S1'!E7</f>
        <v>f</v>
      </c>
      <c r="F41" s="237">
        <f>'S1'!F7</f>
        <v>8</v>
      </c>
      <c r="G41" s="136" t="s">
        <v>88</v>
      </c>
      <c r="H41" s="136">
        <f>'S1'!G7</f>
        <v>71</v>
      </c>
      <c r="I41" s="136">
        <f>'S1'!H7</f>
        <v>71</v>
      </c>
      <c r="J41" s="136">
        <f>'S1'!I7</f>
        <v>99</v>
      </c>
      <c r="K41" s="136">
        <f>'S1'!J7</f>
        <v>71</v>
      </c>
      <c r="L41" s="136">
        <f>'S1'!K7</f>
        <v>87</v>
      </c>
      <c r="M41" s="136">
        <f>'S1'!L7</f>
        <v>83</v>
      </c>
      <c r="N41" s="136">
        <f>'S1'!M7</f>
        <v>69</v>
      </c>
      <c r="O41" s="136">
        <f>'S1'!N7</f>
        <v>77</v>
      </c>
      <c r="P41" s="136">
        <f>'S1'!P7</f>
        <v>628</v>
      </c>
      <c r="Q41" s="136">
        <f>'S1'!Q7</f>
        <v>78.5</v>
      </c>
      <c r="R41" s="136">
        <f>'S1'!R7</f>
        <v>21</v>
      </c>
      <c r="S41" s="238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73</v>
      </c>
      <c r="I42" s="136">
        <f>'S2'!H7</f>
        <v>62</v>
      </c>
      <c r="J42" s="136">
        <f>'S2'!I7</f>
        <v>92</v>
      </c>
      <c r="K42" s="136">
        <f>'S2'!J7</f>
        <v>75</v>
      </c>
      <c r="L42" s="136">
        <f>'S2'!K7</f>
        <v>92</v>
      </c>
      <c r="M42" s="136">
        <f>'S2'!L7</f>
        <v>59</v>
      </c>
      <c r="N42" s="136">
        <f>'S2'!M7</f>
        <v>84</v>
      </c>
      <c r="O42" s="136">
        <f>'S2'!N7</f>
        <v>78</v>
      </c>
      <c r="P42" s="136">
        <f>'S2'!P7</f>
        <v>615</v>
      </c>
      <c r="Q42" s="136">
        <f>'S2'!Q7</f>
        <v>76.875</v>
      </c>
      <c r="R42" s="136">
        <f>'S2'!R7</f>
        <v>19</v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>
        <f>Ave!F7</f>
        <v>72</v>
      </c>
      <c r="I43" s="137">
        <f>Ave!G7</f>
        <v>66.5</v>
      </c>
      <c r="J43" s="137">
        <f>Ave!H7</f>
        <v>95.5</v>
      </c>
      <c r="K43" s="137">
        <f>Ave!I7</f>
        <v>73</v>
      </c>
      <c r="L43" s="137">
        <f>Ave!J7</f>
        <v>89.5</v>
      </c>
      <c r="M43" s="137">
        <f>Ave!K7</f>
        <v>71</v>
      </c>
      <c r="N43" s="137">
        <f>Ave!L7</f>
        <v>76.5</v>
      </c>
      <c r="O43" s="137">
        <f>Ave!M7</f>
        <v>77.5</v>
      </c>
      <c r="P43" s="137">
        <f>Ave!N7</f>
        <v>621.5</v>
      </c>
      <c r="Q43" s="137">
        <f>Ave!O7</f>
        <v>77.6875</v>
      </c>
      <c r="R43" s="137">
        <f>Ave!P7</f>
        <v>21</v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ሂባ  ሲራጅ  አደም</v>
      </c>
      <c r="E60" s="237" t="str">
        <f>'S1'!E8</f>
        <v>f</v>
      </c>
      <c r="F60" s="237">
        <f>'S1'!F8</f>
        <v>8</v>
      </c>
      <c r="G60" s="136" t="s">
        <v>88</v>
      </c>
      <c r="H60" s="136">
        <f>'S1'!G8</f>
        <v>78</v>
      </c>
      <c r="I60" s="136">
        <f>'S1'!H8</f>
        <v>80</v>
      </c>
      <c r="J60" s="136">
        <f>'S1'!I8</f>
        <v>100</v>
      </c>
      <c r="K60" s="136">
        <f>'S1'!J8</f>
        <v>72</v>
      </c>
      <c r="L60" s="136">
        <f>'S1'!K8</f>
        <v>84</v>
      </c>
      <c r="M60" s="136">
        <f>'S1'!L8</f>
        <v>74</v>
      </c>
      <c r="N60" s="136">
        <f>'S1'!M8</f>
        <v>69</v>
      </c>
      <c r="O60" s="136">
        <f>'S1'!N8</f>
        <v>76</v>
      </c>
      <c r="P60" s="136">
        <f>'S1'!P8</f>
        <v>633</v>
      </c>
      <c r="Q60" s="136">
        <f>'S1'!Q8</f>
        <v>79.125</v>
      </c>
      <c r="R60" s="136">
        <f>'S1'!R8</f>
        <v>20</v>
      </c>
      <c r="S60" s="238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67</v>
      </c>
      <c r="I61" s="136">
        <f>'S2'!H8</f>
        <v>78</v>
      </c>
      <c r="J61" s="136">
        <f>'S2'!I8</f>
        <v>96</v>
      </c>
      <c r="K61" s="136">
        <f>'S2'!J8</f>
        <v>60</v>
      </c>
      <c r="L61" s="136">
        <f>'S2'!K8</f>
        <v>78</v>
      </c>
      <c r="M61" s="136">
        <f>'S2'!L8</f>
        <v>55</v>
      </c>
      <c r="N61" s="136">
        <f>'S2'!M8</f>
        <v>59</v>
      </c>
      <c r="O61" s="136">
        <f>'S2'!N8</f>
        <v>90</v>
      </c>
      <c r="P61" s="136">
        <f>'S2'!P8</f>
        <v>583</v>
      </c>
      <c r="Q61" s="136">
        <f>'S2'!Q8</f>
        <v>72.875</v>
      </c>
      <c r="R61" s="136">
        <f>'S2'!R8</f>
        <v>23</v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>
        <f>Ave!F8</f>
        <v>72.5</v>
      </c>
      <c r="I62" s="137">
        <f>Ave!G8</f>
        <v>79</v>
      </c>
      <c r="J62" s="137">
        <f>Ave!H8</f>
        <v>98</v>
      </c>
      <c r="K62" s="137">
        <f>Ave!I8</f>
        <v>66</v>
      </c>
      <c r="L62" s="137">
        <f>Ave!J8</f>
        <v>81</v>
      </c>
      <c r="M62" s="137">
        <f>Ave!K8</f>
        <v>64.5</v>
      </c>
      <c r="N62" s="137">
        <f>Ave!L8</f>
        <v>64</v>
      </c>
      <c r="O62" s="137">
        <f>Ave!M8</f>
        <v>83</v>
      </c>
      <c r="P62" s="137">
        <f>Ave!N8</f>
        <v>608</v>
      </c>
      <c r="Q62" s="137">
        <f>Ave!O8</f>
        <v>76</v>
      </c>
      <c r="R62" s="137">
        <f>Ave!P8</f>
        <v>22</v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ሂክማ ሙሀመድ ኑር ሷሊህ</v>
      </c>
      <c r="E77" s="237" t="str">
        <f>'S1'!E9</f>
        <v>f</v>
      </c>
      <c r="F77" s="237">
        <f>'S1'!F9</f>
        <v>8</v>
      </c>
      <c r="G77" s="136" t="s">
        <v>88</v>
      </c>
      <c r="H77" s="136">
        <f>'S1'!G9</f>
        <v>95</v>
      </c>
      <c r="I77" s="136">
        <f>'S1'!H9</f>
        <v>92</v>
      </c>
      <c r="J77" s="136">
        <f>'S1'!I9</f>
        <v>77</v>
      </c>
      <c r="K77" s="136">
        <f>'S1'!J9</f>
        <v>89</v>
      </c>
      <c r="L77" s="136">
        <f>'S1'!K9</f>
        <v>94</v>
      </c>
      <c r="M77" s="136">
        <f>'S1'!L9</f>
        <v>93</v>
      </c>
      <c r="N77" s="136">
        <f>'S1'!M9</f>
        <v>90</v>
      </c>
      <c r="O77" s="136">
        <f>'S1'!N9</f>
        <v>76</v>
      </c>
      <c r="P77" s="136">
        <f>'S1'!P9</f>
        <v>706</v>
      </c>
      <c r="Q77" s="136">
        <f>'S1'!Q9</f>
        <v>88.25</v>
      </c>
      <c r="R77" s="136">
        <f>'S1'!R9</f>
        <v>6</v>
      </c>
      <c r="S77" s="238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98</v>
      </c>
      <c r="I78" s="136">
        <f>'S2'!H9</f>
        <v>91</v>
      </c>
      <c r="J78" s="136">
        <f>'S2'!I9</f>
        <v>100</v>
      </c>
      <c r="K78" s="136">
        <f>'S2'!J9</f>
        <v>71</v>
      </c>
      <c r="L78" s="136">
        <f>'S2'!K9</f>
        <v>93</v>
      </c>
      <c r="M78" s="136">
        <f>'S2'!L9</f>
        <v>75</v>
      </c>
      <c r="N78" s="136">
        <f>'S2'!M9</f>
        <v>89</v>
      </c>
      <c r="O78" s="136">
        <f>'S2'!N9</f>
        <v>88</v>
      </c>
      <c r="P78" s="136">
        <f>'S2'!P9</f>
        <v>705</v>
      </c>
      <c r="Q78" s="136">
        <f>'S2'!Q9</f>
        <v>88.125</v>
      </c>
      <c r="R78" s="136">
        <f>'S2'!R9</f>
        <v>6</v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>
        <f>Ave!F9</f>
        <v>96.5</v>
      </c>
      <c r="I79" s="137">
        <f>Ave!G9</f>
        <v>91.5</v>
      </c>
      <c r="J79" s="137">
        <f>Ave!H9</f>
        <v>88.5</v>
      </c>
      <c r="K79" s="137">
        <f>Ave!I9</f>
        <v>80</v>
      </c>
      <c r="L79" s="137">
        <f>Ave!J9</f>
        <v>93.5</v>
      </c>
      <c r="M79" s="137">
        <f>Ave!K9</f>
        <v>84</v>
      </c>
      <c r="N79" s="137">
        <f>Ave!L9</f>
        <v>89.5</v>
      </c>
      <c r="O79" s="137">
        <f>Ave!M9</f>
        <v>82</v>
      </c>
      <c r="P79" s="137">
        <f>Ave!N9</f>
        <v>705.5</v>
      </c>
      <c r="Q79" s="137">
        <f>Ave!O9</f>
        <v>88.1875</v>
      </c>
      <c r="R79" s="137">
        <f>Ave!P9</f>
        <v>6</v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ሂክማ  ሳሙኤል  ሞላ</v>
      </c>
      <c r="E96" s="237" t="str">
        <f>'S1'!E10</f>
        <v>f</v>
      </c>
      <c r="F96" s="237">
        <f>'S1'!F10</f>
        <v>8</v>
      </c>
      <c r="G96" s="136" t="s">
        <v>88</v>
      </c>
      <c r="H96" s="136">
        <f>'S1'!G10</f>
        <v>87</v>
      </c>
      <c r="I96" s="136">
        <f>'S1'!H10</f>
        <v>93</v>
      </c>
      <c r="J96" s="136">
        <f>'S1'!I10</f>
        <v>100</v>
      </c>
      <c r="K96" s="136">
        <f>'S1'!J10</f>
        <v>94</v>
      </c>
      <c r="L96" s="136">
        <f>'S1'!K10</f>
        <v>91</v>
      </c>
      <c r="M96" s="136">
        <f>'S1'!L10</f>
        <v>78</v>
      </c>
      <c r="N96" s="136">
        <f>'S1'!M10</f>
        <v>78</v>
      </c>
      <c r="O96" s="136">
        <f>'S1'!N10</f>
        <v>83</v>
      </c>
      <c r="P96" s="136">
        <f>'S1'!P10</f>
        <v>704</v>
      </c>
      <c r="Q96" s="136">
        <f>'S1'!Q10</f>
        <v>88</v>
      </c>
      <c r="R96" s="136">
        <f>'S1'!R10</f>
        <v>10</v>
      </c>
      <c r="S96" s="238" t="str">
        <f>Ave!Q10</f>
        <v>ተዛውራለች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88</v>
      </c>
      <c r="I97" s="136">
        <f>'S2'!H10</f>
        <v>94</v>
      </c>
      <c r="J97" s="136">
        <f>'S2'!I10</f>
        <v>92</v>
      </c>
      <c r="K97" s="136">
        <f>'S2'!J10</f>
        <v>77</v>
      </c>
      <c r="L97" s="136">
        <f>'S2'!K10</f>
        <v>90</v>
      </c>
      <c r="M97" s="136">
        <f>'S2'!L10</f>
        <v>74</v>
      </c>
      <c r="N97" s="136">
        <f>'S2'!M10</f>
        <v>85</v>
      </c>
      <c r="O97" s="136">
        <f>'S2'!N10</f>
        <v>87</v>
      </c>
      <c r="P97" s="136">
        <f>'S2'!P10</f>
        <v>687</v>
      </c>
      <c r="Q97" s="136">
        <f>'S2'!Q10</f>
        <v>85.875</v>
      </c>
      <c r="R97" s="136">
        <f>'S2'!R10</f>
        <v>7</v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>
        <f>Ave!F10</f>
        <v>87.5</v>
      </c>
      <c r="I98" s="137">
        <f>Ave!G10</f>
        <v>93.5</v>
      </c>
      <c r="J98" s="137">
        <f>Ave!H10</f>
        <v>96</v>
      </c>
      <c r="K98" s="137">
        <f>Ave!I10</f>
        <v>85.5</v>
      </c>
      <c r="L98" s="137">
        <f>Ave!J10</f>
        <v>90.5</v>
      </c>
      <c r="M98" s="137">
        <f>Ave!K10</f>
        <v>76</v>
      </c>
      <c r="N98" s="137">
        <f>Ave!L10</f>
        <v>81.5</v>
      </c>
      <c r="O98" s="137">
        <f>Ave!M10</f>
        <v>85</v>
      </c>
      <c r="P98" s="137">
        <f>Ave!N10</f>
        <v>695.5</v>
      </c>
      <c r="Q98" s="137">
        <f>Ave!O10</f>
        <v>86.9375</v>
      </c>
      <c r="R98" s="137">
        <f>Ave!P10</f>
        <v>8</v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ሙሀመድ  ሰኢድ  ሞላ</v>
      </c>
      <c r="E113" s="237" t="str">
        <f>'S1'!E11</f>
        <v>m</v>
      </c>
      <c r="F113" s="237">
        <f>'S1'!F11</f>
        <v>8</v>
      </c>
      <c r="G113" s="136" t="s">
        <v>88</v>
      </c>
      <c r="H113" s="136">
        <f>'S1'!G11</f>
        <v>78</v>
      </c>
      <c r="I113" s="136">
        <f>'S1'!H11</f>
        <v>69</v>
      </c>
      <c r="J113" s="136">
        <f>'S1'!I11</f>
        <v>63</v>
      </c>
      <c r="K113" s="136">
        <f>'S1'!J11</f>
        <v>85</v>
      </c>
      <c r="L113" s="136">
        <f>'S1'!K11</f>
        <v>79</v>
      </c>
      <c r="M113" s="136">
        <f>'S1'!L11</f>
        <v>82</v>
      </c>
      <c r="N113" s="136">
        <f>'S1'!M11</f>
        <v>61</v>
      </c>
      <c r="O113" s="136">
        <f>'S1'!N11</f>
        <v>90</v>
      </c>
      <c r="P113" s="136">
        <f>'S1'!P11</f>
        <v>607</v>
      </c>
      <c r="Q113" s="136">
        <f>'S1'!Q11</f>
        <v>75.875</v>
      </c>
      <c r="R113" s="136">
        <f>'S1'!R11</f>
        <v>23</v>
      </c>
      <c r="S113" s="238" t="str">
        <f>Ave!Q11</f>
        <v>ተዛውሯል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56</v>
      </c>
      <c r="I114" s="136">
        <f>'S2'!H11</f>
        <v>53</v>
      </c>
      <c r="J114" s="136">
        <f>'S2'!I11</f>
        <v>68</v>
      </c>
      <c r="K114" s="136">
        <f>'S2'!J11</f>
        <v>57</v>
      </c>
      <c r="L114" s="136">
        <f>'S2'!K11</f>
        <v>72</v>
      </c>
      <c r="M114" s="136">
        <f>'S2'!L11</f>
        <v>60</v>
      </c>
      <c r="N114" s="136">
        <f>'S2'!M11</f>
        <v>60</v>
      </c>
      <c r="O114" s="136">
        <f>'S2'!N11</f>
        <v>65</v>
      </c>
      <c r="P114" s="136">
        <f>'S2'!P11</f>
        <v>491</v>
      </c>
      <c r="Q114" s="136">
        <f>'S2'!Q11</f>
        <v>61.375</v>
      </c>
      <c r="R114" s="136">
        <f>'S2'!R11</f>
        <v>34</v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>
        <f>Ave!F11</f>
        <v>67</v>
      </c>
      <c r="I115" s="137">
        <f>Ave!G11</f>
        <v>61</v>
      </c>
      <c r="J115" s="137">
        <f>Ave!H11</f>
        <v>65.5</v>
      </c>
      <c r="K115" s="137">
        <f>Ave!I11</f>
        <v>71</v>
      </c>
      <c r="L115" s="137">
        <f>Ave!J11</f>
        <v>75.5</v>
      </c>
      <c r="M115" s="137">
        <f>Ave!K11</f>
        <v>71</v>
      </c>
      <c r="N115" s="137">
        <f>Ave!L11</f>
        <v>60.5</v>
      </c>
      <c r="O115" s="137">
        <f>Ave!M11</f>
        <v>77.5</v>
      </c>
      <c r="P115" s="137">
        <f>Ave!N11</f>
        <v>549</v>
      </c>
      <c r="Q115" s="137">
        <f>Ave!O11</f>
        <v>68.625</v>
      </c>
      <c r="R115" s="137">
        <f>Ave!P11</f>
        <v>29</v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 ሱልጧን  እንድሪስ</v>
      </c>
      <c r="E132" s="237" t="str">
        <f>'S1'!E12</f>
        <v>m</v>
      </c>
      <c r="F132" s="237">
        <f>'S1'!F12</f>
        <v>8</v>
      </c>
      <c r="G132" s="136" t="s">
        <v>88</v>
      </c>
      <c r="H132" s="136">
        <f>'S1'!G12</f>
        <v>90</v>
      </c>
      <c r="I132" s="136">
        <f>'S1'!H12</f>
        <v>84</v>
      </c>
      <c r="J132" s="136">
        <f>'S1'!I12</f>
        <v>98</v>
      </c>
      <c r="K132" s="136">
        <f>'S1'!J12</f>
        <v>100</v>
      </c>
      <c r="L132" s="136">
        <f>'S1'!K12</f>
        <v>98</v>
      </c>
      <c r="M132" s="136">
        <f>'S1'!L12</f>
        <v>80</v>
      </c>
      <c r="N132" s="136">
        <f>'S1'!M12</f>
        <v>80</v>
      </c>
      <c r="O132" s="136">
        <f>'S1'!N12</f>
        <v>74</v>
      </c>
      <c r="P132" s="136">
        <f>'S1'!P12</f>
        <v>704</v>
      </c>
      <c r="Q132" s="136">
        <f>'S1'!Q12</f>
        <v>88</v>
      </c>
      <c r="R132" s="136">
        <f>'S1'!R12</f>
        <v>10</v>
      </c>
      <c r="S132" s="238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91</v>
      </c>
      <c r="I133" s="136">
        <f>'S2'!H12</f>
        <v>92</v>
      </c>
      <c r="J133" s="136">
        <f>'S2'!I12</f>
        <v>100</v>
      </c>
      <c r="K133" s="136">
        <f>'S2'!J12</f>
        <v>84</v>
      </c>
      <c r="L133" s="136">
        <f>'S2'!K12</f>
        <v>94</v>
      </c>
      <c r="M133" s="136">
        <f>'S2'!L12</f>
        <v>92</v>
      </c>
      <c r="N133" s="136">
        <f>'S2'!M12</f>
        <v>92</v>
      </c>
      <c r="O133" s="136">
        <f>'S2'!N12</f>
        <v>92</v>
      </c>
      <c r="P133" s="136">
        <f>'S2'!P12</f>
        <v>737</v>
      </c>
      <c r="Q133" s="136">
        <f>'S2'!Q12</f>
        <v>92.125</v>
      </c>
      <c r="R133" s="136">
        <f>'S2'!R12</f>
        <v>1</v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>
        <f>Ave!F12</f>
        <v>90.5</v>
      </c>
      <c r="I134" s="137">
        <f>Ave!G12</f>
        <v>88</v>
      </c>
      <c r="J134" s="137">
        <f>Ave!H12</f>
        <v>99</v>
      </c>
      <c r="K134" s="137">
        <f>Ave!I12</f>
        <v>92</v>
      </c>
      <c r="L134" s="137">
        <f>Ave!J12</f>
        <v>96</v>
      </c>
      <c r="M134" s="137">
        <f>Ave!K12</f>
        <v>86</v>
      </c>
      <c r="N134" s="137">
        <f>Ave!L12</f>
        <v>86</v>
      </c>
      <c r="O134" s="137">
        <f>Ave!M12</f>
        <v>83</v>
      </c>
      <c r="P134" s="137">
        <f>Ave!N12</f>
        <v>720.5</v>
      </c>
      <c r="Q134" s="137">
        <f>Ave!O12</f>
        <v>90.0625</v>
      </c>
      <c r="R134" s="137">
        <f>Ave!P12</f>
        <v>3</v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 አህመድ  ኢብራሂም</v>
      </c>
      <c r="E149" s="233" t="str">
        <f>'S1'!E13</f>
        <v>m</v>
      </c>
      <c r="F149" s="233">
        <f>'S1'!F13</f>
        <v>8</v>
      </c>
      <c r="G149" s="136" t="s">
        <v>88</v>
      </c>
      <c r="H149" s="136">
        <f>'S1'!G13</f>
        <v>34</v>
      </c>
      <c r="I149" s="136">
        <f>'S1'!H13</f>
        <v>34</v>
      </c>
      <c r="J149" s="136">
        <f>'S1'!I13</f>
        <v>56</v>
      </c>
      <c r="K149" s="136">
        <f>'S1'!J13</f>
        <v>54</v>
      </c>
      <c r="L149" s="136">
        <f>'S1'!K13</f>
        <v>53</v>
      </c>
      <c r="M149" s="136">
        <f>'S1'!L13</f>
        <v>42</v>
      </c>
      <c r="N149" s="136">
        <f>'S1'!M13</f>
        <v>61</v>
      </c>
      <c r="O149" s="136">
        <f>'S1'!N13</f>
        <v>80</v>
      </c>
      <c r="P149" s="136">
        <f>'S1'!P13</f>
        <v>414</v>
      </c>
      <c r="Q149" s="136">
        <f>'S1'!Q13</f>
        <v>51.75</v>
      </c>
      <c r="R149" s="136">
        <f>'S1'!R13</f>
        <v>40</v>
      </c>
      <c r="S149" s="238" t="str">
        <f>Ave!Q13</f>
        <v>አልተዛወረም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39</v>
      </c>
      <c r="I150" s="136">
        <f>'S2'!H13</f>
        <v>39</v>
      </c>
      <c r="J150" s="136">
        <f>'S2'!I13</f>
        <v>23</v>
      </c>
      <c r="K150" s="136">
        <f>'S2'!J13</f>
        <v>39</v>
      </c>
      <c r="L150" s="136">
        <f>'S2'!K13</f>
        <v>45</v>
      </c>
      <c r="M150" s="136">
        <f>'S2'!L13</f>
        <v>51</v>
      </c>
      <c r="N150" s="136">
        <f>'S2'!M13</f>
        <v>46</v>
      </c>
      <c r="O150" s="136">
        <f>'S2'!N13</f>
        <v>75</v>
      </c>
      <c r="P150" s="136">
        <f>'S2'!P13</f>
        <v>357</v>
      </c>
      <c r="Q150" s="136">
        <f>'S2'!Q13</f>
        <v>44.625</v>
      </c>
      <c r="R150" s="136">
        <f>'S2'!R13</f>
        <v>42</v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>
        <f>Ave!F13</f>
        <v>36.5</v>
      </c>
      <c r="I151" s="137">
        <f>Ave!G13</f>
        <v>36.5</v>
      </c>
      <c r="J151" s="137">
        <f>Ave!H13</f>
        <v>39.5</v>
      </c>
      <c r="K151" s="137">
        <f>Ave!I13</f>
        <v>46.5</v>
      </c>
      <c r="L151" s="137">
        <f>Ave!J13</f>
        <v>49</v>
      </c>
      <c r="M151" s="137">
        <f>Ave!K13</f>
        <v>46.5</v>
      </c>
      <c r="N151" s="137">
        <f>Ave!L13</f>
        <v>53.5</v>
      </c>
      <c r="O151" s="137">
        <f>Ave!M13</f>
        <v>77.5</v>
      </c>
      <c r="P151" s="137">
        <f>Ave!N13</f>
        <v>385.5</v>
      </c>
      <c r="Q151" s="137">
        <f>Ave!O13</f>
        <v>48.1875</v>
      </c>
      <c r="R151" s="137">
        <f>Ave!P13</f>
        <v>42</v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 ይማም  ለጋስ</v>
      </c>
      <c r="E168" s="233" t="str">
        <f>'S1'!E14</f>
        <v>m</v>
      </c>
      <c r="F168" s="233">
        <f>'S1'!F14</f>
        <v>8</v>
      </c>
      <c r="G168" s="136" t="s">
        <v>88</v>
      </c>
      <c r="H168" s="136">
        <f>'S1'!G14</f>
        <v>83</v>
      </c>
      <c r="I168" s="136">
        <f>'S1'!H14</f>
        <v>85</v>
      </c>
      <c r="J168" s="136">
        <f>'S1'!I14</f>
        <v>82</v>
      </c>
      <c r="K168" s="136">
        <f>'S1'!J14</f>
        <v>84</v>
      </c>
      <c r="L168" s="136">
        <f>'S1'!K14</f>
        <v>89</v>
      </c>
      <c r="M168" s="136">
        <f>'S1'!L14</f>
        <v>80</v>
      </c>
      <c r="N168" s="136">
        <f>'S1'!M14</f>
        <v>67</v>
      </c>
      <c r="O168" s="136">
        <f>'S1'!N14</f>
        <v>84</v>
      </c>
      <c r="P168" s="136">
        <f>'S1'!P14</f>
        <v>654</v>
      </c>
      <c r="Q168" s="136">
        <f>'S1'!Q14</f>
        <v>81.75</v>
      </c>
      <c r="R168" s="136">
        <f>'S1'!R14</f>
        <v>18</v>
      </c>
      <c r="S168" s="238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80</v>
      </c>
      <c r="I169" s="136">
        <f>'S2'!H14</f>
        <v>86</v>
      </c>
      <c r="J169" s="136">
        <f>'S2'!I14</f>
        <v>85</v>
      </c>
      <c r="K169" s="136">
        <f>'S2'!J14</f>
        <v>70</v>
      </c>
      <c r="L169" s="136">
        <f>'S2'!K14</f>
        <v>87</v>
      </c>
      <c r="M169" s="136">
        <f>'S2'!L14</f>
        <v>80</v>
      </c>
      <c r="N169" s="136">
        <f>'S2'!M14</f>
        <v>78</v>
      </c>
      <c r="O169" s="136">
        <f>'S2'!N14</f>
        <v>90</v>
      </c>
      <c r="P169" s="136">
        <f>'S2'!P14</f>
        <v>656</v>
      </c>
      <c r="Q169" s="136">
        <f>'S2'!Q14</f>
        <v>82</v>
      </c>
      <c r="R169" s="136">
        <f>'S2'!R14</f>
        <v>14</v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>
        <f>Ave!F14</f>
        <v>81.5</v>
      </c>
      <c r="I170" s="137">
        <f>Ave!G14</f>
        <v>85.5</v>
      </c>
      <c r="J170" s="137">
        <f>Ave!H14</f>
        <v>83.5</v>
      </c>
      <c r="K170" s="137">
        <f>Ave!I14</f>
        <v>77</v>
      </c>
      <c r="L170" s="137">
        <f>Ave!J14</f>
        <v>88</v>
      </c>
      <c r="M170" s="137">
        <f>Ave!K14</f>
        <v>80</v>
      </c>
      <c r="N170" s="137">
        <f>Ave!L14</f>
        <v>72.5</v>
      </c>
      <c r="O170" s="137">
        <f>Ave!M14</f>
        <v>87</v>
      </c>
      <c r="P170" s="137">
        <f>Ave!N14</f>
        <v>655</v>
      </c>
      <c r="Q170" s="137">
        <f>Ave!O14</f>
        <v>81.875</v>
      </c>
      <c r="R170" s="137">
        <f>Ave!P14</f>
        <v>17</v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ሙባረክ  ሀሰን አበራ</v>
      </c>
      <c r="E185" s="233" t="str">
        <f>'S1'!E15</f>
        <v>m</v>
      </c>
      <c r="F185" s="233">
        <f>'S1'!F15</f>
        <v>10</v>
      </c>
      <c r="G185" s="136" t="s">
        <v>88</v>
      </c>
      <c r="H185" s="136">
        <f>'S1'!G15</f>
        <v>54</v>
      </c>
      <c r="I185" s="136">
        <f>'S1'!H15</f>
        <v>76</v>
      </c>
      <c r="J185" s="136">
        <f>'S1'!I15</f>
        <v>58</v>
      </c>
      <c r="K185" s="136">
        <f>'S1'!J15</f>
        <v>80</v>
      </c>
      <c r="L185" s="136">
        <f>'S1'!K15</f>
        <v>87</v>
      </c>
      <c r="M185" s="136">
        <f>'S1'!L15</f>
        <v>71</v>
      </c>
      <c r="N185" s="136">
        <f>'S1'!M15</f>
        <v>67</v>
      </c>
      <c r="O185" s="136">
        <f>'S1'!N15</f>
        <v>92</v>
      </c>
      <c r="P185" s="136">
        <f>'S1'!P15</f>
        <v>585</v>
      </c>
      <c r="Q185" s="136">
        <f>'S1'!Q15</f>
        <v>73.125</v>
      </c>
      <c r="R185" s="136">
        <f>'S1'!R15</f>
        <v>24</v>
      </c>
      <c r="S185" s="238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76</v>
      </c>
      <c r="I186" s="136">
        <f>'S2'!H15</f>
        <v>62</v>
      </c>
      <c r="J186" s="136">
        <f>'S2'!I15</f>
        <v>56</v>
      </c>
      <c r="K186" s="136">
        <f>'S2'!J15</f>
        <v>76</v>
      </c>
      <c r="L186" s="136">
        <f>'S2'!K15</f>
        <v>90</v>
      </c>
      <c r="M186" s="136">
        <f>'S2'!L15</f>
        <v>61</v>
      </c>
      <c r="N186" s="136">
        <f>'S2'!M15</f>
        <v>73</v>
      </c>
      <c r="O186" s="136">
        <f>'S2'!N15</f>
        <v>92</v>
      </c>
      <c r="P186" s="136">
        <f>'S2'!P15</f>
        <v>586</v>
      </c>
      <c r="Q186" s="136">
        <f>'S2'!Q15</f>
        <v>73.25</v>
      </c>
      <c r="R186" s="136">
        <f>'S2'!R15</f>
        <v>22</v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>
        <f>Ave!F15</f>
        <v>65</v>
      </c>
      <c r="I187" s="136">
        <f>Ave!G15</f>
        <v>69</v>
      </c>
      <c r="J187" s="136">
        <f>Ave!H15</f>
        <v>57</v>
      </c>
      <c r="K187" s="136">
        <f>Ave!I15</f>
        <v>78</v>
      </c>
      <c r="L187" s="136">
        <f>Ave!J15</f>
        <v>88.5</v>
      </c>
      <c r="M187" s="136">
        <f>Ave!K15</f>
        <v>66</v>
      </c>
      <c r="N187" s="136">
        <f>Ave!L15</f>
        <v>70</v>
      </c>
      <c r="O187" s="136">
        <f>Ave!M15</f>
        <v>92</v>
      </c>
      <c r="P187" s="136">
        <f>Ave!N15</f>
        <v>585.5</v>
      </c>
      <c r="Q187" s="136">
        <f>Ave!O15</f>
        <v>73.1875</v>
      </c>
      <c r="R187" s="136">
        <f>Ave!P15</f>
        <v>23</v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ሙባረክ  ሀሰን  ዘውዱ</v>
      </c>
      <c r="E204" s="233" t="str">
        <f>'S1'!E16</f>
        <v>m</v>
      </c>
      <c r="F204" s="233">
        <f>'S1'!F16</f>
        <v>8</v>
      </c>
      <c r="G204" s="136" t="s">
        <v>88</v>
      </c>
      <c r="H204" s="136">
        <f>'S1'!G16</f>
        <v>0</v>
      </c>
      <c r="I204" s="136">
        <f>'S1'!H16</f>
        <v>0</v>
      </c>
      <c r="J204" s="136">
        <f>'S1'!I16</f>
        <v>0</v>
      </c>
      <c r="K204" s="136">
        <f>'S1'!J16</f>
        <v>0</v>
      </c>
      <c r="L204" s="136">
        <f>'S1'!K16</f>
        <v>0</v>
      </c>
      <c r="M204" s="136">
        <f>'S1'!L16</f>
        <v>0</v>
      </c>
      <c r="N204" s="136">
        <f>'S1'!M16</f>
        <v>0</v>
      </c>
      <c r="O204" s="136">
        <f>'S1'!N16</f>
        <v>0</v>
      </c>
      <c r="P204" s="136" t="str">
        <f>'S1'!P16</f>
        <v/>
      </c>
      <c r="Q204" s="136" t="str">
        <f>'S1'!Q16</f>
        <v/>
      </c>
      <c r="R204" s="136" t="str">
        <f>'S1'!R16</f>
        <v/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12</v>
      </c>
      <c r="I205" s="136">
        <f>'S2'!H16</f>
        <v>12</v>
      </c>
      <c r="J205" s="136">
        <f>'S2'!I16</f>
        <v>12</v>
      </c>
      <c r="K205" s="136">
        <f>'S2'!J16</f>
        <v>12</v>
      </c>
      <c r="L205" s="136">
        <f>'S2'!K16</f>
        <v>12</v>
      </c>
      <c r="M205" s="136">
        <f>'S2'!L16</f>
        <v>12</v>
      </c>
      <c r="N205" s="136">
        <f>'S2'!M16</f>
        <v>12</v>
      </c>
      <c r="O205" s="136">
        <f>'S2'!N16</f>
        <v>12</v>
      </c>
      <c r="P205" s="136">
        <f>'S2'!P16</f>
        <v>96</v>
      </c>
      <c r="Q205" s="136">
        <f>'S2'!Q16</f>
        <v>12</v>
      </c>
      <c r="R205" s="136">
        <f>'S2'!R16</f>
        <v>43</v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ሰልማን  ሰኢድ  ሙሀመድ</v>
      </c>
      <c r="E221" s="233" t="str">
        <f>'S1'!E17</f>
        <v>m</v>
      </c>
      <c r="F221" s="233">
        <f>'S1'!F17</f>
        <v>8</v>
      </c>
      <c r="G221" s="136" t="s">
        <v>88</v>
      </c>
      <c r="H221" s="136">
        <f>'S1'!G17</f>
        <v>69</v>
      </c>
      <c r="I221" s="136">
        <f>'S1'!H17</f>
        <v>56</v>
      </c>
      <c r="J221" s="136">
        <f>'S1'!I17</f>
        <v>78</v>
      </c>
      <c r="K221" s="136">
        <f>'S1'!J17</f>
        <v>73</v>
      </c>
      <c r="L221" s="136">
        <f>'S1'!K17</f>
        <v>61</v>
      </c>
      <c r="M221" s="136">
        <f>'S1'!L17</f>
        <v>70</v>
      </c>
      <c r="N221" s="136">
        <f>'S1'!M17</f>
        <v>65</v>
      </c>
      <c r="O221" s="136">
        <f>'S1'!N17</f>
        <v>83</v>
      </c>
      <c r="P221" s="136">
        <f>'S1'!P17</f>
        <v>555</v>
      </c>
      <c r="Q221" s="136">
        <f>'S1'!Q17</f>
        <v>69.375</v>
      </c>
      <c r="R221" s="136">
        <f>'S1'!R17</f>
        <v>32</v>
      </c>
      <c r="S221" s="238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66</v>
      </c>
      <c r="I222" s="136">
        <f>'S2'!H17</f>
        <v>65</v>
      </c>
      <c r="J222" s="136">
        <f>'S2'!I17</f>
        <v>92</v>
      </c>
      <c r="K222" s="136">
        <f>'S2'!J17</f>
        <v>51</v>
      </c>
      <c r="L222" s="136">
        <f>'S2'!K17</f>
        <v>73</v>
      </c>
      <c r="M222" s="136">
        <f>'S2'!L17</f>
        <v>80</v>
      </c>
      <c r="N222" s="136">
        <f>'S2'!M17</f>
        <v>55</v>
      </c>
      <c r="O222" s="136">
        <f>'S2'!N17</f>
        <v>93</v>
      </c>
      <c r="P222" s="136">
        <f>'S2'!P17</f>
        <v>575</v>
      </c>
      <c r="Q222" s="136">
        <f>'S2'!Q17</f>
        <v>71.875</v>
      </c>
      <c r="R222" s="136">
        <f>'S2'!R17</f>
        <v>25</v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>
        <f>Ave!F17</f>
        <v>67.5</v>
      </c>
      <c r="I223" s="136">
        <f>Ave!G17</f>
        <v>60.5</v>
      </c>
      <c r="J223" s="136">
        <f>Ave!H17</f>
        <v>85</v>
      </c>
      <c r="K223" s="136">
        <f>Ave!I17</f>
        <v>62</v>
      </c>
      <c r="L223" s="136">
        <f>Ave!J17</f>
        <v>67</v>
      </c>
      <c r="M223" s="136">
        <f>Ave!K17</f>
        <v>75</v>
      </c>
      <c r="N223" s="136">
        <f>Ave!L17</f>
        <v>60</v>
      </c>
      <c r="O223" s="136">
        <f>Ave!M17</f>
        <v>88</v>
      </c>
      <c r="P223" s="136">
        <f>Ave!N17</f>
        <v>565</v>
      </c>
      <c r="Q223" s="136">
        <f>Ave!O17</f>
        <v>70.625</v>
      </c>
      <c r="R223" s="136">
        <f>Ave!P17</f>
        <v>25</v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ሰብሪና  አብዱ  ሰኢድ</v>
      </c>
      <c r="E240" s="233" t="str">
        <f>'S1'!E18</f>
        <v>f</v>
      </c>
      <c r="F240" s="233">
        <f>'S1'!F18</f>
        <v>8</v>
      </c>
      <c r="G240" s="136" t="s">
        <v>88</v>
      </c>
      <c r="H240" s="136">
        <f>'S1'!G18</f>
        <v>94</v>
      </c>
      <c r="I240" s="136">
        <f>'S1'!H18</f>
        <v>80</v>
      </c>
      <c r="J240" s="136">
        <f>'S1'!I18</f>
        <v>88</v>
      </c>
      <c r="K240" s="136">
        <f>'S1'!J18</f>
        <v>80</v>
      </c>
      <c r="L240" s="136">
        <f>'S1'!K18</f>
        <v>98</v>
      </c>
      <c r="M240" s="136">
        <f>'S1'!L18</f>
        <v>90</v>
      </c>
      <c r="N240" s="136">
        <f>'S1'!M18</f>
        <v>86</v>
      </c>
      <c r="O240" s="136">
        <f>'S1'!N18</f>
        <v>81</v>
      </c>
      <c r="P240" s="136">
        <f>'S1'!P18</f>
        <v>697</v>
      </c>
      <c r="Q240" s="136">
        <f>'S1'!Q18</f>
        <v>87.125</v>
      </c>
      <c r="R240" s="136">
        <f>'S1'!R18</f>
        <v>12</v>
      </c>
      <c r="S240" s="238" t="str">
        <f>Ave!Q18</f>
        <v>ተዛውራለች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89</v>
      </c>
      <c r="I241" s="136">
        <f>'S2'!H18</f>
        <v>77</v>
      </c>
      <c r="J241" s="136">
        <f>'S2'!I18</f>
        <v>91</v>
      </c>
      <c r="K241" s="136">
        <f>'S2'!J18</f>
        <v>67</v>
      </c>
      <c r="L241" s="136">
        <f>'S2'!K18</f>
        <v>90</v>
      </c>
      <c r="M241" s="136">
        <f>'S2'!L18</f>
        <v>72</v>
      </c>
      <c r="N241" s="136">
        <f>'S2'!M18</f>
        <v>77</v>
      </c>
      <c r="O241" s="136">
        <f>'S2'!N18</f>
        <v>87</v>
      </c>
      <c r="P241" s="136">
        <f>'S2'!P18</f>
        <v>650</v>
      </c>
      <c r="Q241" s="136">
        <f>'S2'!Q18</f>
        <v>81.25</v>
      </c>
      <c r="R241" s="136">
        <f>'S2'!R18</f>
        <v>16</v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>
        <f>Ave!F18</f>
        <v>91.5</v>
      </c>
      <c r="I242" s="136">
        <f>Ave!G18</f>
        <v>78.5</v>
      </c>
      <c r="J242" s="136">
        <f>Ave!H18</f>
        <v>89.5</v>
      </c>
      <c r="K242" s="136">
        <f>Ave!I18</f>
        <v>73.5</v>
      </c>
      <c r="L242" s="136">
        <f>Ave!J18</f>
        <v>94</v>
      </c>
      <c r="M242" s="136">
        <f>Ave!K18</f>
        <v>81</v>
      </c>
      <c r="N242" s="136">
        <f>Ave!L18</f>
        <v>81.5</v>
      </c>
      <c r="O242" s="136">
        <f>Ave!M18</f>
        <v>84</v>
      </c>
      <c r="P242" s="136">
        <f>Ave!N18</f>
        <v>673.5</v>
      </c>
      <c r="Q242" s="136">
        <f>Ave!O18</f>
        <v>84.1875</v>
      </c>
      <c r="R242" s="136">
        <f>Ave!P18</f>
        <v>13</v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ሰይፈድ  ሀሰን  አህመድ</v>
      </c>
      <c r="E257" s="233" t="str">
        <f>'S1'!E19</f>
        <v>m</v>
      </c>
      <c r="F257" s="233">
        <f>'S1'!F19</f>
        <v>8</v>
      </c>
      <c r="G257" s="136" t="s">
        <v>88</v>
      </c>
      <c r="H257" s="136">
        <f>'S1'!G19</f>
        <v>83</v>
      </c>
      <c r="I257" s="136">
        <f>'S1'!H19</f>
        <v>73</v>
      </c>
      <c r="J257" s="136">
        <f>'S1'!I19</f>
        <v>73</v>
      </c>
      <c r="K257" s="136">
        <f>'S1'!J19</f>
        <v>83</v>
      </c>
      <c r="L257" s="136">
        <f>'S1'!K19</f>
        <v>96</v>
      </c>
      <c r="M257" s="136">
        <f>'S1'!L19</f>
        <v>88</v>
      </c>
      <c r="N257" s="136">
        <f>'S1'!M19</f>
        <v>79</v>
      </c>
      <c r="O257" s="136">
        <f>'S1'!N19</f>
        <v>86</v>
      </c>
      <c r="P257" s="136">
        <f>'S1'!P19</f>
        <v>661</v>
      </c>
      <c r="Q257" s="136">
        <f>'S1'!Q19</f>
        <v>82.625</v>
      </c>
      <c r="R257" s="136">
        <f>'S1'!R19</f>
        <v>16</v>
      </c>
      <c r="S257" s="238" t="str">
        <f>Ave!Q19</f>
        <v>ተዛውሯል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76</v>
      </c>
      <c r="I258" s="136">
        <f>'S2'!H19</f>
        <v>57</v>
      </c>
      <c r="J258" s="136">
        <f>'S2'!I19</f>
        <v>78</v>
      </c>
      <c r="K258" s="136">
        <f>'S2'!J19</f>
        <v>69</v>
      </c>
      <c r="L258" s="136">
        <f>'S2'!K19</f>
        <v>88</v>
      </c>
      <c r="M258" s="136">
        <f>'S2'!L19</f>
        <v>78</v>
      </c>
      <c r="N258" s="136">
        <f>'S2'!M19</f>
        <v>75</v>
      </c>
      <c r="O258" s="136">
        <f>'S2'!N19</f>
        <v>80</v>
      </c>
      <c r="P258" s="136">
        <f>'S2'!P19</f>
        <v>601</v>
      </c>
      <c r="Q258" s="136">
        <f>'S2'!Q19</f>
        <v>75.125</v>
      </c>
      <c r="R258" s="136">
        <f>'S2'!R19</f>
        <v>21</v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>
        <f>Ave!F19</f>
        <v>79.5</v>
      </c>
      <c r="I259" s="136">
        <f>Ave!G19</f>
        <v>65</v>
      </c>
      <c r="J259" s="136">
        <f>Ave!H19</f>
        <v>75.5</v>
      </c>
      <c r="K259" s="136">
        <f>Ave!I19</f>
        <v>76</v>
      </c>
      <c r="L259" s="136">
        <f>Ave!J19</f>
        <v>92</v>
      </c>
      <c r="M259" s="136">
        <f>Ave!K19</f>
        <v>83</v>
      </c>
      <c r="N259" s="136">
        <f>Ave!L19</f>
        <v>77</v>
      </c>
      <c r="O259" s="136">
        <f>Ave!M19</f>
        <v>83</v>
      </c>
      <c r="P259" s="136">
        <f>Ave!N19</f>
        <v>631</v>
      </c>
      <c r="Q259" s="136">
        <f>Ave!O19</f>
        <v>78.875</v>
      </c>
      <c r="R259" s="136">
        <f>Ave!P19</f>
        <v>19</v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ሱመያ ኑሩሁሴን  አህመድ</v>
      </c>
      <c r="E276" s="233" t="str">
        <f>'S1'!E20</f>
        <v>f</v>
      </c>
      <c r="F276" s="233">
        <f>'S1'!F20</f>
        <v>8</v>
      </c>
      <c r="G276" s="136" t="s">
        <v>88</v>
      </c>
      <c r="H276" s="136">
        <f>'S1'!G20</f>
        <v>37</v>
      </c>
      <c r="I276" s="136">
        <f>'S1'!H20</f>
        <v>34</v>
      </c>
      <c r="J276" s="136">
        <f>'S1'!I20</f>
        <v>38</v>
      </c>
      <c r="K276" s="136">
        <f>'S1'!J20</f>
        <v>46</v>
      </c>
      <c r="L276" s="136">
        <f>'S1'!K20</f>
        <v>55</v>
      </c>
      <c r="M276" s="136">
        <f>'S1'!L20</f>
        <v>65</v>
      </c>
      <c r="N276" s="136">
        <f>'S1'!M20</f>
        <v>42</v>
      </c>
      <c r="O276" s="136">
        <f>'S1'!N20</f>
        <v>75</v>
      </c>
      <c r="P276" s="136">
        <f>'S1'!P20</f>
        <v>392</v>
      </c>
      <c r="Q276" s="136">
        <f>'S1'!Q20</f>
        <v>49</v>
      </c>
      <c r="R276" s="136">
        <f>'S1'!R20</f>
        <v>41</v>
      </c>
      <c r="S276" s="238" t="str">
        <f>Ave!Q20</f>
        <v>አልተዛወረችም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40</v>
      </c>
      <c r="I277" s="136">
        <f>'S2'!H20</f>
        <v>36</v>
      </c>
      <c r="J277" s="136">
        <f>'S2'!I20</f>
        <v>53</v>
      </c>
      <c r="K277" s="136">
        <f>'S2'!J20</f>
        <v>31</v>
      </c>
      <c r="L277" s="136">
        <f>'S2'!K20</f>
        <v>62</v>
      </c>
      <c r="M277" s="136">
        <f>'S2'!L20</f>
        <v>45</v>
      </c>
      <c r="N277" s="136">
        <f>'S2'!M20</f>
        <v>56</v>
      </c>
      <c r="O277" s="136">
        <f>'S2'!N20</f>
        <v>77</v>
      </c>
      <c r="P277" s="136">
        <f>'S2'!P20</f>
        <v>400</v>
      </c>
      <c r="Q277" s="136">
        <f>'S2'!Q20</f>
        <v>50</v>
      </c>
      <c r="R277" s="136">
        <f>'S2'!R20</f>
        <v>41</v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>
        <f>Ave!F20</f>
        <v>38.5</v>
      </c>
      <c r="I278" s="136">
        <f>Ave!G20</f>
        <v>35</v>
      </c>
      <c r="J278" s="136">
        <f>Ave!H20</f>
        <v>45.5</v>
      </c>
      <c r="K278" s="136">
        <f>Ave!I20</f>
        <v>38.5</v>
      </c>
      <c r="L278" s="136">
        <f>Ave!J20</f>
        <v>58.5</v>
      </c>
      <c r="M278" s="136">
        <f>Ave!K20</f>
        <v>55</v>
      </c>
      <c r="N278" s="136">
        <f>Ave!L20</f>
        <v>49</v>
      </c>
      <c r="O278" s="136">
        <f>Ave!M20</f>
        <v>76</v>
      </c>
      <c r="P278" s="136">
        <f>Ave!N20</f>
        <v>396</v>
      </c>
      <c r="Q278" s="136">
        <f>Ave!O20</f>
        <v>49.5</v>
      </c>
      <c r="R278" s="136">
        <f>Ave!P20</f>
        <v>41</v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ሱሪያ  አሊ  ሙሀመድ</v>
      </c>
      <c r="E293" s="233" t="str">
        <f>'S1'!E21</f>
        <v>f</v>
      </c>
      <c r="F293" s="233">
        <f>'S1'!F21</f>
        <v>8</v>
      </c>
      <c r="G293" s="136" t="s">
        <v>88</v>
      </c>
      <c r="H293" s="136">
        <f>'S1'!G21</f>
        <v>93</v>
      </c>
      <c r="I293" s="136">
        <f>'S1'!H21</f>
        <v>93</v>
      </c>
      <c r="J293" s="136">
        <f>'S1'!I21</f>
        <v>94</v>
      </c>
      <c r="K293" s="136">
        <f>'S1'!J21</f>
        <v>95</v>
      </c>
      <c r="L293" s="136">
        <f>'S1'!K21</f>
        <v>89</v>
      </c>
      <c r="M293" s="136">
        <f>'S1'!L21</f>
        <v>89</v>
      </c>
      <c r="N293" s="136">
        <f>'S1'!M21</f>
        <v>89</v>
      </c>
      <c r="O293" s="136">
        <f>'S1'!N21</f>
        <v>84</v>
      </c>
      <c r="P293" s="136">
        <f>'S1'!P21</f>
        <v>726</v>
      </c>
      <c r="Q293" s="136">
        <f>'S1'!Q21</f>
        <v>90.75</v>
      </c>
      <c r="R293" s="136">
        <f>'S1'!R21</f>
        <v>3</v>
      </c>
      <c r="S293" s="238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97</v>
      </c>
      <c r="I294" s="136">
        <f>'S2'!H21</f>
        <v>93</v>
      </c>
      <c r="J294" s="136">
        <f>'S2'!I21</f>
        <v>100</v>
      </c>
      <c r="K294" s="136">
        <f>'S2'!J21</f>
        <v>72</v>
      </c>
      <c r="L294" s="136">
        <f>'S2'!K21</f>
        <v>89</v>
      </c>
      <c r="M294" s="136">
        <f>'S2'!L21</f>
        <v>85</v>
      </c>
      <c r="N294" s="136">
        <f>'S2'!M21</f>
        <v>87</v>
      </c>
      <c r="O294" s="136">
        <f>'S2'!N21</f>
        <v>89</v>
      </c>
      <c r="P294" s="136">
        <f>'S2'!P21</f>
        <v>712</v>
      </c>
      <c r="Q294" s="136">
        <f>'S2'!Q21</f>
        <v>89</v>
      </c>
      <c r="R294" s="136">
        <f>'S2'!R21</f>
        <v>5</v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>
        <f>Ave!F21</f>
        <v>95</v>
      </c>
      <c r="I295" s="136">
        <f>Ave!G21</f>
        <v>93</v>
      </c>
      <c r="J295" s="136">
        <f>Ave!H21</f>
        <v>97</v>
      </c>
      <c r="K295" s="136">
        <f>Ave!I21</f>
        <v>83.5</v>
      </c>
      <c r="L295" s="136">
        <f>Ave!J21</f>
        <v>89</v>
      </c>
      <c r="M295" s="136">
        <f>Ave!K21</f>
        <v>87</v>
      </c>
      <c r="N295" s="136">
        <f>Ave!L21</f>
        <v>88</v>
      </c>
      <c r="O295" s="136">
        <f>Ave!M21</f>
        <v>86.5</v>
      </c>
      <c r="P295" s="136">
        <f>Ave!N21</f>
        <v>719</v>
      </c>
      <c r="Q295" s="136">
        <f>Ave!O21</f>
        <v>89.875</v>
      </c>
      <c r="R295" s="136">
        <f>Ave!P21</f>
        <v>5</v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ሶብሪና  ሰኢድ  ካሳው</v>
      </c>
      <c r="E312" s="233" t="str">
        <f>'S1'!E22</f>
        <v>f</v>
      </c>
      <c r="F312" s="233">
        <f>'S1'!F22</f>
        <v>8</v>
      </c>
      <c r="G312" s="136" t="s">
        <v>88</v>
      </c>
      <c r="H312" s="136">
        <f>'S1'!G22</f>
        <v>92</v>
      </c>
      <c r="I312" s="136">
        <f>'S1'!H22</f>
        <v>98</v>
      </c>
      <c r="J312" s="136">
        <f>'S1'!I22</f>
        <v>100</v>
      </c>
      <c r="K312" s="136">
        <f>'S1'!J22</f>
        <v>92</v>
      </c>
      <c r="L312" s="136">
        <f>'S1'!K22</f>
        <v>92</v>
      </c>
      <c r="M312" s="136">
        <f>'S1'!L22</f>
        <v>85</v>
      </c>
      <c r="N312" s="136">
        <f>'S1'!M22</f>
        <v>88</v>
      </c>
      <c r="O312" s="136">
        <f>'S1'!N22</f>
        <v>82</v>
      </c>
      <c r="P312" s="136">
        <f>'S1'!P22</f>
        <v>729</v>
      </c>
      <c r="Q312" s="136">
        <f>'S1'!Q22</f>
        <v>91.125</v>
      </c>
      <c r="R312" s="136">
        <f>'S1'!R22</f>
        <v>2</v>
      </c>
      <c r="S312" s="238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90</v>
      </c>
      <c r="I313" s="136">
        <f>'S2'!H22</f>
        <v>99</v>
      </c>
      <c r="J313" s="136">
        <f>'S2'!I22</f>
        <v>93</v>
      </c>
      <c r="K313" s="136">
        <f>'S2'!J22</f>
        <v>85</v>
      </c>
      <c r="L313" s="136">
        <f>'S2'!K22</f>
        <v>93</v>
      </c>
      <c r="M313" s="136">
        <f>'S2'!L22</f>
        <v>85</v>
      </c>
      <c r="N313" s="136">
        <f>'S2'!M22</f>
        <v>88</v>
      </c>
      <c r="O313" s="136">
        <f>'S2'!N22</f>
        <v>90</v>
      </c>
      <c r="P313" s="136">
        <f>'S2'!P22</f>
        <v>723</v>
      </c>
      <c r="Q313" s="136">
        <f>'S2'!Q22</f>
        <v>90.375</v>
      </c>
      <c r="R313" s="136">
        <f>'S2'!R22</f>
        <v>4</v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>
        <f>Ave!F22</f>
        <v>91</v>
      </c>
      <c r="I314" s="136">
        <f>Ave!G22</f>
        <v>98.5</v>
      </c>
      <c r="J314" s="136">
        <f>Ave!H22</f>
        <v>96.5</v>
      </c>
      <c r="K314" s="136">
        <f>Ave!I22</f>
        <v>88.5</v>
      </c>
      <c r="L314" s="136">
        <f>Ave!J22</f>
        <v>92.5</v>
      </c>
      <c r="M314" s="136">
        <f>Ave!K22</f>
        <v>85</v>
      </c>
      <c r="N314" s="136">
        <f>Ave!L22</f>
        <v>88</v>
      </c>
      <c r="O314" s="136">
        <f>Ave!M22</f>
        <v>86</v>
      </c>
      <c r="P314" s="136">
        <f>Ave!N22</f>
        <v>726</v>
      </c>
      <c r="Q314" s="136">
        <f>Ave!O22</f>
        <v>90.75</v>
      </c>
      <c r="R314" s="136">
        <f>Ave!P22</f>
        <v>2</v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ሷሊሀ  አህመድ ሙሀመድ</v>
      </c>
      <c r="E329" s="233" t="str">
        <f>'S1'!E23</f>
        <v>f</v>
      </c>
      <c r="F329" s="233">
        <f>'S1'!F23</f>
        <v>8</v>
      </c>
      <c r="G329" s="136" t="s">
        <v>88</v>
      </c>
      <c r="H329" s="136">
        <f>'S1'!G23</f>
        <v>83</v>
      </c>
      <c r="I329" s="136">
        <f>'S1'!H23</f>
        <v>74</v>
      </c>
      <c r="J329" s="136">
        <f>'S1'!I23</f>
        <v>96</v>
      </c>
      <c r="K329" s="136">
        <f>'S1'!J23</f>
        <v>90</v>
      </c>
      <c r="L329" s="136">
        <f>'S1'!K23</f>
        <v>91</v>
      </c>
      <c r="M329" s="136">
        <f>'S1'!L23</f>
        <v>82</v>
      </c>
      <c r="N329" s="136">
        <f>'S1'!M23</f>
        <v>94</v>
      </c>
      <c r="O329" s="136">
        <f>'S1'!N23</f>
        <v>70</v>
      </c>
      <c r="P329" s="136">
        <f>'S1'!P23</f>
        <v>680</v>
      </c>
      <c r="Q329" s="136">
        <f>'S1'!Q23</f>
        <v>85</v>
      </c>
      <c r="R329" s="136">
        <f>'S1'!R23</f>
        <v>15</v>
      </c>
      <c r="S329" s="238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90</v>
      </c>
      <c r="I330" s="136">
        <f>'S2'!H23</f>
        <v>72</v>
      </c>
      <c r="J330" s="136">
        <f>'S2'!I23</f>
        <v>93</v>
      </c>
      <c r="K330" s="136">
        <f>'S2'!J23</f>
        <v>65</v>
      </c>
      <c r="L330" s="136">
        <f>'S2'!K23</f>
        <v>80</v>
      </c>
      <c r="M330" s="136">
        <f>'S2'!L23</f>
        <v>73</v>
      </c>
      <c r="N330" s="136">
        <f>'S2'!M23</f>
        <v>77</v>
      </c>
      <c r="O330" s="136">
        <f>'S2'!N23</f>
        <v>88</v>
      </c>
      <c r="P330" s="136">
        <f>'S2'!P23</f>
        <v>638</v>
      </c>
      <c r="Q330" s="136">
        <f>'S2'!Q23</f>
        <v>79.75</v>
      </c>
      <c r="R330" s="136">
        <f>'S2'!R23</f>
        <v>18</v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>
        <f>Ave!F23</f>
        <v>86.5</v>
      </c>
      <c r="I331" s="136">
        <f>Ave!G23</f>
        <v>73</v>
      </c>
      <c r="J331" s="136">
        <f>Ave!H23</f>
        <v>94.5</v>
      </c>
      <c r="K331" s="136">
        <f>Ave!I23</f>
        <v>77.5</v>
      </c>
      <c r="L331" s="136">
        <f>Ave!J23</f>
        <v>85.5</v>
      </c>
      <c r="M331" s="136">
        <f>Ave!K23</f>
        <v>77.5</v>
      </c>
      <c r="N331" s="136">
        <f>Ave!L23</f>
        <v>85.5</v>
      </c>
      <c r="O331" s="136">
        <f>Ave!M23</f>
        <v>79</v>
      </c>
      <c r="P331" s="136">
        <f>Ave!N23</f>
        <v>659</v>
      </c>
      <c r="Q331" s="136">
        <f>Ave!O23</f>
        <v>82.375</v>
      </c>
      <c r="R331" s="136">
        <f>Ave!P23</f>
        <v>16</v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ረያን  ማህሙድ  ሰኢድ</v>
      </c>
      <c r="E348" s="233" t="str">
        <f>'S1'!E24</f>
        <v>m</v>
      </c>
      <c r="F348" s="233">
        <f>'S1'!F24</f>
        <v>8</v>
      </c>
      <c r="G348" s="136" t="s">
        <v>88</v>
      </c>
      <c r="H348" s="136">
        <f>'S1'!G24</f>
        <v>36</v>
      </c>
      <c r="I348" s="136">
        <f>'S1'!H24</f>
        <v>34</v>
      </c>
      <c r="J348" s="136">
        <f>'S1'!I24</f>
        <v>58</v>
      </c>
      <c r="K348" s="136">
        <f>'S1'!J24</f>
        <v>60</v>
      </c>
      <c r="L348" s="136">
        <f>'S1'!K24</f>
        <v>68</v>
      </c>
      <c r="M348" s="136">
        <f>'S1'!L24</f>
        <v>53</v>
      </c>
      <c r="N348" s="136">
        <f>'S1'!M24</f>
        <v>46</v>
      </c>
      <c r="O348" s="136">
        <f>'S1'!N24</f>
        <v>78</v>
      </c>
      <c r="P348" s="136">
        <f>'S1'!P24</f>
        <v>433</v>
      </c>
      <c r="Q348" s="136">
        <f>'S1'!Q24</f>
        <v>54.125</v>
      </c>
      <c r="R348" s="136">
        <f>'S1'!R24</f>
        <v>39</v>
      </c>
      <c r="S348" s="238" t="str">
        <f>Ave!Q24</f>
        <v>ተዛውሯል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34</v>
      </c>
      <c r="I349" s="136">
        <f>'S2'!H24</f>
        <v>43</v>
      </c>
      <c r="J349" s="136">
        <f>'S2'!I24</f>
        <v>92</v>
      </c>
      <c r="K349" s="136">
        <f>'S2'!J24</f>
        <v>30</v>
      </c>
      <c r="L349" s="136">
        <f>'S2'!K24</f>
        <v>58</v>
      </c>
      <c r="M349" s="136">
        <f>'S2'!L24</f>
        <v>62</v>
      </c>
      <c r="N349" s="136">
        <f>'S2'!M24</f>
        <v>50</v>
      </c>
      <c r="O349" s="136">
        <f>'S2'!N24</f>
        <v>65</v>
      </c>
      <c r="P349" s="136">
        <f>'S2'!P24</f>
        <v>434</v>
      </c>
      <c r="Q349" s="136">
        <f>'S2'!Q24</f>
        <v>54.25</v>
      </c>
      <c r="R349" s="136">
        <f>'S2'!R24</f>
        <v>39</v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>
        <f>Ave!F24</f>
        <v>35</v>
      </c>
      <c r="I350" s="136">
        <f>Ave!G24</f>
        <v>38.5</v>
      </c>
      <c r="J350" s="136">
        <f>Ave!H24</f>
        <v>75</v>
      </c>
      <c r="K350" s="136">
        <f>Ave!I24</f>
        <v>45</v>
      </c>
      <c r="L350" s="136">
        <f>Ave!J24</f>
        <v>63</v>
      </c>
      <c r="M350" s="136">
        <f>Ave!K24</f>
        <v>57.5</v>
      </c>
      <c r="N350" s="136">
        <f>Ave!L24</f>
        <v>48</v>
      </c>
      <c r="O350" s="136">
        <f>Ave!M24</f>
        <v>71.5</v>
      </c>
      <c r="P350" s="136">
        <f>Ave!N24</f>
        <v>433.5</v>
      </c>
      <c r="Q350" s="136">
        <f>Ave!O24</f>
        <v>54.1875</v>
      </c>
      <c r="R350" s="136">
        <f>Ave!P24</f>
        <v>39</v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ነሲሀ  ጀማል  አራጋው</v>
      </c>
      <c r="E365" s="233" t="str">
        <f>'S1'!E25</f>
        <v>f</v>
      </c>
      <c r="F365" s="233">
        <f>'S1'!F25</f>
        <v>8</v>
      </c>
      <c r="G365" s="136" t="s">
        <v>88</v>
      </c>
      <c r="H365" s="136">
        <f>'S1'!G25</f>
        <v>65</v>
      </c>
      <c r="I365" s="136">
        <f>'S1'!H25</f>
        <v>51</v>
      </c>
      <c r="J365" s="136">
        <f>'S1'!I25</f>
        <v>66</v>
      </c>
      <c r="K365" s="136">
        <f>'S1'!J25</f>
        <v>67</v>
      </c>
      <c r="L365" s="136">
        <f>'S1'!K25</f>
        <v>89</v>
      </c>
      <c r="M365" s="136">
        <f>'S1'!L25</f>
        <v>62</v>
      </c>
      <c r="N365" s="136">
        <f>'S1'!M25</f>
        <v>74</v>
      </c>
      <c r="O365" s="136">
        <f>'S1'!N25</f>
        <v>79</v>
      </c>
      <c r="P365" s="136">
        <f>'S1'!P25</f>
        <v>553</v>
      </c>
      <c r="Q365" s="136">
        <f>'S1'!Q25</f>
        <v>69.125</v>
      </c>
      <c r="R365" s="136">
        <f>'S1'!R25</f>
        <v>33</v>
      </c>
      <c r="S365" s="238" t="str">
        <f>Ave!Q25</f>
        <v>ተዛውራለች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56</v>
      </c>
      <c r="I366" s="136">
        <f>'S2'!H25</f>
        <v>60</v>
      </c>
      <c r="J366" s="136">
        <f>'S2'!I25</f>
        <v>66</v>
      </c>
      <c r="K366" s="136">
        <f>'S2'!J25</f>
        <v>41</v>
      </c>
      <c r="L366" s="136">
        <f>'S2'!K25</f>
        <v>80</v>
      </c>
      <c r="M366" s="136">
        <f>'S2'!L25</f>
        <v>56</v>
      </c>
      <c r="N366" s="136">
        <f>'S2'!M25</f>
        <v>59</v>
      </c>
      <c r="O366" s="136">
        <f>'S2'!N25</f>
        <v>77</v>
      </c>
      <c r="P366" s="136">
        <f>'S2'!P25</f>
        <v>495</v>
      </c>
      <c r="Q366" s="136">
        <f>'S2'!Q25</f>
        <v>61.875</v>
      </c>
      <c r="R366" s="136">
        <f>'S2'!R25</f>
        <v>33</v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>
        <f>Ave!F25</f>
        <v>60.5</v>
      </c>
      <c r="I367" s="136">
        <f>Ave!G25</f>
        <v>55.5</v>
      </c>
      <c r="J367" s="136">
        <f>Ave!H25</f>
        <v>66</v>
      </c>
      <c r="K367" s="136">
        <f>Ave!I25</f>
        <v>54</v>
      </c>
      <c r="L367" s="136">
        <f>Ave!J25</f>
        <v>84.5</v>
      </c>
      <c r="M367" s="136">
        <f>Ave!K25</f>
        <v>59</v>
      </c>
      <c r="N367" s="136">
        <f>Ave!L25</f>
        <v>66.5</v>
      </c>
      <c r="O367" s="136">
        <f>Ave!M25</f>
        <v>78</v>
      </c>
      <c r="P367" s="136">
        <f>Ave!N25</f>
        <v>524</v>
      </c>
      <c r="Q367" s="136">
        <f>Ave!O25</f>
        <v>65.5</v>
      </c>
      <c r="R367" s="136">
        <f>Ave!P25</f>
        <v>33</v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ነኢማ  ሰኢድ  አለሙ</v>
      </c>
      <c r="E384" s="233" t="str">
        <f>'S1'!E26</f>
        <v>f</v>
      </c>
      <c r="F384" s="233">
        <f>'S1'!F26</f>
        <v>8</v>
      </c>
      <c r="G384" s="136" t="s">
        <v>88</v>
      </c>
      <c r="H384" s="136">
        <f>'S1'!G26</f>
        <v>93</v>
      </c>
      <c r="I384" s="136">
        <f>'S1'!H26</f>
        <v>64</v>
      </c>
      <c r="J384" s="136">
        <f>'S1'!I26</f>
        <v>100</v>
      </c>
      <c r="K384" s="136">
        <f>'S1'!J26</f>
        <v>95</v>
      </c>
      <c r="L384" s="136">
        <f>'S1'!K26</f>
        <v>98</v>
      </c>
      <c r="M384" s="136">
        <f>'S1'!L26</f>
        <v>88</v>
      </c>
      <c r="N384" s="136">
        <f>'S1'!M26</f>
        <v>90</v>
      </c>
      <c r="O384" s="136">
        <f>'S1'!N26</f>
        <v>86</v>
      </c>
      <c r="P384" s="136">
        <f>'S1'!P26</f>
        <v>714</v>
      </c>
      <c r="Q384" s="136">
        <f>'S1'!Q26</f>
        <v>89.25</v>
      </c>
      <c r="R384" s="136">
        <f>'S1'!R26</f>
        <v>4</v>
      </c>
      <c r="S384" s="238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89</v>
      </c>
      <c r="I385" s="136">
        <f>'S2'!H26</f>
        <v>57</v>
      </c>
      <c r="J385" s="136">
        <f>'S2'!I26</f>
        <v>89</v>
      </c>
      <c r="K385" s="136">
        <f>'S2'!J26</f>
        <v>89</v>
      </c>
      <c r="L385" s="136">
        <f>'S2'!K26</f>
        <v>93</v>
      </c>
      <c r="M385" s="136">
        <f>'S2'!L26</f>
        <v>77</v>
      </c>
      <c r="N385" s="136">
        <f>'S2'!M26</f>
        <v>94</v>
      </c>
      <c r="O385" s="136">
        <f>'S2'!N26</f>
        <v>91</v>
      </c>
      <c r="P385" s="136">
        <f>'S2'!P26</f>
        <v>679</v>
      </c>
      <c r="Q385" s="136">
        <f>'S2'!Q26</f>
        <v>84.875</v>
      </c>
      <c r="R385" s="136">
        <f>'S2'!R26</f>
        <v>8</v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>
        <f>Ave!F26</f>
        <v>91</v>
      </c>
      <c r="I386" s="136">
        <f>Ave!G26</f>
        <v>60.5</v>
      </c>
      <c r="J386" s="136">
        <f>Ave!H26</f>
        <v>94.5</v>
      </c>
      <c r="K386" s="136">
        <f>Ave!I26</f>
        <v>92</v>
      </c>
      <c r="L386" s="136">
        <f>Ave!J26</f>
        <v>95.5</v>
      </c>
      <c r="M386" s="136">
        <f>Ave!K26</f>
        <v>82.5</v>
      </c>
      <c r="N386" s="136">
        <f>Ave!L26</f>
        <v>92</v>
      </c>
      <c r="O386" s="136">
        <f>Ave!M26</f>
        <v>88.5</v>
      </c>
      <c r="P386" s="136">
        <f>Ave!N26</f>
        <v>696.5</v>
      </c>
      <c r="Q386" s="136">
        <f>Ave!O26</f>
        <v>87.0625</v>
      </c>
      <c r="R386" s="136">
        <f>Ave!P26</f>
        <v>7</v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ነኢማ  እንድሪስ  ሙሀመድ</v>
      </c>
      <c r="E401" s="233" t="str">
        <f>'S1'!E27</f>
        <v>f</v>
      </c>
      <c r="F401" s="233">
        <f>'S1'!F27</f>
        <v>8</v>
      </c>
      <c r="G401" s="136" t="s">
        <v>88</v>
      </c>
      <c r="H401" s="136">
        <f>'S1'!G27</f>
        <v>89</v>
      </c>
      <c r="I401" s="136">
        <f>'S1'!H27</f>
        <v>88</v>
      </c>
      <c r="J401" s="136">
        <f>'S1'!I27</f>
        <v>93</v>
      </c>
      <c r="K401" s="136">
        <f>'S1'!J27</f>
        <v>92</v>
      </c>
      <c r="L401" s="136">
        <f>'S1'!K27</f>
        <v>96</v>
      </c>
      <c r="M401" s="136">
        <f>'S1'!L27</f>
        <v>80</v>
      </c>
      <c r="N401" s="136">
        <f>'S1'!M27</f>
        <v>89</v>
      </c>
      <c r="O401" s="136">
        <f>'S1'!N27</f>
        <v>78</v>
      </c>
      <c r="P401" s="136">
        <f>'S1'!P27</f>
        <v>705</v>
      </c>
      <c r="Q401" s="136">
        <f>'S1'!Q27</f>
        <v>88.125</v>
      </c>
      <c r="R401" s="136">
        <f>'S1'!R27</f>
        <v>8</v>
      </c>
      <c r="S401" s="238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89</v>
      </c>
      <c r="I402" s="136">
        <f>'S2'!H27</f>
        <v>85</v>
      </c>
      <c r="J402" s="136">
        <f>'S2'!I27</f>
        <v>100</v>
      </c>
      <c r="K402" s="136">
        <f>'S2'!J27</f>
        <v>84</v>
      </c>
      <c r="L402" s="136">
        <f>'S2'!K27</f>
        <v>97</v>
      </c>
      <c r="M402" s="136">
        <f>'S2'!L27</f>
        <v>89</v>
      </c>
      <c r="N402" s="136">
        <f>'S2'!M27</f>
        <v>94</v>
      </c>
      <c r="O402" s="136">
        <f>'S2'!N27</f>
        <v>98</v>
      </c>
      <c r="P402" s="136">
        <f>'S2'!P27</f>
        <v>736</v>
      </c>
      <c r="Q402" s="136">
        <f>'S2'!Q27</f>
        <v>92</v>
      </c>
      <c r="R402" s="136">
        <f>'S2'!R27</f>
        <v>2</v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>
        <f>Ave!F27</f>
        <v>89</v>
      </c>
      <c r="I403" s="136">
        <f>Ave!G27</f>
        <v>86.5</v>
      </c>
      <c r="J403" s="136">
        <f>Ave!H27</f>
        <v>96.5</v>
      </c>
      <c r="K403" s="136">
        <f>Ave!I27</f>
        <v>88</v>
      </c>
      <c r="L403" s="136">
        <f>Ave!J27</f>
        <v>96.5</v>
      </c>
      <c r="M403" s="136">
        <f>Ave!K27</f>
        <v>84.5</v>
      </c>
      <c r="N403" s="136">
        <f>Ave!L27</f>
        <v>91.5</v>
      </c>
      <c r="O403" s="136">
        <f>Ave!M27</f>
        <v>88</v>
      </c>
      <c r="P403" s="136">
        <f>Ave!N27</f>
        <v>720.5</v>
      </c>
      <c r="Q403" s="136">
        <f>Ave!O27</f>
        <v>90.0625</v>
      </c>
      <c r="R403" s="136">
        <f>Ave!P27</f>
        <v>3</v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ነዋል  ኢብራሂም  ሙሀመድ</v>
      </c>
      <c r="E420" s="233" t="str">
        <f>'S1'!E28</f>
        <v>f</v>
      </c>
      <c r="F420" s="233">
        <f>'S1'!F28</f>
        <v>8</v>
      </c>
      <c r="G420" s="136" t="s">
        <v>88</v>
      </c>
      <c r="H420" s="136">
        <f>'S1'!G28</f>
        <v>49</v>
      </c>
      <c r="I420" s="136">
        <f>'S1'!H28</f>
        <v>68</v>
      </c>
      <c r="J420" s="136">
        <f>'S1'!I28</f>
        <v>72</v>
      </c>
      <c r="K420" s="136">
        <f>'S1'!J28</f>
        <v>70</v>
      </c>
      <c r="L420" s="136">
        <f>'S1'!K28</f>
        <v>72</v>
      </c>
      <c r="M420" s="136">
        <f>'S1'!L28</f>
        <v>67</v>
      </c>
      <c r="N420" s="136">
        <f>'S1'!M28</f>
        <v>51</v>
      </c>
      <c r="O420" s="136">
        <f>'S1'!N28</f>
        <v>76</v>
      </c>
      <c r="P420" s="136">
        <f>'S1'!P28</f>
        <v>525</v>
      </c>
      <c r="Q420" s="136">
        <f>'S1'!Q28</f>
        <v>65.625</v>
      </c>
      <c r="R420" s="136">
        <f>'S1'!R28</f>
        <v>35</v>
      </c>
      <c r="S420" s="238" t="str">
        <f>Ave!Q28</f>
        <v>ተዛውራለች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57</v>
      </c>
      <c r="I421" s="136">
        <f>'S2'!H28</f>
        <v>58</v>
      </c>
      <c r="J421" s="136">
        <f>'S2'!I28</f>
        <v>77</v>
      </c>
      <c r="K421" s="136">
        <f>'S2'!J28</f>
        <v>49</v>
      </c>
      <c r="L421" s="136">
        <f>'S2'!K28</f>
        <v>64</v>
      </c>
      <c r="M421" s="136">
        <f>'S2'!L28</f>
        <v>54</v>
      </c>
      <c r="N421" s="136">
        <f>'S2'!M28</f>
        <v>59</v>
      </c>
      <c r="O421" s="136">
        <f>'S2'!N28</f>
        <v>82</v>
      </c>
      <c r="P421" s="136">
        <f>'S2'!P28</f>
        <v>500</v>
      </c>
      <c r="Q421" s="136">
        <f>'S2'!Q28</f>
        <v>62.5</v>
      </c>
      <c r="R421" s="136">
        <f>'S2'!R28</f>
        <v>32</v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>
        <f>Ave!F28</f>
        <v>53</v>
      </c>
      <c r="I422" s="136">
        <f>Ave!G28</f>
        <v>63</v>
      </c>
      <c r="J422" s="136">
        <f>Ave!H28</f>
        <v>74.5</v>
      </c>
      <c r="K422" s="136">
        <f>Ave!I28</f>
        <v>59.5</v>
      </c>
      <c r="L422" s="136">
        <f>Ave!J28</f>
        <v>68</v>
      </c>
      <c r="M422" s="136">
        <f>Ave!K28</f>
        <v>60.5</v>
      </c>
      <c r="N422" s="136">
        <f>Ave!L28</f>
        <v>55</v>
      </c>
      <c r="O422" s="136">
        <f>Ave!M28</f>
        <v>79</v>
      </c>
      <c r="P422" s="136">
        <f>Ave!N28</f>
        <v>512.5</v>
      </c>
      <c r="Q422" s="136">
        <f>Ave!O28</f>
        <v>64.0625</v>
      </c>
      <c r="R422" s="136">
        <f>Ave!P28</f>
        <v>34</v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አህመድ ሙሀመድ አህመድ</v>
      </c>
      <c r="E437" s="244" t="str">
        <f>'S1'!E29</f>
        <v>m</v>
      </c>
      <c r="F437" s="244">
        <f>'S1'!F29</f>
        <v>8</v>
      </c>
      <c r="G437" s="136" t="s">
        <v>88</v>
      </c>
      <c r="H437" s="137">
        <f>'S1'!G29</f>
        <v>82</v>
      </c>
      <c r="I437" s="137">
        <f>'S1'!H29</f>
        <v>67</v>
      </c>
      <c r="J437" s="137">
        <f>'S1'!I29</f>
        <v>100</v>
      </c>
      <c r="K437" s="137">
        <f>'S1'!J29</f>
        <v>94</v>
      </c>
      <c r="L437" s="137">
        <f>'S1'!K29</f>
        <v>90</v>
      </c>
      <c r="M437" s="137">
        <f>'S1'!L29</f>
        <v>75</v>
      </c>
      <c r="N437" s="137">
        <f>'S1'!M29</f>
        <v>86</v>
      </c>
      <c r="O437" s="137">
        <f>'S1'!N29</f>
        <v>97</v>
      </c>
      <c r="P437" s="137">
        <f>'S1'!P29</f>
        <v>691</v>
      </c>
      <c r="Q437" s="137">
        <f>'S1'!Q29</f>
        <v>86.375</v>
      </c>
      <c r="R437" s="137">
        <f>'S1'!R29</f>
        <v>13</v>
      </c>
      <c r="S437" s="250" t="str">
        <f>Ave!Q29</f>
        <v>ተዛውሯል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70</v>
      </c>
      <c r="I438" s="137">
        <f>'S2'!H29</f>
        <v>78</v>
      </c>
      <c r="J438" s="137">
        <f>'S2'!I29</f>
        <v>100</v>
      </c>
      <c r="K438" s="137">
        <f>'S2'!J29</f>
        <v>74</v>
      </c>
      <c r="L438" s="137">
        <f>'S2'!K29</f>
        <v>90</v>
      </c>
      <c r="M438" s="137">
        <f>'S2'!L29</f>
        <v>72</v>
      </c>
      <c r="N438" s="137">
        <f>'S2'!M29</f>
        <v>69</v>
      </c>
      <c r="O438" s="137">
        <f>'S2'!N29</f>
        <v>93</v>
      </c>
      <c r="P438" s="137">
        <f>'S2'!P29</f>
        <v>646</v>
      </c>
      <c r="Q438" s="137">
        <f>'S2'!Q29</f>
        <v>80.75</v>
      </c>
      <c r="R438" s="137">
        <f>'S2'!R29</f>
        <v>17</v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>
        <f>Ave!F29</f>
        <v>76</v>
      </c>
      <c r="I439" s="137">
        <f>Ave!G29</f>
        <v>72.5</v>
      </c>
      <c r="J439" s="137">
        <f>Ave!H29</f>
        <v>100</v>
      </c>
      <c r="K439" s="137">
        <f>Ave!I29</f>
        <v>84</v>
      </c>
      <c r="L439" s="137">
        <f>Ave!J29</f>
        <v>90</v>
      </c>
      <c r="M439" s="137">
        <f>Ave!K29</f>
        <v>73.5</v>
      </c>
      <c r="N439" s="137">
        <f>Ave!L29</f>
        <v>77.5</v>
      </c>
      <c r="O439" s="137">
        <f>Ave!M29</f>
        <v>95</v>
      </c>
      <c r="P439" s="137">
        <f>Ave!N29</f>
        <v>668.5</v>
      </c>
      <c r="Q439" s="137">
        <f>Ave!O29</f>
        <v>83.5625</v>
      </c>
      <c r="R439" s="137">
        <f>Ave!P29</f>
        <v>14</v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አመተረህማን አብዱልቃድር</v>
      </c>
      <c r="E456" s="244" t="str">
        <f>'S1'!E30</f>
        <v>f</v>
      </c>
      <c r="F456" s="244">
        <f>'S1'!F30</f>
        <v>8</v>
      </c>
      <c r="G456" s="136" t="s">
        <v>88</v>
      </c>
      <c r="H456" s="137">
        <f>'S1'!G30</f>
        <v>88</v>
      </c>
      <c r="I456" s="137">
        <f>'S1'!H30</f>
        <v>87</v>
      </c>
      <c r="J456" s="137">
        <f>'S1'!I30</f>
        <v>98</v>
      </c>
      <c r="K456" s="137">
        <f>'S1'!J30</f>
        <v>91</v>
      </c>
      <c r="L456" s="137">
        <f>'S1'!K30</f>
        <v>96</v>
      </c>
      <c r="M456" s="137">
        <f>'S1'!L30</f>
        <v>72</v>
      </c>
      <c r="N456" s="137">
        <f>'S1'!M30</f>
        <v>89</v>
      </c>
      <c r="O456" s="137">
        <f>'S1'!N30</f>
        <v>87</v>
      </c>
      <c r="P456" s="137">
        <f>'S1'!P30</f>
        <v>708</v>
      </c>
      <c r="Q456" s="137">
        <f>'S1'!Q30</f>
        <v>88.5</v>
      </c>
      <c r="R456" s="137">
        <f>'S1'!R30</f>
        <v>5</v>
      </c>
      <c r="S456" s="250" t="str">
        <f>Ave!Q30</f>
        <v>ተዛውራለች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81</v>
      </c>
      <c r="I457" s="137">
        <f>'S2'!H30</f>
        <v>81</v>
      </c>
      <c r="J457" s="137">
        <f>'S2'!I30</f>
        <v>96</v>
      </c>
      <c r="K457" s="137">
        <f>'S2'!J30</f>
        <v>64</v>
      </c>
      <c r="L457" s="137">
        <f>'S2'!K30</f>
        <v>94</v>
      </c>
      <c r="M457" s="137">
        <f>'S2'!L30</f>
        <v>73</v>
      </c>
      <c r="N457" s="137">
        <f>'S2'!M30</f>
        <v>88</v>
      </c>
      <c r="O457" s="137">
        <f>'S2'!N30</f>
        <v>93</v>
      </c>
      <c r="P457" s="137">
        <f>'S2'!P30</f>
        <v>670</v>
      </c>
      <c r="Q457" s="137">
        <f>'S2'!Q30</f>
        <v>83.75</v>
      </c>
      <c r="R457" s="137">
        <f>'S2'!R30</f>
        <v>12</v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>
        <f>Ave!F30</f>
        <v>84.5</v>
      </c>
      <c r="I458" s="137">
        <f>Ave!G30</f>
        <v>84</v>
      </c>
      <c r="J458" s="137">
        <f>Ave!H30</f>
        <v>97</v>
      </c>
      <c r="K458" s="137">
        <f>Ave!I30</f>
        <v>77.5</v>
      </c>
      <c r="L458" s="137">
        <f>Ave!J30</f>
        <v>95</v>
      </c>
      <c r="M458" s="137">
        <f>Ave!K30</f>
        <v>72.5</v>
      </c>
      <c r="N458" s="137">
        <f>Ave!L30</f>
        <v>88.5</v>
      </c>
      <c r="O458" s="137">
        <f>Ave!M30</f>
        <v>90</v>
      </c>
      <c r="P458" s="137">
        <f>Ave!N30</f>
        <v>689</v>
      </c>
      <c r="Q458" s="137">
        <f>Ave!O30</f>
        <v>86.125</v>
      </c>
      <c r="R458" s="137">
        <f>Ave!P30</f>
        <v>11</v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አሚራ  አብዱ  ሰኢድ</v>
      </c>
      <c r="E473" s="233" t="str">
        <f>'S1'!E31</f>
        <v>f</v>
      </c>
      <c r="F473" s="233">
        <f>'S1'!F31</f>
        <v>8</v>
      </c>
      <c r="G473" s="136" t="s">
        <v>88</v>
      </c>
      <c r="H473" s="136">
        <f>'S1'!G31</f>
        <v>45</v>
      </c>
      <c r="I473" s="136">
        <f>'S1'!H31</f>
        <v>36</v>
      </c>
      <c r="J473" s="136">
        <f>'S1'!I31</f>
        <v>63</v>
      </c>
      <c r="K473" s="136">
        <f>'S1'!J31</f>
        <v>53</v>
      </c>
      <c r="L473" s="136">
        <f>'S1'!K31</f>
        <v>61</v>
      </c>
      <c r="M473" s="136">
        <f>'S1'!L31</f>
        <v>56</v>
      </c>
      <c r="N473" s="136">
        <f>'S1'!M31</f>
        <v>53</v>
      </c>
      <c r="O473" s="136">
        <f>'S1'!N31</f>
        <v>76</v>
      </c>
      <c r="P473" s="136">
        <f>'S1'!P31</f>
        <v>443</v>
      </c>
      <c r="Q473" s="136">
        <f>'S1'!Q31</f>
        <v>55.375</v>
      </c>
      <c r="R473" s="136">
        <f>'S1'!R31</f>
        <v>38</v>
      </c>
      <c r="S473" s="238" t="str">
        <f>Ave!Q31</f>
        <v>ተዛውራለች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49</v>
      </c>
      <c r="I474" s="136">
        <f>'S2'!H31</f>
        <v>56</v>
      </c>
      <c r="J474" s="136">
        <f>'S2'!I31</f>
        <v>54</v>
      </c>
      <c r="K474" s="136">
        <f>'S2'!J31</f>
        <v>44</v>
      </c>
      <c r="L474" s="136">
        <f>'S2'!K31</f>
        <v>51</v>
      </c>
      <c r="M474" s="136">
        <f>'S2'!L31</f>
        <v>60</v>
      </c>
      <c r="N474" s="136">
        <f>'S2'!M31</f>
        <v>51</v>
      </c>
      <c r="O474" s="136">
        <f>'S2'!N31</f>
        <v>77</v>
      </c>
      <c r="P474" s="136">
        <f>'S2'!P31</f>
        <v>442</v>
      </c>
      <c r="Q474" s="136">
        <f>'S2'!Q31</f>
        <v>55.25</v>
      </c>
      <c r="R474" s="136">
        <f>'S2'!R31</f>
        <v>38</v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>
        <f>Ave!F31</f>
        <v>47</v>
      </c>
      <c r="I475" s="136">
        <f>Ave!G31</f>
        <v>46</v>
      </c>
      <c r="J475" s="136">
        <f>Ave!H31</f>
        <v>58.5</v>
      </c>
      <c r="K475" s="136">
        <f>Ave!I31</f>
        <v>48.5</v>
      </c>
      <c r="L475" s="136">
        <f>Ave!J31</f>
        <v>56</v>
      </c>
      <c r="M475" s="136">
        <f>Ave!K31</f>
        <v>58</v>
      </c>
      <c r="N475" s="136">
        <f>Ave!L31</f>
        <v>52</v>
      </c>
      <c r="O475" s="136">
        <f>Ave!M31</f>
        <v>76.5</v>
      </c>
      <c r="P475" s="136">
        <f>Ave!N31</f>
        <v>442.5</v>
      </c>
      <c r="Q475" s="136">
        <f>Ave!O31</f>
        <v>55.3125</v>
      </c>
      <c r="R475" s="136">
        <f>Ave!P31</f>
        <v>38</v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አማር  ሙሀመድ  ሰኢድ</v>
      </c>
      <c r="E492" s="233" t="str">
        <f>'S1'!E32</f>
        <v>m</v>
      </c>
      <c r="F492" s="233">
        <f>'S1'!F32</f>
        <v>8</v>
      </c>
      <c r="G492" s="136" t="s">
        <v>88</v>
      </c>
      <c r="H492" s="136">
        <f>'S1'!G32</f>
        <v>44</v>
      </c>
      <c r="I492" s="136">
        <f>'S1'!H32</f>
        <v>50</v>
      </c>
      <c r="J492" s="136">
        <f>'S1'!I32</f>
        <v>34</v>
      </c>
      <c r="K492" s="136">
        <f>'S1'!J32</f>
        <v>52</v>
      </c>
      <c r="L492" s="136">
        <f>'S1'!K32</f>
        <v>42</v>
      </c>
      <c r="M492" s="136">
        <f>'S1'!L32</f>
        <v>45</v>
      </c>
      <c r="N492" s="136">
        <f>'S1'!M32</f>
        <v>46</v>
      </c>
      <c r="O492" s="136">
        <f>'S1'!N32</f>
        <v>71</v>
      </c>
      <c r="P492" s="136">
        <f>'S1'!P32</f>
        <v>384</v>
      </c>
      <c r="Q492" s="136">
        <f>'S1'!Q32</f>
        <v>48</v>
      </c>
      <c r="R492" s="136">
        <f>'S1'!R32</f>
        <v>42</v>
      </c>
      <c r="S492" s="238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35</v>
      </c>
      <c r="I493" s="136">
        <f>'S2'!H32</f>
        <v>60</v>
      </c>
      <c r="J493" s="136">
        <f>'S2'!I32</f>
        <v>51</v>
      </c>
      <c r="K493" s="136">
        <f>'S2'!J32</f>
        <v>36</v>
      </c>
      <c r="L493" s="136">
        <f>'S2'!K32</f>
        <v>49</v>
      </c>
      <c r="M493" s="136">
        <f>'S2'!L32</f>
        <v>55</v>
      </c>
      <c r="N493" s="136">
        <f>'S2'!M32</f>
        <v>51</v>
      </c>
      <c r="O493" s="136">
        <f>'S2'!N32</f>
        <v>81</v>
      </c>
      <c r="P493" s="136">
        <f>'S2'!P32</f>
        <v>418</v>
      </c>
      <c r="Q493" s="136">
        <f>'S2'!Q32</f>
        <v>52.25</v>
      </c>
      <c r="R493" s="136">
        <f>'S2'!R32</f>
        <v>40</v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>
        <f>Ave!F32</f>
        <v>39.5</v>
      </c>
      <c r="I494" s="136">
        <f>Ave!G32</f>
        <v>55</v>
      </c>
      <c r="J494" s="136">
        <f>Ave!H32</f>
        <v>42.5</v>
      </c>
      <c r="K494" s="136">
        <f>Ave!I32</f>
        <v>44</v>
      </c>
      <c r="L494" s="136">
        <f>Ave!J32</f>
        <v>45.5</v>
      </c>
      <c r="M494" s="136">
        <f>Ave!K32</f>
        <v>50</v>
      </c>
      <c r="N494" s="136">
        <f>Ave!L32</f>
        <v>48.5</v>
      </c>
      <c r="O494" s="136">
        <f>Ave!M32</f>
        <v>76</v>
      </c>
      <c r="P494" s="136">
        <f>Ave!N32</f>
        <v>401</v>
      </c>
      <c r="Q494" s="136">
        <f>Ave!O32</f>
        <v>50.125</v>
      </c>
      <c r="R494" s="136">
        <f>Ave!P32</f>
        <v>40</v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አማር  ኑሩ  ጌታሁን</v>
      </c>
      <c r="E509" s="233" t="str">
        <f>'S1'!E33</f>
        <v>m</v>
      </c>
      <c r="F509" s="233">
        <f>'S1'!F33</f>
        <v>8</v>
      </c>
      <c r="G509" s="136" t="s">
        <v>88</v>
      </c>
      <c r="H509" s="136">
        <f>'S1'!G33</f>
        <v>80</v>
      </c>
      <c r="I509" s="136">
        <f>'S1'!H33</f>
        <v>56</v>
      </c>
      <c r="J509" s="136">
        <f>'S1'!I33</f>
        <v>61</v>
      </c>
      <c r="K509" s="136">
        <f>'S1'!J33</f>
        <v>70</v>
      </c>
      <c r="L509" s="136">
        <f>'S1'!K33</f>
        <v>82</v>
      </c>
      <c r="M509" s="136">
        <f>'S1'!L33</f>
        <v>72</v>
      </c>
      <c r="N509" s="136">
        <f>'S1'!M33</f>
        <v>77</v>
      </c>
      <c r="O509" s="136">
        <f>'S1'!N33</f>
        <v>67</v>
      </c>
      <c r="P509" s="136">
        <f>'S1'!P33</f>
        <v>565</v>
      </c>
      <c r="Q509" s="136">
        <f>'S1'!Q33</f>
        <v>70.625</v>
      </c>
      <c r="R509" s="136">
        <f>'S1'!R33</f>
        <v>29</v>
      </c>
      <c r="S509" s="238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66</v>
      </c>
      <c r="I510" s="136">
        <f>'S2'!H33</f>
        <v>64</v>
      </c>
      <c r="J510" s="136">
        <f>'S2'!I33</f>
        <v>65</v>
      </c>
      <c r="K510" s="136">
        <f>'S2'!J33</f>
        <v>51</v>
      </c>
      <c r="L510" s="136">
        <f>'S2'!K33</f>
        <v>85</v>
      </c>
      <c r="M510" s="136">
        <f>'S2'!L33</f>
        <v>69</v>
      </c>
      <c r="N510" s="136">
        <f>'S2'!M33</f>
        <v>79</v>
      </c>
      <c r="O510" s="136">
        <f>'S2'!N33</f>
        <v>79</v>
      </c>
      <c r="P510" s="136">
        <f>'S2'!P33</f>
        <v>558</v>
      </c>
      <c r="Q510" s="136">
        <f>'S2'!Q33</f>
        <v>69.75</v>
      </c>
      <c r="R510" s="136">
        <f>'S2'!R33</f>
        <v>27</v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>
        <f>Ave!F33</f>
        <v>73</v>
      </c>
      <c r="I511" s="136">
        <f>Ave!G33</f>
        <v>60</v>
      </c>
      <c r="J511" s="136">
        <f>Ave!H33</f>
        <v>63</v>
      </c>
      <c r="K511" s="136">
        <f>Ave!I33</f>
        <v>60.5</v>
      </c>
      <c r="L511" s="136">
        <f>Ave!J33</f>
        <v>83.5</v>
      </c>
      <c r="M511" s="136">
        <f>Ave!K33</f>
        <v>70.5</v>
      </c>
      <c r="N511" s="136">
        <f>Ave!L33</f>
        <v>78</v>
      </c>
      <c r="O511" s="136">
        <f>Ave!M33</f>
        <v>73</v>
      </c>
      <c r="P511" s="136">
        <f>Ave!N33</f>
        <v>561.5</v>
      </c>
      <c r="Q511" s="136">
        <f>Ave!O33</f>
        <v>70.1875</v>
      </c>
      <c r="R511" s="136">
        <f>Ave!P33</f>
        <v>28</v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አማር  ይማም ሙሀመድ</v>
      </c>
      <c r="E528" s="233" t="str">
        <f>'S1'!E34</f>
        <v>m</v>
      </c>
      <c r="F528" s="233">
        <f>'S1'!F34</f>
        <v>8</v>
      </c>
      <c r="G528" s="136" t="s">
        <v>88</v>
      </c>
      <c r="H528" s="136">
        <f>'S1'!G34</f>
        <v>59</v>
      </c>
      <c r="I528" s="136">
        <f>'S1'!H34</f>
        <v>42</v>
      </c>
      <c r="J528" s="136">
        <f>'S1'!I34</f>
        <v>53</v>
      </c>
      <c r="K528" s="136">
        <f>'S1'!J34</f>
        <v>49</v>
      </c>
      <c r="L528" s="136">
        <f>'S1'!K34</f>
        <v>65</v>
      </c>
      <c r="M528" s="136">
        <f>'S1'!L34</f>
        <v>57</v>
      </c>
      <c r="N528" s="136">
        <f>'S1'!M34</f>
        <v>58</v>
      </c>
      <c r="O528" s="136">
        <f>'S1'!N34</f>
        <v>71</v>
      </c>
      <c r="P528" s="136">
        <f>'S1'!P34</f>
        <v>454</v>
      </c>
      <c r="Q528" s="136">
        <f>'S1'!Q34</f>
        <v>56.75</v>
      </c>
      <c r="R528" s="136">
        <f>'S1'!R34</f>
        <v>37</v>
      </c>
      <c r="S528" s="238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59</v>
      </c>
      <c r="I529" s="136">
        <f>'S2'!H34</f>
        <v>47</v>
      </c>
      <c r="J529" s="136">
        <f>'S2'!I34</f>
        <v>46</v>
      </c>
      <c r="K529" s="136">
        <f>'S2'!J34</f>
        <v>42</v>
      </c>
      <c r="L529" s="136">
        <f>'S2'!K34</f>
        <v>81</v>
      </c>
      <c r="M529" s="136">
        <f>'S2'!L34</f>
        <v>54</v>
      </c>
      <c r="N529" s="136">
        <f>'S2'!M34</f>
        <v>62</v>
      </c>
      <c r="O529" s="136">
        <f>'S2'!N34</f>
        <v>75</v>
      </c>
      <c r="P529" s="136">
        <f>'S2'!P34</f>
        <v>466</v>
      </c>
      <c r="Q529" s="136">
        <f>'S2'!Q34</f>
        <v>58.25</v>
      </c>
      <c r="R529" s="136">
        <f>'S2'!R34</f>
        <v>36</v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>
        <f>Ave!F34</f>
        <v>59</v>
      </c>
      <c r="I530" s="136">
        <f>Ave!G34</f>
        <v>44.5</v>
      </c>
      <c r="J530" s="136">
        <f>Ave!H34</f>
        <v>49.5</v>
      </c>
      <c r="K530" s="136">
        <f>Ave!I34</f>
        <v>45.5</v>
      </c>
      <c r="L530" s="136">
        <f>Ave!J34</f>
        <v>73</v>
      </c>
      <c r="M530" s="136">
        <f>Ave!K34</f>
        <v>55.5</v>
      </c>
      <c r="N530" s="136">
        <f>Ave!L34</f>
        <v>60</v>
      </c>
      <c r="O530" s="136">
        <f>Ave!M34</f>
        <v>73</v>
      </c>
      <c r="P530" s="136">
        <f>Ave!N34</f>
        <v>460</v>
      </c>
      <c r="Q530" s="136">
        <f>Ave!O34</f>
        <v>57.5</v>
      </c>
      <c r="R530" s="136">
        <f>Ave!P34</f>
        <v>37</v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አቡበከር  ሙሀመድ  አደም</v>
      </c>
      <c r="E545" s="233" t="str">
        <f>'S1'!E35</f>
        <v>m</v>
      </c>
      <c r="F545" s="233">
        <f>'S1'!F35</f>
        <v>8</v>
      </c>
      <c r="G545" s="136" t="s">
        <v>88</v>
      </c>
      <c r="H545" s="136">
        <f>'S1'!G35</f>
        <v>67</v>
      </c>
      <c r="I545" s="136">
        <f>'S1'!H35</f>
        <v>60</v>
      </c>
      <c r="J545" s="136">
        <f>'S1'!I35</f>
        <v>85</v>
      </c>
      <c r="K545" s="136">
        <f>'S1'!J35</f>
        <v>71</v>
      </c>
      <c r="L545" s="136">
        <f>'S1'!K35</f>
        <v>81</v>
      </c>
      <c r="M545" s="136">
        <f>'S1'!L35</f>
        <v>76</v>
      </c>
      <c r="N545" s="136">
        <f>'S1'!M35</f>
        <v>53</v>
      </c>
      <c r="O545" s="136">
        <f>'S1'!N35</f>
        <v>81</v>
      </c>
      <c r="P545" s="136">
        <f>'S1'!P35</f>
        <v>574</v>
      </c>
      <c r="Q545" s="136">
        <f>'S1'!Q35</f>
        <v>71.75</v>
      </c>
      <c r="R545" s="136">
        <f>'S1'!R35</f>
        <v>26</v>
      </c>
      <c r="S545" s="238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60</v>
      </c>
      <c r="I546" s="136">
        <f>'S2'!H35</f>
        <v>53</v>
      </c>
      <c r="J546" s="136">
        <f>'S2'!I35</f>
        <v>71</v>
      </c>
      <c r="K546" s="136">
        <f>'S2'!J35</f>
        <v>46</v>
      </c>
      <c r="L546" s="136">
        <f>'S2'!K35</f>
        <v>81</v>
      </c>
      <c r="M546" s="136">
        <f>'S2'!L35</f>
        <v>63</v>
      </c>
      <c r="N546" s="136">
        <f>'S2'!M35</f>
        <v>56</v>
      </c>
      <c r="O546" s="136">
        <f>'S2'!N35</f>
        <v>91</v>
      </c>
      <c r="P546" s="136">
        <f>'S2'!P35</f>
        <v>521</v>
      </c>
      <c r="Q546" s="136">
        <f>'S2'!Q35</f>
        <v>65.125</v>
      </c>
      <c r="R546" s="136">
        <f>'S2'!R35</f>
        <v>30</v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>
        <f>Ave!F35</f>
        <v>63.5</v>
      </c>
      <c r="I547" s="136">
        <f>Ave!G35</f>
        <v>56.5</v>
      </c>
      <c r="J547" s="136">
        <f>Ave!H35</f>
        <v>78</v>
      </c>
      <c r="K547" s="136">
        <f>Ave!I35</f>
        <v>58.5</v>
      </c>
      <c r="L547" s="136">
        <f>Ave!J35</f>
        <v>81</v>
      </c>
      <c r="M547" s="136">
        <f>Ave!K35</f>
        <v>69.5</v>
      </c>
      <c r="N547" s="136">
        <f>Ave!L35</f>
        <v>54.5</v>
      </c>
      <c r="O547" s="136">
        <f>Ave!M35</f>
        <v>86</v>
      </c>
      <c r="P547" s="136">
        <f>Ave!N35</f>
        <v>547.5</v>
      </c>
      <c r="Q547" s="136">
        <f>Ave!O35</f>
        <v>68.4375</v>
      </c>
      <c r="R547" s="136">
        <f>Ave!P35</f>
        <v>30</v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አብዱሰላም  ሰኢድ  ሙሀመድ</v>
      </c>
      <c r="E564" s="233" t="str">
        <f>'S1'!E36</f>
        <v>m</v>
      </c>
      <c r="F564" s="233">
        <f>'S1'!F36</f>
        <v>8</v>
      </c>
      <c r="G564" s="136" t="s">
        <v>88</v>
      </c>
      <c r="H564" s="136">
        <f>'S1'!G36</f>
        <v>44</v>
      </c>
      <c r="I564" s="136">
        <f>'S1'!H36</f>
        <v>72</v>
      </c>
      <c r="J564" s="136">
        <f>'S1'!I36</f>
        <v>89</v>
      </c>
      <c r="K564" s="136">
        <f>'S1'!J36</f>
        <v>79</v>
      </c>
      <c r="L564" s="136">
        <f>'S1'!K36</f>
        <v>74</v>
      </c>
      <c r="M564" s="136">
        <f>'S1'!L36</f>
        <v>62</v>
      </c>
      <c r="N564" s="136">
        <f>'S1'!M36</f>
        <v>72</v>
      </c>
      <c r="O564" s="136">
        <f>'S1'!N36</f>
        <v>76</v>
      </c>
      <c r="P564" s="136">
        <f>'S1'!P36</f>
        <v>568</v>
      </c>
      <c r="Q564" s="136">
        <f>'S1'!Q36</f>
        <v>71</v>
      </c>
      <c r="R564" s="136">
        <f>'S1'!R36</f>
        <v>28</v>
      </c>
      <c r="S564" s="238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44</v>
      </c>
      <c r="I565" s="136">
        <f>'S2'!H36</f>
        <v>60</v>
      </c>
      <c r="J565" s="136">
        <f>'S2'!I36</f>
        <v>65</v>
      </c>
      <c r="K565" s="136">
        <f>'S2'!J36</f>
        <v>45</v>
      </c>
      <c r="L565" s="136">
        <f>'S2'!K36</f>
        <v>45</v>
      </c>
      <c r="M565" s="136">
        <f>'S2'!L36</f>
        <v>65</v>
      </c>
      <c r="N565" s="136">
        <f>'S2'!M36</f>
        <v>54</v>
      </c>
      <c r="O565" s="136">
        <f>'S2'!N36</f>
        <v>79</v>
      </c>
      <c r="P565" s="136">
        <f>'S2'!P36</f>
        <v>457</v>
      </c>
      <c r="Q565" s="136">
        <f>'S2'!Q36</f>
        <v>57.125</v>
      </c>
      <c r="R565" s="136">
        <f>'S2'!R36</f>
        <v>37</v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>
        <f>Ave!F36</f>
        <v>44</v>
      </c>
      <c r="I566" s="136">
        <f>Ave!G36</f>
        <v>66</v>
      </c>
      <c r="J566" s="136">
        <f>Ave!H36</f>
        <v>77</v>
      </c>
      <c r="K566" s="136">
        <f>Ave!I36</f>
        <v>62</v>
      </c>
      <c r="L566" s="136">
        <f>Ave!J36</f>
        <v>59.5</v>
      </c>
      <c r="M566" s="136">
        <f>Ave!K36</f>
        <v>63.5</v>
      </c>
      <c r="N566" s="136">
        <f>Ave!L36</f>
        <v>63</v>
      </c>
      <c r="O566" s="136">
        <f>Ave!M36</f>
        <v>77.5</v>
      </c>
      <c r="P566" s="136">
        <f>Ave!N36</f>
        <v>512.5</v>
      </c>
      <c r="Q566" s="136">
        <f>Ave!O36</f>
        <v>64.0625</v>
      </c>
      <c r="R566" s="136">
        <f>Ave!P36</f>
        <v>34</v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አነስ  አህመድ  ሙሀመድ</v>
      </c>
      <c r="E581" s="233" t="str">
        <f>'S1'!E37</f>
        <v>m</v>
      </c>
      <c r="F581" s="233">
        <f>'S1'!F37</f>
        <v>8</v>
      </c>
      <c r="G581" s="136" t="s">
        <v>88</v>
      </c>
      <c r="H581" s="136">
        <f>'S1'!G37</f>
        <v>66</v>
      </c>
      <c r="I581" s="136">
        <f>'S1'!H37</f>
        <v>61</v>
      </c>
      <c r="J581" s="136">
        <f>'S1'!I37</f>
        <v>88</v>
      </c>
      <c r="K581" s="136">
        <f>'S1'!J37</f>
        <v>88</v>
      </c>
      <c r="L581" s="136">
        <f>'S1'!K37</f>
        <v>80</v>
      </c>
      <c r="M581" s="136">
        <f>'S1'!L37</f>
        <v>61</v>
      </c>
      <c r="N581" s="136">
        <f>'S1'!M37</f>
        <v>56</v>
      </c>
      <c r="O581" s="136">
        <f>'S1'!N37</f>
        <v>83</v>
      </c>
      <c r="P581" s="136">
        <f>'S1'!P37</f>
        <v>583</v>
      </c>
      <c r="Q581" s="136">
        <f>'S1'!Q37</f>
        <v>72.875</v>
      </c>
      <c r="R581" s="136">
        <f>'S1'!R37</f>
        <v>25</v>
      </c>
      <c r="S581" s="238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60</v>
      </c>
      <c r="I582" s="136">
        <f>'S2'!H37</f>
        <v>69</v>
      </c>
      <c r="J582" s="136">
        <f>'S2'!I37</f>
        <v>97</v>
      </c>
      <c r="K582" s="136">
        <f>'S2'!J37</f>
        <v>68</v>
      </c>
      <c r="L582" s="136">
        <f>'S2'!K37</f>
        <v>83</v>
      </c>
      <c r="M582" s="136">
        <f>'S2'!L37</f>
        <v>61</v>
      </c>
      <c r="N582" s="136">
        <f>'S2'!M37</f>
        <v>61</v>
      </c>
      <c r="O582" s="136">
        <f>'S2'!N37</f>
        <v>79</v>
      </c>
      <c r="P582" s="136">
        <f>'S2'!P37</f>
        <v>578</v>
      </c>
      <c r="Q582" s="136">
        <f>'S2'!Q37</f>
        <v>72.25</v>
      </c>
      <c r="R582" s="136">
        <f>'S2'!R37</f>
        <v>24</v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>
        <f>Ave!F37</f>
        <v>63</v>
      </c>
      <c r="I583" s="136">
        <f>Ave!G37</f>
        <v>65</v>
      </c>
      <c r="J583" s="136">
        <f>Ave!H37</f>
        <v>92.5</v>
      </c>
      <c r="K583" s="136">
        <f>Ave!I37</f>
        <v>78</v>
      </c>
      <c r="L583" s="136">
        <f>Ave!J37</f>
        <v>81.5</v>
      </c>
      <c r="M583" s="136">
        <f>Ave!K37</f>
        <v>61</v>
      </c>
      <c r="N583" s="136">
        <f>Ave!L37</f>
        <v>58.5</v>
      </c>
      <c r="O583" s="136">
        <f>Ave!M37</f>
        <v>81</v>
      </c>
      <c r="P583" s="136">
        <f>Ave!N37</f>
        <v>580.5</v>
      </c>
      <c r="Q583" s="136">
        <f>Ave!O37</f>
        <v>72.5625</v>
      </c>
      <c r="R583" s="136">
        <f>Ave!P37</f>
        <v>24</v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አፍያ ኡስማን ኑርአህመድ</v>
      </c>
      <c r="E600" s="233" t="str">
        <f>'S1'!E38</f>
        <v>f</v>
      </c>
      <c r="F600" s="233">
        <f>'S1'!F38</f>
        <v>8</v>
      </c>
      <c r="G600" s="136" t="s">
        <v>88</v>
      </c>
      <c r="H600" s="136">
        <f>'S1'!G38</f>
        <v>90</v>
      </c>
      <c r="I600" s="136">
        <f>'S1'!H38</f>
        <v>83</v>
      </c>
      <c r="J600" s="136">
        <f>'S1'!I38</f>
        <v>96</v>
      </c>
      <c r="K600" s="136">
        <f>'S1'!J38</f>
        <v>87</v>
      </c>
      <c r="L600" s="136">
        <f>'S1'!K38</f>
        <v>100</v>
      </c>
      <c r="M600" s="136">
        <f>'S1'!L38</f>
        <v>91</v>
      </c>
      <c r="N600" s="136">
        <f>'S1'!M38</f>
        <v>90</v>
      </c>
      <c r="O600" s="136">
        <f>'S1'!N38</f>
        <v>69</v>
      </c>
      <c r="P600" s="136">
        <f>'S1'!P38</f>
        <v>706</v>
      </c>
      <c r="Q600" s="136">
        <f>'S1'!Q38</f>
        <v>88.25</v>
      </c>
      <c r="R600" s="136">
        <f>'S1'!R38</f>
        <v>6</v>
      </c>
      <c r="S600" s="238" t="str">
        <f>Ave!Q38</f>
        <v>ተዛውራለች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98</v>
      </c>
      <c r="I601" s="136">
        <f>'S2'!H38</f>
        <v>84</v>
      </c>
      <c r="J601" s="136">
        <f>'S2'!I38</f>
        <v>62</v>
      </c>
      <c r="K601" s="136">
        <f>'S2'!J38</f>
        <v>88</v>
      </c>
      <c r="L601" s="136">
        <f>'S2'!K38</f>
        <v>96</v>
      </c>
      <c r="M601" s="136">
        <f>'S2'!L38</f>
        <v>72</v>
      </c>
      <c r="N601" s="136">
        <f>'S2'!M38</f>
        <v>88</v>
      </c>
      <c r="O601" s="136">
        <f>'S2'!N38</f>
        <v>87</v>
      </c>
      <c r="P601" s="136">
        <f>'S2'!P38</f>
        <v>675</v>
      </c>
      <c r="Q601" s="136">
        <f>'S2'!Q38</f>
        <v>84.375</v>
      </c>
      <c r="R601" s="136">
        <f>'S2'!R38</f>
        <v>10</v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>
        <f>Ave!F38</f>
        <v>94</v>
      </c>
      <c r="I602" s="136">
        <f>Ave!G38</f>
        <v>83.5</v>
      </c>
      <c r="J602" s="136">
        <f>Ave!H38</f>
        <v>79</v>
      </c>
      <c r="K602" s="136">
        <f>Ave!I38</f>
        <v>87.5</v>
      </c>
      <c r="L602" s="136">
        <f>Ave!J38</f>
        <v>98</v>
      </c>
      <c r="M602" s="136">
        <f>Ave!K38</f>
        <v>81.5</v>
      </c>
      <c r="N602" s="136">
        <f>Ave!L38</f>
        <v>89</v>
      </c>
      <c r="O602" s="136">
        <f>Ave!M38</f>
        <v>78</v>
      </c>
      <c r="P602" s="136">
        <f>Ave!N38</f>
        <v>690.5</v>
      </c>
      <c r="Q602" s="136">
        <f>Ave!O38</f>
        <v>86.3125</v>
      </c>
      <c r="R602" s="136">
        <f>Ave!P38</f>
        <v>10</v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አፍናን  ሀሰን  ወርቁ</v>
      </c>
      <c r="E617" s="233" t="str">
        <f>'S1'!E39</f>
        <v>f</v>
      </c>
      <c r="F617" s="233">
        <f>'S1'!F39</f>
        <v>8</v>
      </c>
      <c r="G617" s="136" t="s">
        <v>88</v>
      </c>
      <c r="H617" s="136">
        <f>'S1'!G39</f>
        <v>65</v>
      </c>
      <c r="I617" s="136">
        <f>'S1'!H39</f>
        <v>57</v>
      </c>
      <c r="J617" s="136">
        <f>'S1'!I39</f>
        <v>98</v>
      </c>
      <c r="K617" s="136">
        <f>'S1'!J39</f>
        <v>61</v>
      </c>
      <c r="L617" s="136">
        <f>'S1'!K39</f>
        <v>78</v>
      </c>
      <c r="M617" s="136">
        <f>'S1'!L39</f>
        <v>54</v>
      </c>
      <c r="N617" s="136">
        <f>'S1'!M39</f>
        <v>52</v>
      </c>
      <c r="O617" s="136">
        <f>'S1'!N39</f>
        <v>73</v>
      </c>
      <c r="P617" s="136">
        <f>'S1'!P39</f>
        <v>538</v>
      </c>
      <c r="Q617" s="136">
        <f>'S1'!Q39</f>
        <v>67.25</v>
      </c>
      <c r="R617" s="136">
        <f>'S1'!R39</f>
        <v>34</v>
      </c>
      <c r="S617" s="238" t="str">
        <f>Ave!Q39</f>
        <v>ተዛውራለች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53</v>
      </c>
      <c r="I618" s="136">
        <f>'S2'!H39</f>
        <v>69</v>
      </c>
      <c r="J618" s="136">
        <f>'S2'!I39</f>
        <v>97</v>
      </c>
      <c r="K618" s="136">
        <f>'S2'!J39</f>
        <v>54</v>
      </c>
      <c r="L618" s="136">
        <f>'S2'!K39</f>
        <v>70</v>
      </c>
      <c r="M618" s="136">
        <f>'S2'!L39</f>
        <v>62</v>
      </c>
      <c r="N618" s="136">
        <f>'S2'!M39</f>
        <v>52</v>
      </c>
      <c r="O618" s="136">
        <f>'S2'!N39</f>
        <v>76</v>
      </c>
      <c r="P618" s="136">
        <f>'S2'!P39</f>
        <v>533</v>
      </c>
      <c r="Q618" s="136">
        <f>'S2'!Q39</f>
        <v>66.625</v>
      </c>
      <c r="R618" s="136">
        <f>'S2'!R39</f>
        <v>29</v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>
        <f>Ave!F39</f>
        <v>59</v>
      </c>
      <c r="I619" s="136">
        <f>Ave!G39</f>
        <v>63</v>
      </c>
      <c r="J619" s="136">
        <f>Ave!H39</f>
        <v>97.5</v>
      </c>
      <c r="K619" s="136">
        <f>Ave!I39</f>
        <v>57.5</v>
      </c>
      <c r="L619" s="136">
        <f>Ave!J39</f>
        <v>74</v>
      </c>
      <c r="M619" s="136">
        <f>Ave!K39</f>
        <v>58</v>
      </c>
      <c r="N619" s="136">
        <f>Ave!L39</f>
        <v>52</v>
      </c>
      <c r="O619" s="136">
        <f>Ave!M39</f>
        <v>74.5</v>
      </c>
      <c r="P619" s="136">
        <f>Ave!N39</f>
        <v>535.5</v>
      </c>
      <c r="Q619" s="136">
        <f>Ave!O39</f>
        <v>66.9375</v>
      </c>
      <c r="R619" s="136">
        <f>Ave!P39</f>
        <v>31</v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ኡበይዳ  አብዱሰላም  ከማል</v>
      </c>
      <c r="E636" s="233" t="str">
        <f>'S1'!E40</f>
        <v>m</v>
      </c>
      <c r="F636" s="233">
        <f>'S1'!F40</f>
        <v>8</v>
      </c>
      <c r="G636" s="136" t="s">
        <v>88</v>
      </c>
      <c r="H636" s="136">
        <f>'S1'!G40</f>
        <v>81</v>
      </c>
      <c r="I636" s="136">
        <f>'S1'!H40</f>
        <v>83</v>
      </c>
      <c r="J636" s="136">
        <f>'S1'!I40</f>
        <v>91</v>
      </c>
      <c r="K636" s="136">
        <f>'S1'!J40</f>
        <v>88</v>
      </c>
      <c r="L636" s="136">
        <f>'S1'!K40</f>
        <v>90</v>
      </c>
      <c r="M636" s="136">
        <f>'S1'!L40</f>
        <v>85</v>
      </c>
      <c r="N636" s="136">
        <f>'S1'!M40</f>
        <v>68</v>
      </c>
      <c r="O636" s="136">
        <f>'S1'!N40</f>
        <v>99</v>
      </c>
      <c r="P636" s="136">
        <f>'S1'!P40</f>
        <v>685</v>
      </c>
      <c r="Q636" s="136">
        <f>'S1'!Q40</f>
        <v>85.625</v>
      </c>
      <c r="R636" s="136">
        <f>'S1'!R40</f>
        <v>14</v>
      </c>
      <c r="S636" s="238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77</v>
      </c>
      <c r="I637" s="136">
        <f>'S2'!H40</f>
        <v>78</v>
      </c>
      <c r="J637" s="136">
        <f>'S2'!I40</f>
        <v>94</v>
      </c>
      <c r="K637" s="136">
        <f>'S2'!J40</f>
        <v>81</v>
      </c>
      <c r="L637" s="136">
        <f>'S2'!K40</f>
        <v>88</v>
      </c>
      <c r="M637" s="136">
        <f>'S2'!L40</f>
        <v>73</v>
      </c>
      <c r="N637" s="136">
        <f>'S2'!M40</f>
        <v>80</v>
      </c>
      <c r="O637" s="136">
        <f>'S2'!N40</f>
        <v>99</v>
      </c>
      <c r="P637" s="136">
        <f>'S2'!P40</f>
        <v>670</v>
      </c>
      <c r="Q637" s="136">
        <f>'S2'!Q40</f>
        <v>83.75</v>
      </c>
      <c r="R637" s="136">
        <f>'S2'!R40</f>
        <v>12</v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>
        <f>Ave!F40</f>
        <v>79</v>
      </c>
      <c r="I638" s="136">
        <f>Ave!G40</f>
        <v>80.5</v>
      </c>
      <c r="J638" s="136">
        <f>Ave!H40</f>
        <v>92.5</v>
      </c>
      <c r="K638" s="136">
        <f>Ave!I40</f>
        <v>84.5</v>
      </c>
      <c r="L638" s="136">
        <f>Ave!J40</f>
        <v>89</v>
      </c>
      <c r="M638" s="136">
        <f>Ave!K40</f>
        <v>79</v>
      </c>
      <c r="N638" s="136">
        <f>Ave!L40</f>
        <v>74</v>
      </c>
      <c r="O638" s="136">
        <f>Ave!M40</f>
        <v>99</v>
      </c>
      <c r="P638" s="136">
        <f>Ave!N40</f>
        <v>677.5</v>
      </c>
      <c r="Q638" s="136">
        <f>Ave!O40</f>
        <v>84.6875</v>
      </c>
      <c r="R638" s="136">
        <f>Ave!P40</f>
        <v>12</v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ኢማን  ሁሴን  ተገኘ</v>
      </c>
      <c r="E653" s="233" t="str">
        <f>'S1'!E41</f>
        <v>f</v>
      </c>
      <c r="F653" s="233">
        <f>'S1'!F41</f>
        <v>8</v>
      </c>
      <c r="G653" s="136" t="s">
        <v>88</v>
      </c>
      <c r="H653" s="136">
        <f>'S1'!G41</f>
        <v>82</v>
      </c>
      <c r="I653" s="136">
        <f>'S1'!H41</f>
        <v>86</v>
      </c>
      <c r="J653" s="136">
        <f>'S1'!I41</f>
        <v>87</v>
      </c>
      <c r="K653" s="136">
        <f>'S1'!J41</f>
        <v>82</v>
      </c>
      <c r="L653" s="136">
        <f>'S1'!K41</f>
        <v>89</v>
      </c>
      <c r="M653" s="136">
        <f>'S1'!L41</f>
        <v>77</v>
      </c>
      <c r="N653" s="136">
        <f>'S1'!M41</f>
        <v>78</v>
      </c>
      <c r="O653" s="136">
        <f>'S1'!N41</f>
        <v>76</v>
      </c>
      <c r="P653" s="136">
        <f>'S1'!P41</f>
        <v>657</v>
      </c>
      <c r="Q653" s="136">
        <f>'S1'!Q41</f>
        <v>82.125</v>
      </c>
      <c r="R653" s="136">
        <f>'S1'!R41</f>
        <v>17</v>
      </c>
      <c r="S653" s="238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93</v>
      </c>
      <c r="I654" s="136">
        <f>'S2'!H41</f>
        <v>78</v>
      </c>
      <c r="J654" s="136">
        <f>'S2'!I41</f>
        <v>95</v>
      </c>
      <c r="K654" s="136">
        <f>'S2'!J41</f>
        <v>66</v>
      </c>
      <c r="L654" s="136">
        <f>'S2'!K41</f>
        <v>95</v>
      </c>
      <c r="M654" s="136">
        <f>'S2'!L41</f>
        <v>73</v>
      </c>
      <c r="N654" s="136">
        <f>'S2'!M41</f>
        <v>87</v>
      </c>
      <c r="O654" s="136">
        <f>'S2'!N41</f>
        <v>88</v>
      </c>
      <c r="P654" s="136">
        <f>'S2'!P41</f>
        <v>675</v>
      </c>
      <c r="Q654" s="136">
        <f>'S2'!Q41</f>
        <v>84.375</v>
      </c>
      <c r="R654" s="136">
        <f>'S2'!R41</f>
        <v>10</v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>
        <f>Ave!F41</f>
        <v>87.5</v>
      </c>
      <c r="I655" s="136">
        <f>Ave!G41</f>
        <v>82</v>
      </c>
      <c r="J655" s="136">
        <f>Ave!H41</f>
        <v>91</v>
      </c>
      <c r="K655" s="136">
        <f>Ave!I41</f>
        <v>74</v>
      </c>
      <c r="L655" s="136">
        <f>Ave!J41</f>
        <v>92</v>
      </c>
      <c r="M655" s="136">
        <f>Ave!K41</f>
        <v>75</v>
      </c>
      <c r="N655" s="136">
        <f>Ave!L41</f>
        <v>82.5</v>
      </c>
      <c r="O655" s="136">
        <f>Ave!M41</f>
        <v>82</v>
      </c>
      <c r="P655" s="136">
        <f>Ave!N41</f>
        <v>666</v>
      </c>
      <c r="Q655" s="136">
        <f>Ave!O41</f>
        <v>83.25</v>
      </c>
      <c r="R655" s="136">
        <f>Ave!P41</f>
        <v>15</v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ኢክራም  ሱለይማን</v>
      </c>
      <c r="E672" s="233" t="str">
        <f>'S1'!E42</f>
        <v>f</v>
      </c>
      <c r="F672" s="233">
        <f>'S1'!F42</f>
        <v>8</v>
      </c>
      <c r="G672" s="136" t="s">
        <v>88</v>
      </c>
      <c r="H672" s="136">
        <f>'S1'!G42</f>
        <v>94</v>
      </c>
      <c r="I672" s="136">
        <f>'S1'!H42</f>
        <v>75</v>
      </c>
      <c r="J672" s="136">
        <f>'S1'!I42</f>
        <v>96</v>
      </c>
      <c r="K672" s="136">
        <f>'S1'!J42</f>
        <v>92</v>
      </c>
      <c r="L672" s="136">
        <f>'S1'!K42</f>
        <v>92</v>
      </c>
      <c r="M672" s="136">
        <f>'S1'!L42</f>
        <v>85</v>
      </c>
      <c r="N672" s="136">
        <f>'S1'!M42</f>
        <v>88</v>
      </c>
      <c r="O672" s="136">
        <f>'S1'!N42</f>
        <v>83</v>
      </c>
      <c r="P672" s="136">
        <f>'S1'!P42</f>
        <v>705</v>
      </c>
      <c r="Q672" s="136">
        <f>'S1'!Q42</f>
        <v>88.125</v>
      </c>
      <c r="R672" s="136">
        <f>'S1'!R42</f>
        <v>8</v>
      </c>
      <c r="S672" s="238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89</v>
      </c>
      <c r="I673" s="136">
        <f>'S2'!H42</f>
        <v>71</v>
      </c>
      <c r="J673" s="136">
        <f>'S2'!I42</f>
        <v>95</v>
      </c>
      <c r="K673" s="136">
        <f>'S2'!J42</f>
        <v>78</v>
      </c>
      <c r="L673" s="136">
        <f>'S2'!K42</f>
        <v>97</v>
      </c>
      <c r="M673" s="136">
        <f>'S2'!L42</f>
        <v>76</v>
      </c>
      <c r="N673" s="136">
        <f>'S2'!M42</f>
        <v>86</v>
      </c>
      <c r="O673" s="136">
        <f>'S2'!N42</f>
        <v>85</v>
      </c>
      <c r="P673" s="136">
        <f>'S2'!P42</f>
        <v>677</v>
      </c>
      <c r="Q673" s="136">
        <f>'S2'!Q42</f>
        <v>84.625</v>
      </c>
      <c r="R673" s="136">
        <f>'S2'!R42</f>
        <v>9</v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>
        <f>Ave!F42</f>
        <v>91.5</v>
      </c>
      <c r="I674" s="136">
        <f>Ave!G42</f>
        <v>73</v>
      </c>
      <c r="J674" s="136">
        <f>Ave!H42</f>
        <v>95.5</v>
      </c>
      <c r="K674" s="136">
        <f>Ave!I42</f>
        <v>85</v>
      </c>
      <c r="L674" s="136">
        <f>Ave!J42</f>
        <v>94.5</v>
      </c>
      <c r="M674" s="136">
        <f>Ave!K42</f>
        <v>80.5</v>
      </c>
      <c r="N674" s="136">
        <f>Ave!L42</f>
        <v>87</v>
      </c>
      <c r="O674" s="136">
        <f>Ave!M42</f>
        <v>84</v>
      </c>
      <c r="P674" s="136">
        <f>Ave!N42</f>
        <v>691</v>
      </c>
      <c r="Q674" s="136">
        <f>Ave!O42</f>
        <v>86.375</v>
      </c>
      <c r="R674" s="136">
        <f>Ave!P42</f>
        <v>9</v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ዙበይር  አብዱረህማን</v>
      </c>
      <c r="E689" s="233" t="str">
        <f>'S1'!E43</f>
        <v>m</v>
      </c>
      <c r="F689" s="233">
        <f>'S1'!F43</f>
        <v>8</v>
      </c>
      <c r="G689" s="136" t="s">
        <v>88</v>
      </c>
      <c r="H689" s="136">
        <f>'S1'!G43</f>
        <v>47</v>
      </c>
      <c r="I689" s="136">
        <f>'S1'!H43</f>
        <v>50</v>
      </c>
      <c r="J689" s="136">
        <f>'S1'!I43</f>
        <v>92</v>
      </c>
      <c r="K689" s="136">
        <f>'S1'!J43</f>
        <v>61</v>
      </c>
      <c r="L689" s="136">
        <f>'S1'!K43</f>
        <v>71</v>
      </c>
      <c r="M689" s="136">
        <f>'S1'!L43</f>
        <v>54</v>
      </c>
      <c r="N689" s="136">
        <f>'S1'!M43</f>
        <v>50</v>
      </c>
      <c r="O689" s="136">
        <f>'S1'!N43</f>
        <v>67</v>
      </c>
      <c r="P689" s="136">
        <f>'S1'!P43</f>
        <v>492</v>
      </c>
      <c r="Q689" s="136">
        <f>'S1'!Q43</f>
        <v>61.5</v>
      </c>
      <c r="R689" s="136">
        <f>'S1'!R43</f>
        <v>36</v>
      </c>
      <c r="S689" s="238" t="str">
        <f>Ave!Q43</f>
        <v>ተዛውሯል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45</v>
      </c>
      <c r="I690" s="136">
        <f>'S2'!H43</f>
        <v>57</v>
      </c>
      <c r="J690" s="136">
        <f>'S2'!I43</f>
        <v>92</v>
      </c>
      <c r="K690" s="136">
        <f>'S2'!J43</f>
        <v>53</v>
      </c>
      <c r="L690" s="136">
        <f>'S2'!K43</f>
        <v>53</v>
      </c>
      <c r="M690" s="136">
        <f>'S2'!L43</f>
        <v>65</v>
      </c>
      <c r="N690" s="136">
        <f>'S2'!M43</f>
        <v>41</v>
      </c>
      <c r="O690" s="136">
        <f>'S2'!N43</f>
        <v>75</v>
      </c>
      <c r="P690" s="136">
        <f>'S2'!P43</f>
        <v>481</v>
      </c>
      <c r="Q690" s="136">
        <f>'S2'!Q43</f>
        <v>60.125</v>
      </c>
      <c r="R690" s="136">
        <f>'S2'!R43</f>
        <v>35</v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>
        <f>Ave!F43</f>
        <v>46</v>
      </c>
      <c r="I691" s="136">
        <f>Ave!G43</f>
        <v>53.5</v>
      </c>
      <c r="J691" s="136">
        <f>Ave!H43</f>
        <v>92</v>
      </c>
      <c r="K691" s="136">
        <f>Ave!I43</f>
        <v>57</v>
      </c>
      <c r="L691" s="136">
        <f>Ave!J43</f>
        <v>62</v>
      </c>
      <c r="M691" s="136">
        <f>Ave!K43</f>
        <v>59.5</v>
      </c>
      <c r="N691" s="136">
        <f>Ave!L43</f>
        <v>45.5</v>
      </c>
      <c r="O691" s="136">
        <f>Ave!M43</f>
        <v>71</v>
      </c>
      <c r="P691" s="136">
        <f>Ave!N43</f>
        <v>486.5</v>
      </c>
      <c r="Q691" s="136">
        <f>Ave!O43</f>
        <v>60.8125</v>
      </c>
      <c r="R691" s="136">
        <f>Ave!P43</f>
        <v>36</v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ዛኪር  ሙሀመድ  ዳዉድ</v>
      </c>
      <c r="E708" s="233" t="str">
        <f>'S1'!E44</f>
        <v>m</v>
      </c>
      <c r="F708" s="233">
        <f>'S1'!F44</f>
        <v>8</v>
      </c>
      <c r="G708" s="136" t="s">
        <v>88</v>
      </c>
      <c r="H708" s="136">
        <f>'S1'!G44</f>
        <v>71</v>
      </c>
      <c r="I708" s="136">
        <f>'S1'!H44</f>
        <v>74</v>
      </c>
      <c r="J708" s="136">
        <f>'S1'!I44</f>
        <v>100</v>
      </c>
      <c r="K708" s="136">
        <f>'S1'!J44</f>
        <v>72</v>
      </c>
      <c r="L708" s="136">
        <f>'S1'!K44</f>
        <v>87</v>
      </c>
      <c r="M708" s="136">
        <f>'S1'!L44</f>
        <v>78</v>
      </c>
      <c r="N708" s="136">
        <f>'S1'!M44</f>
        <v>89</v>
      </c>
      <c r="O708" s="136">
        <f>'S1'!N44</f>
        <v>71</v>
      </c>
      <c r="P708" s="136">
        <f>'S1'!P44</f>
        <v>642</v>
      </c>
      <c r="Q708" s="136">
        <f>'S1'!Q44</f>
        <v>80.25</v>
      </c>
      <c r="R708" s="136">
        <f>'S1'!R44</f>
        <v>19</v>
      </c>
      <c r="S708" s="238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81</v>
      </c>
      <c r="I709" s="136">
        <f>'S2'!H44</f>
        <v>63</v>
      </c>
      <c r="J709" s="136">
        <f>'S2'!I44</f>
        <v>100</v>
      </c>
      <c r="K709" s="136">
        <f>'S2'!J44</f>
        <v>57</v>
      </c>
      <c r="L709" s="136">
        <f>'S2'!K44</f>
        <v>85</v>
      </c>
      <c r="M709" s="136">
        <f>'S2'!L44</f>
        <v>70</v>
      </c>
      <c r="N709" s="136">
        <f>'S2'!M44</f>
        <v>67</v>
      </c>
      <c r="O709" s="136">
        <f>'S2'!N44</f>
        <v>84</v>
      </c>
      <c r="P709" s="136">
        <f>'S2'!P44</f>
        <v>607</v>
      </c>
      <c r="Q709" s="136">
        <f>'S2'!Q44</f>
        <v>75.875</v>
      </c>
      <c r="R709" s="136">
        <f>'S2'!R44</f>
        <v>20</v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>
        <f>Ave!F44</f>
        <v>76</v>
      </c>
      <c r="I710" s="136">
        <f>Ave!G44</f>
        <v>68.5</v>
      </c>
      <c r="J710" s="136">
        <f>Ave!H44</f>
        <v>100</v>
      </c>
      <c r="K710" s="136">
        <f>Ave!I44</f>
        <v>64.5</v>
      </c>
      <c r="L710" s="136">
        <f>Ave!J44</f>
        <v>86</v>
      </c>
      <c r="M710" s="136">
        <f>Ave!K44</f>
        <v>74</v>
      </c>
      <c r="N710" s="136">
        <f>Ave!L44</f>
        <v>78</v>
      </c>
      <c r="O710" s="136">
        <f>Ave!M44</f>
        <v>77.5</v>
      </c>
      <c r="P710" s="136">
        <f>Ave!N44</f>
        <v>624.5</v>
      </c>
      <c r="Q710" s="136">
        <f>Ave!O44</f>
        <v>78.0625</v>
      </c>
      <c r="R710" s="136">
        <f>Ave!P44</f>
        <v>20</v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ዩስራ  ኑራዲስ  አህመድ</v>
      </c>
      <c r="E725" s="265" t="str">
        <f>'S1'!E45</f>
        <v>f</v>
      </c>
      <c r="F725" s="265">
        <f>'S1'!F45</f>
        <v>8</v>
      </c>
      <c r="G725" s="141" t="s">
        <v>90</v>
      </c>
      <c r="H725" s="141">
        <f>'S1'!G45</f>
        <v>50</v>
      </c>
      <c r="I725" s="141">
        <f>'S1'!H45</f>
        <v>60</v>
      </c>
      <c r="J725" s="141">
        <f>'S1'!I45</f>
        <v>98</v>
      </c>
      <c r="K725" s="141">
        <f>'S1'!J45</f>
        <v>61</v>
      </c>
      <c r="L725" s="141">
        <f>'S1'!K45</f>
        <v>69</v>
      </c>
      <c r="M725" s="141">
        <f>'S1'!L45</f>
        <v>75</v>
      </c>
      <c r="N725" s="141">
        <f>'S1'!M45</f>
        <v>68</v>
      </c>
      <c r="O725" s="141">
        <f>'S1'!N45</f>
        <v>88</v>
      </c>
      <c r="P725" s="141">
        <f>'S1'!P45</f>
        <v>569</v>
      </c>
      <c r="Q725" s="141">
        <f>'S1'!Q45</f>
        <v>71.125</v>
      </c>
      <c r="R725" s="141">
        <f>'S1'!R45</f>
        <v>27</v>
      </c>
      <c r="S725" s="272" t="str">
        <f>Ave!Q45</f>
        <v>ተዛውራለች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63</v>
      </c>
      <c r="I726" s="141">
        <f>'S2'!H45</f>
        <v>55</v>
      </c>
      <c r="J726" s="141">
        <f>'S2'!I45</f>
        <v>95</v>
      </c>
      <c r="K726" s="141">
        <f>'S2'!J45</f>
        <v>47</v>
      </c>
      <c r="L726" s="141">
        <f>'S2'!K45</f>
        <v>71</v>
      </c>
      <c r="M726" s="141">
        <f>'S2'!L45</f>
        <v>64</v>
      </c>
      <c r="N726" s="141">
        <f>'S2'!M45</f>
        <v>72</v>
      </c>
      <c r="O726" s="141">
        <f>'S2'!N45</f>
        <v>90</v>
      </c>
      <c r="P726" s="141">
        <f>'S2'!P45</f>
        <v>557</v>
      </c>
      <c r="Q726" s="141">
        <f>'S2'!Q45</f>
        <v>69.625</v>
      </c>
      <c r="R726" s="141">
        <f>'S2'!R45</f>
        <v>28</v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>
        <f>Ave!F45</f>
        <v>56.5</v>
      </c>
      <c r="I727" s="141">
        <f>Ave!G45</f>
        <v>57.5</v>
      </c>
      <c r="J727" s="141">
        <f>Ave!H45</f>
        <v>96.5</v>
      </c>
      <c r="K727" s="141">
        <f>Ave!I45</f>
        <v>54</v>
      </c>
      <c r="L727" s="141">
        <f>Ave!J45</f>
        <v>70</v>
      </c>
      <c r="M727" s="141">
        <f>Ave!K45</f>
        <v>69.5</v>
      </c>
      <c r="N727" s="141">
        <f>Ave!L45</f>
        <v>70</v>
      </c>
      <c r="O727" s="141">
        <f>Ave!M45</f>
        <v>89</v>
      </c>
      <c r="P727" s="141">
        <f>Ave!N45</f>
        <v>563</v>
      </c>
      <c r="Q727" s="141">
        <f>Ave!O45</f>
        <v>70.375</v>
      </c>
      <c r="R727" s="141">
        <f>Ave!P45</f>
        <v>26</v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ማያ  ሙሀመድ  ጀማል</v>
      </c>
      <c r="E744" s="265" t="str">
        <f>'S1'!E46</f>
        <v>f</v>
      </c>
      <c r="F744" s="265">
        <f>'S1'!F46</f>
        <v>8</v>
      </c>
      <c r="G744" s="141" t="s">
        <v>90</v>
      </c>
      <c r="H744" s="141">
        <f>'S1'!G46</f>
        <v>64</v>
      </c>
      <c r="I744" s="141">
        <f>'S1'!H46</f>
        <v>83</v>
      </c>
      <c r="J744" s="141">
        <f>'S1'!I46</f>
        <v>46</v>
      </c>
      <c r="K744" s="141">
        <f>'S1'!J46</f>
        <v>55</v>
      </c>
      <c r="L744" s="141">
        <f>'S1'!K46</f>
        <v>81</v>
      </c>
      <c r="M744" s="141">
        <f>'S1'!L46</f>
        <v>73</v>
      </c>
      <c r="N744" s="141">
        <f>'S1'!M46</f>
        <v>62</v>
      </c>
      <c r="O744" s="141">
        <f>'S1'!N46</f>
        <v>92</v>
      </c>
      <c r="P744" s="141">
        <f>'S1'!P46</f>
        <v>556</v>
      </c>
      <c r="Q744" s="141">
        <f>'S1'!Q46</f>
        <v>69.5</v>
      </c>
      <c r="R744" s="141">
        <f>'S1'!R46</f>
        <v>31</v>
      </c>
      <c r="S744" s="272" t="str">
        <f>Ave!Q46</f>
        <v>ተዛውራለች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70</v>
      </c>
      <c r="I745" s="141">
        <f>'S2'!H46</f>
        <v>66</v>
      </c>
      <c r="J745" s="141">
        <f>'S2'!I46</f>
        <v>52</v>
      </c>
      <c r="K745" s="141">
        <f>'S2'!J46</f>
        <v>48</v>
      </c>
      <c r="L745" s="141">
        <f>'S2'!K46</f>
        <v>75</v>
      </c>
      <c r="M745" s="141">
        <f>'S2'!L46</f>
        <v>62</v>
      </c>
      <c r="N745" s="141">
        <f>'S2'!M46</f>
        <v>59</v>
      </c>
      <c r="O745" s="141">
        <f>'S2'!N46</f>
        <v>78</v>
      </c>
      <c r="P745" s="141">
        <f>'S2'!P46</f>
        <v>510</v>
      </c>
      <c r="Q745" s="141">
        <f>'S2'!Q46</f>
        <v>63.75</v>
      </c>
      <c r="R745" s="141">
        <f>'S2'!R46</f>
        <v>31</v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>
        <f>Ave!F46</f>
        <v>67</v>
      </c>
      <c r="I746" s="141">
        <f>Ave!G46</f>
        <v>74.5</v>
      </c>
      <c r="J746" s="141">
        <f>Ave!H46</f>
        <v>49</v>
      </c>
      <c r="K746" s="141">
        <f>Ave!I46</f>
        <v>51.5</v>
      </c>
      <c r="L746" s="141">
        <f>Ave!J46</f>
        <v>78</v>
      </c>
      <c r="M746" s="141">
        <f>Ave!K46</f>
        <v>67.5</v>
      </c>
      <c r="N746" s="141">
        <f>Ave!L46</f>
        <v>60.5</v>
      </c>
      <c r="O746" s="141">
        <f>Ave!M46</f>
        <v>85</v>
      </c>
      <c r="P746" s="141">
        <f>Ave!N46</f>
        <v>533</v>
      </c>
      <c r="Q746" s="141">
        <f>Ave!O46</f>
        <v>66.625</v>
      </c>
      <c r="R746" s="141">
        <f>Ave!P46</f>
        <v>32</v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ፈዉዛን  ጀማል  ሰኢድ</v>
      </c>
      <c r="E761" s="265" t="str">
        <f>'S1'!E47</f>
        <v>m</v>
      </c>
      <c r="F761" s="265">
        <f>'S1'!F47</f>
        <v>8</v>
      </c>
      <c r="G761" s="141" t="s">
        <v>90</v>
      </c>
      <c r="H761" s="141">
        <f>'S1'!G47</f>
        <v>64</v>
      </c>
      <c r="I761" s="141">
        <f>'S1'!H47</f>
        <v>64</v>
      </c>
      <c r="J761" s="141">
        <f>'S1'!I47</f>
        <v>94</v>
      </c>
      <c r="K761" s="141">
        <f>'S1'!J47</f>
        <v>63</v>
      </c>
      <c r="L761" s="141">
        <f>'S1'!K47</f>
        <v>75</v>
      </c>
      <c r="M761" s="141">
        <f>'S1'!L47</f>
        <v>68</v>
      </c>
      <c r="N761" s="141">
        <f>'S1'!M47</f>
        <v>67</v>
      </c>
      <c r="O761" s="141">
        <f>'S1'!N47</f>
        <v>70</v>
      </c>
      <c r="P761" s="141">
        <f>'S1'!P47</f>
        <v>565</v>
      </c>
      <c r="Q761" s="141">
        <f>'S1'!Q47</f>
        <v>70.625</v>
      </c>
      <c r="R761" s="141">
        <f>'S1'!R47</f>
        <v>29</v>
      </c>
      <c r="S761" s="272" t="str">
        <f>Ave!Q47</f>
        <v>ተዛውሯል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72</v>
      </c>
      <c r="I762" s="141">
        <f>'S2'!H47</f>
        <v>69</v>
      </c>
      <c r="J762" s="141">
        <f>'S2'!I47</f>
        <v>77</v>
      </c>
      <c r="K762" s="141">
        <f>'S2'!J47</f>
        <v>49</v>
      </c>
      <c r="L762" s="141">
        <f>'S2'!K47</f>
        <v>80</v>
      </c>
      <c r="M762" s="141">
        <f>'S2'!L47</f>
        <v>79</v>
      </c>
      <c r="N762" s="141">
        <f>'S2'!M47</f>
        <v>55</v>
      </c>
      <c r="O762" s="141">
        <f>'S2'!N47</f>
        <v>78</v>
      </c>
      <c r="P762" s="141">
        <f>'S2'!P47</f>
        <v>559</v>
      </c>
      <c r="Q762" s="141">
        <f>'S2'!Q47</f>
        <v>69.875</v>
      </c>
      <c r="R762" s="141">
        <f>'S2'!R47</f>
        <v>26</v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>
        <f>Ave!F47</f>
        <v>68</v>
      </c>
      <c r="I763" s="141">
        <f>Ave!G47</f>
        <v>66.5</v>
      </c>
      <c r="J763" s="141">
        <f>Ave!H47</f>
        <v>85.5</v>
      </c>
      <c r="K763" s="141">
        <f>Ave!I47</f>
        <v>56</v>
      </c>
      <c r="L763" s="141">
        <f>Ave!J47</f>
        <v>77.5</v>
      </c>
      <c r="M763" s="141">
        <f>Ave!K47</f>
        <v>73.5</v>
      </c>
      <c r="N763" s="141">
        <f>Ave!L47</f>
        <v>61</v>
      </c>
      <c r="O763" s="141">
        <f>Ave!M47</f>
        <v>74</v>
      </c>
      <c r="P763" s="141">
        <f>Ave!N47</f>
        <v>562</v>
      </c>
      <c r="Q763" s="141">
        <f>Ave!O47</f>
        <v>70.25</v>
      </c>
      <c r="R763" s="141">
        <f>Ave!P47</f>
        <v>27</v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>
        <f>Ave!C48</f>
        <v>0</v>
      </c>
      <c r="E780" s="265">
        <f>'S1'!E48</f>
        <v>0</v>
      </c>
      <c r="F780" s="265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>
        <f>Ave!C49</f>
        <v>0</v>
      </c>
      <c r="E797" s="265">
        <f>'S1'!E49</f>
        <v>0</v>
      </c>
      <c r="F797" s="26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>
        <f>Ave!C50</f>
        <v>0</v>
      </c>
      <c r="E816" s="265">
        <f>'S1'!E50</f>
        <v>0</v>
      </c>
      <c r="F816" s="26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>
        <f>Ave!C51</f>
        <v>0</v>
      </c>
      <c r="E833" s="265">
        <f>'S1'!E51</f>
        <v>0</v>
      </c>
      <c r="F833" s="26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>
        <f>Ave!C52</f>
        <v>0</v>
      </c>
      <c r="E852" s="265">
        <f>'S1'!E52</f>
        <v>0</v>
      </c>
      <c r="F852" s="26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>
        <f>Ave!C53</f>
        <v>0</v>
      </c>
      <c r="E869" s="265">
        <f>'S1'!E53</f>
        <v>0</v>
      </c>
      <c r="F869" s="26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>
        <f>Ave!C54</f>
        <v>0</v>
      </c>
      <c r="E888" s="265">
        <f>'S1'!E54</f>
        <v>0</v>
      </c>
      <c r="F888" s="26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22</v>
      </c>
      <c r="E6" s="125">
        <f>COUNTIFS('S1'!E5:E64,"F")</f>
        <v>21</v>
      </c>
      <c r="F6" s="125">
        <f>D6+E6</f>
        <v>43</v>
      </c>
      <c r="G6" s="125">
        <f>COUNTIFS('S1'!E5:E64,"M")-COUNTIFS('S1'!E5:E64,"M",'S1'!G5:G64,"")</f>
        <v>21</v>
      </c>
      <c r="H6" s="125">
        <f>COUNTIFS('S1'!E5:E64,"F")-COUNTIFS('S1'!E5:E64,"F",'S1'!G5:G64,"")</f>
        <v>21</v>
      </c>
      <c r="I6" s="125">
        <f>G6+H6</f>
        <v>42</v>
      </c>
      <c r="J6" s="125">
        <f>COUNTIFS('S1'!E5:E64,"M",'S1'!G5:G64,"&lt;50")</f>
        <v>5</v>
      </c>
      <c r="K6" s="125">
        <f>COUNTIFS('S1'!E5:E64,"F",'S1'!G5:G64,"&lt;50")</f>
        <v>3</v>
      </c>
      <c r="L6" s="125">
        <f>J6+K6</f>
        <v>8</v>
      </c>
      <c r="M6" s="125">
        <f>J6/G6*100</f>
        <v>23.809523809523807</v>
      </c>
      <c r="N6" s="125">
        <f>K6/H6*100</f>
        <v>14.285714285714285</v>
      </c>
      <c r="O6" s="125">
        <f>L6/I6*100</f>
        <v>19.047619047619047</v>
      </c>
      <c r="P6" s="125">
        <f>COUNTIFS('S1'!E5:E64,"M",'S1'!G5:G64,"&gt;=50")</f>
        <v>16</v>
      </c>
      <c r="Q6" s="125">
        <f>COUNTIFS('S1'!E5:E64,"F",'S1'!G5:G64,"&gt;=50")</f>
        <v>18</v>
      </c>
      <c r="R6" s="125">
        <f>P6+Q6</f>
        <v>34</v>
      </c>
      <c r="S6" s="125">
        <f>P6/G6*100</f>
        <v>76.19047619047619</v>
      </c>
      <c r="T6" s="125">
        <f>Q6/H6*100</f>
        <v>85.714285714285708</v>
      </c>
      <c r="U6" s="125">
        <f>R6/I6*100</f>
        <v>80.952380952380949</v>
      </c>
      <c r="V6" s="125">
        <f>COUNTIFS('S1'!E5:E64,"M",'S1'!G5:G64,"&gt;=75")</f>
        <v>8</v>
      </c>
      <c r="W6" s="125">
        <f>COUNTIFS('S1'!E5:E64,"F",'S1'!G5:G64,"&gt;=75")</f>
        <v>13</v>
      </c>
      <c r="X6" s="125">
        <f>V6+W6</f>
        <v>21</v>
      </c>
      <c r="Y6" s="125">
        <f>V6/G6*100</f>
        <v>38.095238095238095</v>
      </c>
      <c r="Z6" s="125">
        <f>W6/H6*100</f>
        <v>61.904761904761905</v>
      </c>
      <c r="AA6" s="125">
        <f>X6/I6*100</f>
        <v>50</v>
      </c>
      <c r="AB6" s="125">
        <f>COUNTIFS('S1'!E5:E64,"M",'S1'!G5:G64,"&gt;=85")</f>
        <v>2</v>
      </c>
      <c r="AC6" s="125">
        <f>COUNTIFS('S1'!E5:E64,"F",'S1'!G5:G64,"&gt;=85")</f>
        <v>10</v>
      </c>
      <c r="AD6" s="125">
        <f>AB6+AC6</f>
        <v>12</v>
      </c>
      <c r="AE6" s="125">
        <f>AB6/G6*100</f>
        <v>9.5238095238095237</v>
      </c>
      <c r="AF6" s="125">
        <f>AC6/H6*100</f>
        <v>47.619047619047613</v>
      </c>
      <c r="AG6" s="125">
        <f>AD6/I6*100</f>
        <v>28.571428571428569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21</v>
      </c>
      <c r="F7" s="125">
        <f t="shared" ref="F7:F13" si="0">D7+E7</f>
        <v>43</v>
      </c>
      <c r="G7" s="125">
        <f>COUNTIFS('S1'!E5:E64,"M")-COUNTIFS('S1'!E5:E64,"M",'S1'!H5:H64,"")</f>
        <v>21</v>
      </c>
      <c r="H7" s="125">
        <f>COUNTIFS('S1'!E5:E64,"F")-COUNTIFS('S1'!E5:E64,"F",'S1'!H5:H64,"")</f>
        <v>21</v>
      </c>
      <c r="I7" s="125">
        <f t="shared" ref="I7:I13" si="1">G7+H7</f>
        <v>42</v>
      </c>
      <c r="J7" s="125">
        <f>COUNTIFS('S1'!E5:E64,"M",'S1'!H5:H64,"&lt;50")</f>
        <v>3</v>
      </c>
      <c r="K7" s="125">
        <f>COUNTIFS('S1'!E5:E64,"F",'S1'!H5:H64,"&lt;50")</f>
        <v>2</v>
      </c>
      <c r="L7" s="125">
        <f t="shared" ref="L7:L13" si="2">J7+K7</f>
        <v>5</v>
      </c>
      <c r="M7" s="125">
        <f t="shared" ref="M7:M13" si="3">J7/G7*100</f>
        <v>14.285714285714285</v>
      </c>
      <c r="N7" s="125">
        <f t="shared" ref="N7:N13" si="4">K7/H7*100</f>
        <v>9.5238095238095237</v>
      </c>
      <c r="O7" s="125">
        <f t="shared" ref="O7:O14" si="5">L7/I7*100</f>
        <v>11.904761904761903</v>
      </c>
      <c r="P7" s="125">
        <f>COUNTIFS('S1'!E5:E64,"M",'S1'!H5:H64,"&gt;=50")</f>
        <v>18</v>
      </c>
      <c r="Q7" s="125">
        <f>COUNTIFS('S1'!E5:E64,"F",'S1'!H5:H64,"&gt;=50")</f>
        <v>19</v>
      </c>
      <c r="R7" s="125">
        <f t="shared" ref="R7:R13" si="6">P7+Q7</f>
        <v>37</v>
      </c>
      <c r="S7" s="125">
        <f t="shared" ref="S7:S13" si="7">P7/G7*100</f>
        <v>85.714285714285708</v>
      </c>
      <c r="T7" s="125">
        <f t="shared" ref="T7:T13" si="8">Q7/H7*100</f>
        <v>90.476190476190482</v>
      </c>
      <c r="U7" s="125">
        <f t="shared" ref="U7:U14" si="9">R7/I7*100</f>
        <v>88.095238095238088</v>
      </c>
      <c r="V7" s="125">
        <f>COUNTIFS('S1'!E5:E64,"M",'S1'!H5:H64,"&gt;=75")</f>
        <v>5</v>
      </c>
      <c r="W7" s="125">
        <f>COUNTIFS('S1'!E5:E64,"F",'S1'!H5:H64,"&gt;=75")</f>
        <v>12</v>
      </c>
      <c r="X7" s="125">
        <f t="shared" ref="X7:X13" si="10">V7+W7</f>
        <v>17</v>
      </c>
      <c r="Y7" s="125">
        <f t="shared" ref="Y7:Y14" si="11">V7/G7*100</f>
        <v>23.809523809523807</v>
      </c>
      <c r="Z7" s="125">
        <f t="shared" ref="Z7:Z13" si="12">W7/H7*100</f>
        <v>57.142857142857139</v>
      </c>
      <c r="AA7" s="125">
        <f t="shared" ref="AA7:AA14" si="13">X7/I7*100</f>
        <v>40.476190476190474</v>
      </c>
      <c r="AB7" s="125">
        <f>COUNTIFS('S1'!E5:E64,"M",'S1'!H5:H64,"&gt;=85")</f>
        <v>2</v>
      </c>
      <c r="AC7" s="125">
        <f>COUNTIFS('S1'!E5:E64,"F",'S1'!H5:H64,"&gt;=85")</f>
        <v>7</v>
      </c>
      <c r="AD7" s="125">
        <f t="shared" ref="AD7:AD13" si="14">AB7+AC7</f>
        <v>9</v>
      </c>
      <c r="AE7" s="125">
        <f t="shared" ref="AE7:AE13" si="15">AB7/G7*100</f>
        <v>9.5238095238095237</v>
      </c>
      <c r="AF7" s="125">
        <f t="shared" ref="AF7:AF13" si="16">AC7/H7*100</f>
        <v>33.333333333333329</v>
      </c>
      <c r="AG7" s="125">
        <f t="shared" ref="AG7:AG14" si="17">AD7/I7*100</f>
        <v>21.428571428571427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21</v>
      </c>
      <c r="F8" s="125">
        <f t="shared" si="0"/>
        <v>43</v>
      </c>
      <c r="G8" s="125">
        <f>COUNTIFS('S1'!E5:E64,"M")-COUNTIFS('S1'!E5:E64,"M",'S1'!I5:I64,"")</f>
        <v>21</v>
      </c>
      <c r="H8" s="125">
        <f>COUNTIFS('S1'!E5:E64,"F")-COUNTIFS('S1'!E5:E64,"F",'S1'!I5:I64,"")</f>
        <v>21</v>
      </c>
      <c r="I8" s="125">
        <f t="shared" si="1"/>
        <v>42</v>
      </c>
      <c r="J8" s="125">
        <f>COUNTIFS('S1'!E5:E64,"M",'S1'!I5:I64,"&lt;50")</f>
        <v>1</v>
      </c>
      <c r="K8" s="125">
        <f>COUNTIFS('S1'!E5:E64,"F",'S1'!I5:I64,"&lt;50")</f>
        <v>2</v>
      </c>
      <c r="L8" s="125">
        <f t="shared" si="2"/>
        <v>3</v>
      </c>
      <c r="M8" s="125">
        <f t="shared" si="3"/>
        <v>4.7619047619047619</v>
      </c>
      <c r="N8" s="125">
        <f t="shared" si="4"/>
        <v>9.5238095238095237</v>
      </c>
      <c r="O8" s="125">
        <f t="shared" si="5"/>
        <v>7.1428571428571423</v>
      </c>
      <c r="P8" s="125">
        <f>COUNTIFS('S1'!E5:E64,"M",'S1'!I5:I64,"&gt;=50")</f>
        <v>20</v>
      </c>
      <c r="Q8" s="125">
        <f>COUNTIFS('S1'!E5:E64,"F",'S1'!I5:I64,"&gt;=50")</f>
        <v>19</v>
      </c>
      <c r="R8" s="125">
        <f t="shared" si="6"/>
        <v>39</v>
      </c>
      <c r="S8" s="125">
        <f t="shared" si="7"/>
        <v>95.238095238095227</v>
      </c>
      <c r="T8" s="125">
        <f t="shared" si="8"/>
        <v>90.476190476190482</v>
      </c>
      <c r="U8" s="125">
        <f t="shared" si="9"/>
        <v>92.857142857142861</v>
      </c>
      <c r="V8" s="125">
        <f>COUNTIFS('S1'!E5:E64,"M",'S1'!I5:I64,"&gt;=75")</f>
        <v>13</v>
      </c>
      <c r="W8" s="125">
        <f>COUNTIFS('S1'!E5:E64,"F",'S1'!I5:I64,"&gt;=75")</f>
        <v>16</v>
      </c>
      <c r="X8" s="125">
        <f t="shared" si="10"/>
        <v>29</v>
      </c>
      <c r="Y8" s="125">
        <f t="shared" si="11"/>
        <v>61.904761904761905</v>
      </c>
      <c r="Z8" s="125">
        <f t="shared" si="12"/>
        <v>76.19047619047619</v>
      </c>
      <c r="AA8" s="125">
        <f t="shared" si="13"/>
        <v>69.047619047619051</v>
      </c>
      <c r="AB8" s="125">
        <f>COUNTIFS('S1'!E5:E64,"M",'S1'!I5:I64,"&gt;=85")</f>
        <v>11</v>
      </c>
      <c r="AC8" s="125">
        <f>COUNTIFS('S1'!E5:E64,"F",'S1'!I5:I64,"&gt;=85")</f>
        <v>15</v>
      </c>
      <c r="AD8" s="125">
        <f t="shared" si="14"/>
        <v>26</v>
      </c>
      <c r="AE8" s="125">
        <f t="shared" si="15"/>
        <v>52.380952380952387</v>
      </c>
      <c r="AF8" s="125">
        <f t="shared" si="16"/>
        <v>71.428571428571431</v>
      </c>
      <c r="AG8" s="125">
        <f t="shared" si="17"/>
        <v>61.904761904761905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21</v>
      </c>
      <c r="F9" s="125">
        <f t="shared" si="0"/>
        <v>43</v>
      </c>
      <c r="G9" s="125">
        <f>COUNTIFS('S1'!E5:E64,"M")-COUNTIFS('S1'!E5:E64,"M",'S1'!J5:J64,"")</f>
        <v>21</v>
      </c>
      <c r="H9" s="125">
        <f>COUNTIFS('S1'!E5:E64,"F")-COUNTIFS('S1'!E5:E64,"F",'S1'!J5:J64,"")</f>
        <v>21</v>
      </c>
      <c r="I9" s="125">
        <f t="shared" si="1"/>
        <v>42</v>
      </c>
      <c r="J9" s="125">
        <f>COUNTIFS('S1'!E5:E64,"M",'S1'!J5:J64,"&lt;50")</f>
        <v>1</v>
      </c>
      <c r="K9" s="125">
        <f>COUNTIFS('S1'!E5:E64,"F",'S1'!J5:J64,"&lt;50")</f>
        <v>1</v>
      </c>
      <c r="L9" s="125">
        <f t="shared" si="2"/>
        <v>2</v>
      </c>
      <c r="M9" s="125">
        <f t="shared" si="3"/>
        <v>4.7619047619047619</v>
      </c>
      <c r="N9" s="125">
        <f t="shared" si="4"/>
        <v>4.7619047619047619</v>
      </c>
      <c r="O9" s="125">
        <f t="shared" si="5"/>
        <v>4.7619047619047619</v>
      </c>
      <c r="P9" s="125">
        <f>COUNTIFS('S1'!E5:E64,"M",'S1'!J5:J64,"&gt;=50")</f>
        <v>20</v>
      </c>
      <c r="Q9" s="125">
        <f>COUNTIFS('S1'!E5:E64,"F",'S1'!J5:J64,"&gt;=50")</f>
        <v>20</v>
      </c>
      <c r="R9" s="125">
        <f t="shared" si="6"/>
        <v>40</v>
      </c>
      <c r="S9" s="125">
        <f t="shared" si="7"/>
        <v>95.238095238095227</v>
      </c>
      <c r="T9" s="125">
        <f t="shared" si="8"/>
        <v>95.238095238095227</v>
      </c>
      <c r="U9" s="125">
        <f t="shared" si="9"/>
        <v>95.238095238095227</v>
      </c>
      <c r="V9" s="125">
        <f>COUNTIFS('S1'!E5:E64,"M",'S1'!J5:J64,"&gt;=75")</f>
        <v>11</v>
      </c>
      <c r="W9" s="125">
        <f>COUNTIFS('S1'!E5:E64,"F",'S1'!J5:J64,"&gt;=75")</f>
        <v>12</v>
      </c>
      <c r="X9" s="125">
        <f t="shared" si="10"/>
        <v>23</v>
      </c>
      <c r="Y9" s="125">
        <f t="shared" si="11"/>
        <v>52.380952380952387</v>
      </c>
      <c r="Z9" s="125">
        <f t="shared" si="12"/>
        <v>57.142857142857139</v>
      </c>
      <c r="AA9" s="125">
        <f t="shared" si="13"/>
        <v>54.761904761904766</v>
      </c>
      <c r="AB9" s="125">
        <f>COUNTIFS('S1'!E5:E64,"M",'S1'!J5:J64,"&gt;=85")</f>
        <v>6</v>
      </c>
      <c r="AC9" s="125">
        <f>COUNTIFS('S1'!E5:E64,"F",'S1'!J5:J64,"&gt;=85")</f>
        <v>10</v>
      </c>
      <c r="AD9" s="125">
        <f t="shared" si="14"/>
        <v>16</v>
      </c>
      <c r="AE9" s="125">
        <f t="shared" si="15"/>
        <v>28.571428571428569</v>
      </c>
      <c r="AF9" s="125">
        <f t="shared" si="16"/>
        <v>47.619047619047613</v>
      </c>
      <c r="AG9" s="125">
        <f t="shared" si="17"/>
        <v>38.095238095238095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21</v>
      </c>
      <c r="F10" s="125">
        <f t="shared" si="0"/>
        <v>43</v>
      </c>
      <c r="G10" s="125">
        <f>COUNTIFS('S1'!E5:E64,"M")-COUNTIFS('S1'!E5:E64,"M",'S1'!K5:K64,"")</f>
        <v>21</v>
      </c>
      <c r="H10" s="125">
        <f>COUNTIFS('S1'!E5:E64,"F")-COUNTIFS('S1'!E5:E64,"F",'S1'!K5:K64,"")</f>
        <v>21</v>
      </c>
      <c r="I10" s="125">
        <f t="shared" si="1"/>
        <v>42</v>
      </c>
      <c r="J10" s="125">
        <f>COUNTIFS('S1'!E5:E64,"M",'S1'!K5:K64,"&lt;50")</f>
        <v>1</v>
      </c>
      <c r="K10" s="125">
        <f>COUNTIFS('S1'!E5:E64,"F",'S1'!K5:K64,"&lt;50")</f>
        <v>0</v>
      </c>
      <c r="L10" s="125">
        <f t="shared" si="2"/>
        <v>1</v>
      </c>
      <c r="M10" s="125">
        <f t="shared" si="3"/>
        <v>4.7619047619047619</v>
      </c>
      <c r="N10" s="125">
        <f t="shared" si="4"/>
        <v>0</v>
      </c>
      <c r="O10" s="125">
        <f t="shared" si="5"/>
        <v>2.3809523809523809</v>
      </c>
      <c r="P10" s="125">
        <f>COUNTIFS('S1'!E5:E64,"M",'S1'!K5:K64,"&gt;=50")</f>
        <v>20</v>
      </c>
      <c r="Q10" s="125">
        <f>COUNTIFS('S1'!E5:E64,"F",'S1'!K5:K64,"&gt;=50")</f>
        <v>21</v>
      </c>
      <c r="R10" s="125">
        <f t="shared" si="6"/>
        <v>41</v>
      </c>
      <c r="S10" s="125">
        <f t="shared" si="7"/>
        <v>95.238095238095227</v>
      </c>
      <c r="T10" s="125">
        <f t="shared" si="8"/>
        <v>100</v>
      </c>
      <c r="U10" s="125">
        <f t="shared" si="9"/>
        <v>97.61904761904762</v>
      </c>
      <c r="V10" s="125">
        <f>COUNTIFS('S1'!E5:E64,"M",'S1'!K5:K64,"&gt;=75")</f>
        <v>14</v>
      </c>
      <c r="W10" s="125">
        <f>COUNTIFS('S1'!E5:E64,"F",'S1'!K5:K64,"&gt;=75")</f>
        <v>17</v>
      </c>
      <c r="X10" s="125">
        <f t="shared" si="10"/>
        <v>31</v>
      </c>
      <c r="Y10" s="125">
        <f t="shared" si="11"/>
        <v>66.666666666666657</v>
      </c>
      <c r="Z10" s="125">
        <f t="shared" si="12"/>
        <v>80.952380952380949</v>
      </c>
      <c r="AA10" s="125">
        <f t="shared" si="13"/>
        <v>73.80952380952381</v>
      </c>
      <c r="AB10" s="125">
        <f>COUNTIFS('S1'!E5:E64,"M",'S1'!K5:K64,"&gt;=85")</f>
        <v>8</v>
      </c>
      <c r="AC10" s="125">
        <f>COUNTIFS('S1'!E5:E64,"F",'S1'!K5:K64,"&gt;=85")</f>
        <v>14</v>
      </c>
      <c r="AD10" s="125">
        <f t="shared" si="14"/>
        <v>22</v>
      </c>
      <c r="AE10" s="125">
        <f t="shared" si="15"/>
        <v>38.095238095238095</v>
      </c>
      <c r="AF10" s="125">
        <f t="shared" si="16"/>
        <v>66.666666666666657</v>
      </c>
      <c r="AG10" s="125">
        <f t="shared" si="17"/>
        <v>52.380952380952387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21</v>
      </c>
      <c r="F11" s="125">
        <f t="shared" si="0"/>
        <v>43</v>
      </c>
      <c r="G11" s="125">
        <f>COUNTIFS('S1'!E5:E64,"M")-COUNTIFS('S1'!E5:E64,"M",'S1'!L5:L64,"")</f>
        <v>21</v>
      </c>
      <c r="H11" s="125">
        <f>COUNTIFS('S1'!E5:E64,"F")-COUNTIFS('S1'!E5:E64,"F",'S1'!L5:L64,"")</f>
        <v>21</v>
      </c>
      <c r="I11" s="125">
        <f t="shared" si="1"/>
        <v>42</v>
      </c>
      <c r="J11" s="125">
        <f>COUNTIFS('S1'!E5:E64,"M",'S1'!L5:L64,"&lt;50")</f>
        <v>2</v>
      </c>
      <c r="K11" s="125">
        <f>COUNTIFS('S1'!E5:E64,"F",'S1'!L5:L64,"&lt;50")</f>
        <v>0</v>
      </c>
      <c r="L11" s="125">
        <f t="shared" si="2"/>
        <v>2</v>
      </c>
      <c r="M11" s="125">
        <f t="shared" si="3"/>
        <v>9.5238095238095237</v>
      </c>
      <c r="N11" s="125">
        <f t="shared" si="4"/>
        <v>0</v>
      </c>
      <c r="O11" s="125">
        <f t="shared" si="5"/>
        <v>4.7619047619047619</v>
      </c>
      <c r="P11" s="125">
        <f>COUNTIFS('S1'!E5:E64,"M",'S1'!L5:L64,"&gt;=50")</f>
        <v>19</v>
      </c>
      <c r="Q11" s="125">
        <f>COUNTIFS('S1'!E5:E64,"F",'S1'!L5:L64,"&gt;=50")</f>
        <v>21</v>
      </c>
      <c r="R11" s="125">
        <f t="shared" si="6"/>
        <v>40</v>
      </c>
      <c r="S11" s="125">
        <f t="shared" si="7"/>
        <v>90.476190476190482</v>
      </c>
      <c r="T11" s="125">
        <f t="shared" si="8"/>
        <v>100</v>
      </c>
      <c r="U11" s="125">
        <f t="shared" si="9"/>
        <v>95.238095238095227</v>
      </c>
      <c r="V11" s="125">
        <f>COUNTIFS('S1'!E5:E64,"M",'S1'!L5:L64,"&gt;=75")</f>
        <v>10</v>
      </c>
      <c r="W11" s="125">
        <f>COUNTIFS('S1'!E5:E64,"F",'S1'!L5:L64,"&gt;=75")</f>
        <v>13</v>
      </c>
      <c r="X11" s="125">
        <f t="shared" si="10"/>
        <v>23</v>
      </c>
      <c r="Y11" s="125">
        <f t="shared" si="11"/>
        <v>47.619047619047613</v>
      </c>
      <c r="Z11" s="125">
        <f t="shared" si="12"/>
        <v>61.904761904761905</v>
      </c>
      <c r="AA11" s="125">
        <f t="shared" si="13"/>
        <v>54.761904761904766</v>
      </c>
      <c r="AB11" s="125">
        <f>COUNTIFS('S1'!E5:E64,"M",'S1'!L5:L64,"&gt;=85")</f>
        <v>2</v>
      </c>
      <c r="AC11" s="125">
        <f>COUNTIFS('S1'!E5:E64,"F",'S1'!L5:L64,"&gt;=85")</f>
        <v>7</v>
      </c>
      <c r="AD11" s="125">
        <f t="shared" si="14"/>
        <v>9</v>
      </c>
      <c r="AE11" s="125">
        <f t="shared" si="15"/>
        <v>9.5238095238095237</v>
      </c>
      <c r="AF11" s="125">
        <f t="shared" si="16"/>
        <v>33.333333333333329</v>
      </c>
      <c r="AG11" s="125">
        <f t="shared" si="17"/>
        <v>21.428571428571427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21</v>
      </c>
      <c r="F12" s="125">
        <f t="shared" si="0"/>
        <v>43</v>
      </c>
      <c r="G12" s="125">
        <f>COUNTIFS('S1'!E5:E64,"M")-COUNTIFS('S1'!E5:E64,"M",'S1'!M5:M64,"")</f>
        <v>21</v>
      </c>
      <c r="H12" s="125">
        <f>COUNTIFS('S1'!E5:E64,"F")-COUNTIFS('S1'!E5:E64,"F",'S1'!M5:M64,"")</f>
        <v>21</v>
      </c>
      <c r="I12" s="125">
        <f t="shared" si="1"/>
        <v>42</v>
      </c>
      <c r="J12" s="125">
        <f>COUNTIFS('S1'!E5:E64,"M",'S1'!M5:M64,"&lt;50")</f>
        <v>2</v>
      </c>
      <c r="K12" s="125">
        <f>COUNTIFS('S1'!E5:E64,"F",'S1'!M5:M64,"&lt;50")</f>
        <v>1</v>
      </c>
      <c r="L12" s="125">
        <f t="shared" si="2"/>
        <v>3</v>
      </c>
      <c r="M12" s="125">
        <f t="shared" si="3"/>
        <v>9.5238095238095237</v>
      </c>
      <c r="N12" s="125">
        <f t="shared" si="4"/>
        <v>4.7619047619047619</v>
      </c>
      <c r="O12" s="125">
        <f t="shared" si="5"/>
        <v>7.1428571428571423</v>
      </c>
      <c r="P12" s="125">
        <f>COUNTIFS('S1'!E5:E64,"M",'S1'!M5:M64,"&gt;=50")</f>
        <v>19</v>
      </c>
      <c r="Q12" s="125">
        <f>COUNTIFS('S1'!E5:E64,"F",'S1'!M5:M64,"&gt;=50")</f>
        <v>20</v>
      </c>
      <c r="R12" s="125">
        <f t="shared" si="6"/>
        <v>39</v>
      </c>
      <c r="S12" s="125">
        <f t="shared" si="7"/>
        <v>90.476190476190482</v>
      </c>
      <c r="T12" s="125">
        <f t="shared" si="8"/>
        <v>95.238095238095227</v>
      </c>
      <c r="U12" s="125">
        <f t="shared" si="9"/>
        <v>92.857142857142861</v>
      </c>
      <c r="V12" s="125">
        <f>COUNTIFS('S1'!E5:E64,"M",'S1'!M5:M64,"&gt;=75")</f>
        <v>7</v>
      </c>
      <c r="W12" s="125">
        <f>COUNTIFS('S1'!E5:E64,"F",'S1'!M5:M64,"&gt;=75")</f>
        <v>12</v>
      </c>
      <c r="X12" s="125">
        <f t="shared" si="10"/>
        <v>19</v>
      </c>
      <c r="Y12" s="125">
        <f t="shared" si="11"/>
        <v>33.333333333333329</v>
      </c>
      <c r="Z12" s="125">
        <f t="shared" si="12"/>
        <v>57.142857142857139</v>
      </c>
      <c r="AA12" s="125">
        <f t="shared" si="13"/>
        <v>45.238095238095241</v>
      </c>
      <c r="AB12" s="125">
        <f>COUNTIFS('S1'!E5:E64,"M",'S1'!M5:M64,"&gt;=85")</f>
        <v>3</v>
      </c>
      <c r="AC12" s="125">
        <f>COUNTIFS('S1'!E5:E64,"F",'S1'!M5:M64,"&gt;=85")</f>
        <v>10</v>
      </c>
      <c r="AD12" s="125">
        <f t="shared" si="14"/>
        <v>13</v>
      </c>
      <c r="AE12" s="125">
        <f t="shared" si="15"/>
        <v>14.285714285714285</v>
      </c>
      <c r="AF12" s="125">
        <f t="shared" si="16"/>
        <v>47.619047619047613</v>
      </c>
      <c r="AG12" s="125">
        <f t="shared" si="17"/>
        <v>30.952380952380953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21</v>
      </c>
      <c r="F13" s="125">
        <f t="shared" si="0"/>
        <v>43</v>
      </c>
      <c r="G13" s="125">
        <f>COUNTIFS('S1'!E5:E64,"M")-COUNTIFS('S1'!E5:E64,"M",'S1'!N5:N64,"")</f>
        <v>21</v>
      </c>
      <c r="H13" s="125">
        <f>COUNTIFS('S1'!E5:E64,"F")-COUNTIFS('S1'!E5:E64,"F",'S1'!N5:N64,"")</f>
        <v>21</v>
      </c>
      <c r="I13" s="125">
        <f t="shared" si="1"/>
        <v>42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21</v>
      </c>
      <c r="Q13" s="125">
        <f>COUNTIFS('S1'!E5:E64,"F",'S1'!N5:N64,"&gt;=50")</f>
        <v>21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14</v>
      </c>
      <c r="W13" s="125">
        <f>COUNTIFS('S1'!E5:E64,"F",'S1'!N5:N64,"&gt;=75")</f>
        <v>18</v>
      </c>
      <c r="X13" s="125">
        <f t="shared" si="10"/>
        <v>32</v>
      </c>
      <c r="Y13" s="125">
        <f t="shared" si="11"/>
        <v>66.666666666666657</v>
      </c>
      <c r="Z13" s="125">
        <f t="shared" si="12"/>
        <v>85.714285714285708</v>
      </c>
      <c r="AA13" s="125">
        <f t="shared" si="13"/>
        <v>76.19047619047619</v>
      </c>
      <c r="AB13" s="125">
        <f>COUNTIFS('S1'!E5:E64,"M",'S1'!N5:N64,"&gt;=85")</f>
        <v>7</v>
      </c>
      <c r="AC13" s="125">
        <f>COUNTIFS('S1'!E5:E64,"F",'S1'!N5:N64,"&gt;=85")</f>
        <v>4</v>
      </c>
      <c r="AD13" s="125">
        <f t="shared" si="14"/>
        <v>11</v>
      </c>
      <c r="AE13" s="125">
        <f t="shared" si="15"/>
        <v>33.333333333333329</v>
      </c>
      <c r="AF13" s="125">
        <f t="shared" si="16"/>
        <v>19.047619047619047</v>
      </c>
      <c r="AG13" s="125">
        <f t="shared" si="17"/>
        <v>26.190476190476193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21</v>
      </c>
      <c r="F14" s="125">
        <f>D14+E14</f>
        <v>43</v>
      </c>
      <c r="G14" s="125">
        <f>COUNTIFS('S1'!E5:E64,"M")-COUNTIFS('S1'!E5:E64,"M",'S1'!U5:U64,"&gt;0")</f>
        <v>21</v>
      </c>
      <c r="H14" s="125">
        <f>COUNTIFS('S1'!E5:E64,"F")-COUNTIFS('S1'!E5:E64,"F",'S1'!U5:U64,"&gt;0")</f>
        <v>21</v>
      </c>
      <c r="I14" s="125">
        <f>G14+H14</f>
        <v>42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1</v>
      </c>
      <c r="L14" s="125">
        <f>J14+K14</f>
        <v>2</v>
      </c>
      <c r="M14" s="125">
        <f>K14/G14*100</f>
        <v>4.7619047619047619</v>
      </c>
      <c r="N14" s="125">
        <f>K14/H14*100</f>
        <v>4.7619047619047619</v>
      </c>
      <c r="O14" s="125">
        <f t="shared" si="5"/>
        <v>4.7619047619047619</v>
      </c>
      <c r="P14" s="125">
        <f>COUNTIFS('S1'!E5:E64,"M",'S1'!Q5:Q64,"&gt;=50")</f>
        <v>20</v>
      </c>
      <c r="Q14" s="125">
        <f>COUNTIFS('S1'!E5:E64,"F",'S1'!Q5:Q64,"&gt;=50")</f>
        <v>20</v>
      </c>
      <c r="R14" s="125">
        <f>P14+Q14</f>
        <v>40</v>
      </c>
      <c r="S14" s="125">
        <f>P14/G14*100</f>
        <v>95.238095238095227</v>
      </c>
      <c r="T14" s="125">
        <f>Q14/H14*100</f>
        <v>95.238095238095227</v>
      </c>
      <c r="U14" s="125">
        <f t="shared" si="9"/>
        <v>95.238095238095227</v>
      </c>
      <c r="V14" s="125">
        <f>COUNTIFS('S1'!E5:E64,"M",'S1'!Q5:Q64,"&gt;=75")</f>
        <v>9</v>
      </c>
      <c r="W14" s="125">
        <f>COUNTIFS('S1'!E5:E64,"F",'S1'!Q5:Q64,"&gt;=75")</f>
        <v>14</v>
      </c>
      <c r="X14" s="125">
        <f>V14+W14</f>
        <v>23</v>
      </c>
      <c r="Y14" s="125">
        <f t="shared" si="11"/>
        <v>42.857142857142854</v>
      </c>
      <c r="Z14" s="125">
        <f>W14/H14*100</f>
        <v>66.666666666666657</v>
      </c>
      <c r="AA14" s="125">
        <f t="shared" si="13"/>
        <v>54.761904761904766</v>
      </c>
      <c r="AB14" s="125">
        <f>COUNTIFS('S1'!E5:E64,"M",'S1'!Q5:Q64,"&gt;=85")</f>
        <v>4</v>
      </c>
      <c r="AC14" s="125">
        <f>COUNTIFS('S1'!E5:E64,"F",'S1'!Q5:Q64,"&gt;=85")</f>
        <v>11</v>
      </c>
      <c r="AD14" s="125">
        <f>AB14+AC14</f>
        <v>15</v>
      </c>
      <c r="AE14" s="125">
        <f>AB14/G14*100</f>
        <v>19.047619047619047</v>
      </c>
      <c r="AF14" s="125">
        <f>AC14/H14*100</f>
        <v>52.380952380952387</v>
      </c>
      <c r="AG14" s="125">
        <f t="shared" si="17"/>
        <v>35.714285714285715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21</v>
      </c>
      <c r="F6" s="125">
        <f>D6+E6</f>
        <v>43</v>
      </c>
      <c r="G6" s="125">
        <f>COUNTIFS('S2'!E5:E64,"M")-COUNTIFS('S2'!E5:E64,"M",'S2'!G5:G64,"")</f>
        <v>22</v>
      </c>
      <c r="H6" s="125">
        <f>COUNTIFS('S2'!E5:E64,"F")-COUNTIFS('S2'!E5:E64,"F",'S2'!G5:G64,"")</f>
        <v>21</v>
      </c>
      <c r="I6" s="125">
        <f>G6+H6</f>
        <v>43</v>
      </c>
      <c r="J6" s="125">
        <f>COUNTIFS('S2'!E5:E64,"M",'S2'!G5:G64,"&lt;50")</f>
        <v>6</v>
      </c>
      <c r="K6" s="125">
        <f>COUNTIFS('S2'!E5:E64,"F",'S2'!G5:G64,"&lt;50")</f>
        <v>2</v>
      </c>
      <c r="L6" s="125">
        <f>J6+K6</f>
        <v>8</v>
      </c>
      <c r="M6" s="125">
        <f>J6/G6*100</f>
        <v>27.27272727272727</v>
      </c>
      <c r="N6" s="125">
        <f>K6/H6*100</f>
        <v>9.5238095238095237</v>
      </c>
      <c r="O6" s="125">
        <f>L6/I6*100</f>
        <v>18.604651162790699</v>
      </c>
      <c r="P6" s="125">
        <f>COUNTIFS('S2'!E5:E64,"M",'S2'!G5:G64,"&gt;=50")</f>
        <v>16</v>
      </c>
      <c r="Q6" s="125">
        <f>COUNTIFS('S2'!E5:E64,"F",'S2'!G5:G64,"&gt;=50")</f>
        <v>19</v>
      </c>
      <c r="R6" s="125">
        <f>P6+Q6</f>
        <v>35</v>
      </c>
      <c r="S6" s="125">
        <f>P6/G6*100</f>
        <v>72.727272727272734</v>
      </c>
      <c r="T6" s="125">
        <f>Q6/H6*100</f>
        <v>90.476190476190482</v>
      </c>
      <c r="U6" s="125">
        <f>R6/I6*100</f>
        <v>81.395348837209298</v>
      </c>
      <c r="V6" s="125">
        <f>COUNTIFS('S2'!E5:E64,"M",'S2'!G5:G64,"&gt;=75")</f>
        <v>8</v>
      </c>
      <c r="W6" s="125">
        <f>COUNTIFS('S2'!E5:E64,"F",'S2'!G5:G64,"&gt;=75")</f>
        <v>12</v>
      </c>
      <c r="X6" s="125">
        <f>V6+W6</f>
        <v>20</v>
      </c>
      <c r="Y6" s="125">
        <f>V6/G6*100</f>
        <v>36.363636363636367</v>
      </c>
      <c r="Z6" s="125">
        <f>W6/H6*100</f>
        <v>57.142857142857139</v>
      </c>
      <c r="AA6" s="125">
        <f>X6/I6*100</f>
        <v>46.511627906976742</v>
      </c>
      <c r="AB6" s="125">
        <f>COUNTIFS('S2'!E5:E64,"M",'S2'!G5:G64,"&gt;=85")</f>
        <v>2</v>
      </c>
      <c r="AC6" s="125">
        <f>COUNTIFS('S2'!E5:E64,"F",'S2'!G5:G64,"&gt;=85")</f>
        <v>11</v>
      </c>
      <c r="AD6" s="125">
        <f>AB6+AC6</f>
        <v>13</v>
      </c>
      <c r="AE6" s="125">
        <f>AB6/G6*100</f>
        <v>9.0909090909090917</v>
      </c>
      <c r="AF6" s="125">
        <f>AC6/H6*100</f>
        <v>52.380952380952387</v>
      </c>
      <c r="AG6" s="125">
        <f>AD6/I6*100</f>
        <v>30.232558139534881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21</v>
      </c>
      <c r="F7" s="125">
        <f t="shared" ref="F7:F13" si="0">D7+E7</f>
        <v>43</v>
      </c>
      <c r="G7" s="125">
        <f>COUNTIFS('S2'!E5:E64,"M")-COUNTIFS('S2'!E5:E64,"M",'S2'!H5:H64,"")</f>
        <v>22</v>
      </c>
      <c r="H7" s="125">
        <f>COUNTIFS('S2'!E5:E64,"F")-COUNTIFS('S2'!E5:E64,"F",'S2'!H5:H64,"")</f>
        <v>21</v>
      </c>
      <c r="I7" s="125">
        <f t="shared" ref="I7:I13" si="1">G7+H7</f>
        <v>43</v>
      </c>
      <c r="J7" s="125">
        <f>COUNTIFS('S2'!E5:E64,"M",'S2'!H5:H64,"&lt;50")</f>
        <v>4</v>
      </c>
      <c r="K7" s="125">
        <f>COUNTIFS('S2'!E5:E64,"F",'S2'!H5:H64,"&lt;50")</f>
        <v>1</v>
      </c>
      <c r="L7" s="125">
        <f t="shared" ref="L7:L13" si="2">J7+K7</f>
        <v>5</v>
      </c>
      <c r="M7" s="125">
        <f t="shared" ref="M7:O14" si="3">J7/G7*100</f>
        <v>18.181818181818183</v>
      </c>
      <c r="N7" s="125">
        <f t="shared" si="3"/>
        <v>4.7619047619047619</v>
      </c>
      <c r="O7" s="125">
        <f t="shared" si="3"/>
        <v>11.627906976744185</v>
      </c>
      <c r="P7" s="125">
        <f>COUNTIFS('S2'!E5:E64,"M",'S2'!H5:H64,"&gt;=50")</f>
        <v>18</v>
      </c>
      <c r="Q7" s="125">
        <f>COUNTIFS('S2'!E5:E64,"F",'S2'!H5:H64,"&gt;=50")</f>
        <v>20</v>
      </c>
      <c r="R7" s="125">
        <f t="shared" ref="R7:R13" si="4">P7+Q7</f>
        <v>38</v>
      </c>
      <c r="S7" s="125">
        <f t="shared" ref="S7:T13" si="5">P7/G7*100</f>
        <v>81.818181818181827</v>
      </c>
      <c r="T7" s="125">
        <f t="shared" si="5"/>
        <v>95.238095238095227</v>
      </c>
      <c r="U7" s="125">
        <f t="shared" ref="U7:U14" si="6">R7/I7*100</f>
        <v>88.372093023255815</v>
      </c>
      <c r="V7" s="125">
        <f>COUNTIFS('S2'!E5:E64,"M",'S2'!H5:H64,"&gt;=75")</f>
        <v>6</v>
      </c>
      <c r="W7" s="125">
        <f>COUNTIFS('S2'!E5:E64,"F",'S2'!H5:H64,"&gt;=75")</f>
        <v>10</v>
      </c>
      <c r="X7" s="125">
        <f t="shared" ref="X7:X13" si="7">V7+W7</f>
        <v>16</v>
      </c>
      <c r="Y7" s="125">
        <f t="shared" ref="Y7:Y14" si="8">V7/G7*100</f>
        <v>27.27272727272727</v>
      </c>
      <c r="Z7" s="125">
        <f t="shared" ref="Z7:AA14" si="9">W7/H7*100</f>
        <v>47.619047619047613</v>
      </c>
      <c r="AA7" s="125">
        <f t="shared" si="9"/>
        <v>37.209302325581397</v>
      </c>
      <c r="AB7" s="125">
        <f>COUNTIFS('S2'!E5:E64,"M",'S2'!H5:H64,"&gt;=85")</f>
        <v>4</v>
      </c>
      <c r="AC7" s="125">
        <f>COUNTIFS('S2'!E5:E64,"F",'S2'!H5:H64,"&gt;=85")</f>
        <v>5</v>
      </c>
      <c r="AD7" s="125">
        <f t="shared" ref="AD7:AD13" si="10">AB7+AC7</f>
        <v>9</v>
      </c>
      <c r="AE7" s="125">
        <f t="shared" ref="AE7:AG14" si="11">AB7/G7*100</f>
        <v>18.181818181818183</v>
      </c>
      <c r="AF7" s="125">
        <f t="shared" si="11"/>
        <v>23.809523809523807</v>
      </c>
      <c r="AG7" s="125">
        <f t="shared" si="11"/>
        <v>20.930232558139537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21</v>
      </c>
      <c r="F8" s="125">
        <f t="shared" si="0"/>
        <v>43</v>
      </c>
      <c r="G8" s="125">
        <f>COUNTIFS('S2'!E5:E64,"M")-COUNTIFS('S2'!E5:E64,"M",'S2'!I5:I64,"")</f>
        <v>22</v>
      </c>
      <c r="H8" s="125">
        <f>COUNTIFS('S2'!E5:E64,"F")-COUNTIFS('S2'!E5:E64,"F",'S2'!I5:I64,"")</f>
        <v>21</v>
      </c>
      <c r="I8" s="125">
        <f t="shared" si="1"/>
        <v>43</v>
      </c>
      <c r="J8" s="125">
        <f>COUNTIFS('S2'!E5:E64,"M",'S2'!I5:I64,"&lt;50")</f>
        <v>3</v>
      </c>
      <c r="K8" s="125">
        <f>COUNTIFS('S2'!E5:E64,"F",'S2'!I5:I64,"&lt;50")</f>
        <v>0</v>
      </c>
      <c r="L8" s="125">
        <f t="shared" si="2"/>
        <v>3</v>
      </c>
      <c r="M8" s="125">
        <f t="shared" si="3"/>
        <v>13.636363636363635</v>
      </c>
      <c r="N8" s="125">
        <f t="shared" si="3"/>
        <v>0</v>
      </c>
      <c r="O8" s="125">
        <f t="shared" si="3"/>
        <v>6.9767441860465116</v>
      </c>
      <c r="P8" s="125">
        <f>COUNTIFS('S2'!E5:E64,"M",'S2'!I5:I64,"&gt;=50")</f>
        <v>19</v>
      </c>
      <c r="Q8" s="125">
        <f>COUNTIFS('S2'!E5:E64,"F",'S2'!I5:I64,"&gt;=50")</f>
        <v>21</v>
      </c>
      <c r="R8" s="125">
        <f t="shared" si="4"/>
        <v>40</v>
      </c>
      <c r="S8" s="125">
        <f t="shared" si="5"/>
        <v>86.36363636363636</v>
      </c>
      <c r="T8" s="125">
        <f t="shared" si="5"/>
        <v>100</v>
      </c>
      <c r="U8" s="125">
        <f t="shared" si="6"/>
        <v>93.023255813953483</v>
      </c>
      <c r="V8" s="125">
        <f>COUNTIFS('S2'!E5:E64,"M",'S2'!I5:I64,"&gt;=75")</f>
        <v>13</v>
      </c>
      <c r="W8" s="125">
        <f>COUNTIFS('S2'!E5:E64,"F",'S2'!I5:I64,"&gt;=75")</f>
        <v>16</v>
      </c>
      <c r="X8" s="125">
        <f t="shared" si="7"/>
        <v>29</v>
      </c>
      <c r="Y8" s="125">
        <f t="shared" si="8"/>
        <v>59.090909090909093</v>
      </c>
      <c r="Z8" s="125">
        <f t="shared" si="9"/>
        <v>76.19047619047619</v>
      </c>
      <c r="AA8" s="125">
        <f t="shared" si="9"/>
        <v>67.441860465116278</v>
      </c>
      <c r="AB8" s="125">
        <f>COUNTIFS('S2'!E5:E64,"M",'S2'!I5:I64,"&gt;=85")</f>
        <v>11</v>
      </c>
      <c r="AC8" s="125">
        <f>COUNTIFS('S2'!E5:E64,"F",'S2'!I5:I64,"&gt;=85")</f>
        <v>15</v>
      </c>
      <c r="AD8" s="125">
        <f t="shared" si="10"/>
        <v>26</v>
      </c>
      <c r="AE8" s="125">
        <f t="shared" si="11"/>
        <v>50</v>
      </c>
      <c r="AF8" s="125">
        <f t="shared" si="11"/>
        <v>71.428571428571431</v>
      </c>
      <c r="AG8" s="125">
        <f t="shared" si="11"/>
        <v>60.465116279069761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21</v>
      </c>
      <c r="F9" s="125">
        <f t="shared" si="0"/>
        <v>43</v>
      </c>
      <c r="G9" s="125">
        <f>COUNTIFS('S2'!E5:E64,"M")-COUNTIFS('S2'!E5:E64,"M",'S2'!J5:J64,"")</f>
        <v>22</v>
      </c>
      <c r="H9" s="125">
        <f>COUNTIFS('S2'!E5:E64,"F")-COUNTIFS('S2'!E5:E64,"F",'S2'!J5:J64,"")</f>
        <v>21</v>
      </c>
      <c r="I9" s="125">
        <f t="shared" si="1"/>
        <v>43</v>
      </c>
      <c r="J9" s="125">
        <f>COUNTIFS('S2'!E5:E64,"M",'S2'!J5:J64,"&lt;50")</f>
        <v>8</v>
      </c>
      <c r="K9" s="125">
        <f>COUNTIFS('S2'!E5:E64,"F",'S2'!J5:J64,"&lt;50")</f>
        <v>6</v>
      </c>
      <c r="L9" s="125">
        <f t="shared" si="2"/>
        <v>14</v>
      </c>
      <c r="M9" s="125">
        <f t="shared" si="3"/>
        <v>36.363636363636367</v>
      </c>
      <c r="N9" s="125">
        <f t="shared" si="3"/>
        <v>28.571428571428569</v>
      </c>
      <c r="O9" s="125">
        <f t="shared" si="3"/>
        <v>32.558139534883722</v>
      </c>
      <c r="P9" s="125">
        <f>COUNTIFS('S2'!E5:E64,"M",'S2'!J5:J64,"&gt;=50")</f>
        <v>14</v>
      </c>
      <c r="Q9" s="125">
        <f>COUNTIFS('S2'!E5:E64,"F",'S2'!J5:J64,"&gt;=50")</f>
        <v>15</v>
      </c>
      <c r="R9" s="125">
        <f t="shared" si="4"/>
        <v>29</v>
      </c>
      <c r="S9" s="125">
        <f t="shared" si="5"/>
        <v>63.636363636363633</v>
      </c>
      <c r="T9" s="125">
        <f t="shared" si="5"/>
        <v>71.428571428571431</v>
      </c>
      <c r="U9" s="125">
        <f t="shared" si="6"/>
        <v>67.441860465116278</v>
      </c>
      <c r="V9" s="125">
        <f>COUNTIFS('S2'!E5:E64,"M",'S2'!J5:J64,"&gt;=75")</f>
        <v>4</v>
      </c>
      <c r="W9" s="125">
        <f>COUNTIFS('S2'!E5:E64,"F",'S2'!J5:J64,"&gt;=75")</f>
        <v>7</v>
      </c>
      <c r="X9" s="125">
        <f t="shared" si="7"/>
        <v>11</v>
      </c>
      <c r="Y9" s="125">
        <f t="shared" si="8"/>
        <v>18.181818181818183</v>
      </c>
      <c r="Z9" s="125">
        <f t="shared" si="9"/>
        <v>33.333333333333329</v>
      </c>
      <c r="AA9" s="125">
        <f t="shared" si="9"/>
        <v>25.581395348837212</v>
      </c>
      <c r="AB9" s="125">
        <f>COUNTIFS('S2'!E5:E64,"M",'S2'!J5:J64,"&gt;=85")</f>
        <v>1</v>
      </c>
      <c r="AC9" s="125">
        <f>COUNTIFS('S2'!E5:E64,"F",'S2'!J5:J64,"&gt;=85")</f>
        <v>3</v>
      </c>
      <c r="AD9" s="125">
        <f t="shared" si="10"/>
        <v>4</v>
      </c>
      <c r="AE9" s="125">
        <f t="shared" si="11"/>
        <v>4.5454545454545459</v>
      </c>
      <c r="AF9" s="125">
        <f t="shared" si="11"/>
        <v>14.285714285714285</v>
      </c>
      <c r="AG9" s="125">
        <f t="shared" si="11"/>
        <v>9.3023255813953494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21</v>
      </c>
      <c r="F10" s="125">
        <f t="shared" si="0"/>
        <v>43</v>
      </c>
      <c r="G10" s="125">
        <f>COUNTIFS('S2'!E5:E64,"M")-COUNTIFS('S2'!E5:E64,"M",'S2'!K5:K64,"")</f>
        <v>22</v>
      </c>
      <c r="H10" s="125">
        <f>COUNTIFS('S2'!E5:E64,"F")-COUNTIFS('S2'!E5:E64,"F",'S2'!K5:K64,"")</f>
        <v>21</v>
      </c>
      <c r="I10" s="125">
        <f t="shared" si="1"/>
        <v>43</v>
      </c>
      <c r="J10" s="125">
        <f>COUNTIFS('S2'!E5:E64,"M",'S2'!K5:K64,"&lt;50")</f>
        <v>4</v>
      </c>
      <c r="K10" s="125">
        <f>COUNTIFS('S2'!E5:E64,"F",'S2'!K5:K64,"&lt;50")</f>
        <v>0</v>
      </c>
      <c r="L10" s="125">
        <f t="shared" si="2"/>
        <v>4</v>
      </c>
      <c r="M10" s="125">
        <f t="shared" si="3"/>
        <v>18.181818181818183</v>
      </c>
      <c r="N10" s="125">
        <f t="shared" si="3"/>
        <v>0</v>
      </c>
      <c r="O10" s="125">
        <f t="shared" si="3"/>
        <v>9.3023255813953494</v>
      </c>
      <c r="P10" s="125">
        <f>COUNTIFS('S2'!E5:E64,"M",'S2'!K5:K64,"&gt;=50")</f>
        <v>18</v>
      </c>
      <c r="Q10" s="125">
        <f>COUNTIFS('S2'!E5:E64,"F",'S2'!K5:K64,"&gt;=50")</f>
        <v>21</v>
      </c>
      <c r="R10" s="125">
        <f t="shared" si="4"/>
        <v>39</v>
      </c>
      <c r="S10" s="125">
        <f t="shared" si="5"/>
        <v>81.818181818181827</v>
      </c>
      <c r="T10" s="125">
        <f t="shared" si="5"/>
        <v>100</v>
      </c>
      <c r="U10" s="125">
        <f t="shared" si="6"/>
        <v>90.697674418604649</v>
      </c>
      <c r="V10" s="125">
        <f>COUNTIFS('S2'!E5:E64,"M",'S2'!K5:K64,"&gt;=75")</f>
        <v>14</v>
      </c>
      <c r="W10" s="125">
        <f>COUNTIFS('S2'!E5:E64,"F",'S2'!K5:K64,"&gt;=75")</f>
        <v>16</v>
      </c>
      <c r="X10" s="125">
        <f t="shared" si="7"/>
        <v>30</v>
      </c>
      <c r="Y10" s="125">
        <f t="shared" si="8"/>
        <v>63.636363636363633</v>
      </c>
      <c r="Z10" s="125">
        <f t="shared" si="9"/>
        <v>76.19047619047619</v>
      </c>
      <c r="AA10" s="125">
        <f t="shared" si="9"/>
        <v>69.767441860465112</v>
      </c>
      <c r="AB10" s="125">
        <f>COUNTIFS('S2'!E5:E64,"M",'S2'!K5:K64,"&gt;=85")</f>
        <v>10</v>
      </c>
      <c r="AC10" s="125">
        <f>COUNTIFS('S2'!E5:E64,"F",'S2'!K5:K64,"&gt;=85")</f>
        <v>12</v>
      </c>
      <c r="AD10" s="125">
        <f t="shared" si="10"/>
        <v>22</v>
      </c>
      <c r="AE10" s="125">
        <f t="shared" si="11"/>
        <v>45.454545454545453</v>
      </c>
      <c r="AF10" s="125">
        <f t="shared" si="11"/>
        <v>57.142857142857139</v>
      </c>
      <c r="AG10" s="125">
        <f t="shared" si="11"/>
        <v>51.162790697674424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21</v>
      </c>
      <c r="F11" s="125">
        <f t="shared" si="0"/>
        <v>43</v>
      </c>
      <c r="G11" s="125">
        <f>COUNTIFS('S2'!E5:E64,"M")-COUNTIFS('S2'!E5:E64,"M",'S2'!L5:L64,"")</f>
        <v>22</v>
      </c>
      <c r="H11" s="125">
        <f>COUNTIFS('S2'!E5:E64,"F")-COUNTIFS('S2'!E5:E64,"F",'S2'!L5:L64,"")</f>
        <v>21</v>
      </c>
      <c r="I11" s="125">
        <f t="shared" si="1"/>
        <v>43</v>
      </c>
      <c r="J11" s="125">
        <f>COUNTIFS('S2'!E5:E64,"M",'S2'!L5:L64,"&lt;50")</f>
        <v>1</v>
      </c>
      <c r="K11" s="125">
        <f>COUNTIFS('S2'!E5:E64,"F",'S2'!L5:L64,"&lt;50")</f>
        <v>1</v>
      </c>
      <c r="L11" s="125">
        <f t="shared" si="2"/>
        <v>2</v>
      </c>
      <c r="M11" s="125">
        <f t="shared" si="3"/>
        <v>4.5454545454545459</v>
      </c>
      <c r="N11" s="125">
        <f t="shared" si="3"/>
        <v>4.7619047619047619</v>
      </c>
      <c r="O11" s="125">
        <f t="shared" si="3"/>
        <v>4.6511627906976747</v>
      </c>
      <c r="P11" s="125">
        <f>COUNTIFS('S2'!E5:E64,"M",'S2'!L5:L64,"&gt;=50")</f>
        <v>21</v>
      </c>
      <c r="Q11" s="125">
        <f>COUNTIFS('S2'!E5:E64,"F",'S2'!L5:L64,"&gt;=50")</f>
        <v>20</v>
      </c>
      <c r="R11" s="125">
        <f t="shared" si="4"/>
        <v>41</v>
      </c>
      <c r="S11" s="125">
        <f t="shared" si="5"/>
        <v>95.454545454545453</v>
      </c>
      <c r="T11" s="125">
        <f t="shared" si="5"/>
        <v>95.238095238095227</v>
      </c>
      <c r="U11" s="125">
        <f t="shared" si="6"/>
        <v>95.348837209302332</v>
      </c>
      <c r="V11" s="125">
        <f>COUNTIFS('S2'!E5:E64,"M",'S2'!L5:L64,"&gt;=75")</f>
        <v>7</v>
      </c>
      <c r="W11" s="125">
        <f>COUNTIFS('S2'!E5:E64,"F",'S2'!L5:L64,"&gt;=75")</f>
        <v>6</v>
      </c>
      <c r="X11" s="125">
        <f t="shared" si="7"/>
        <v>13</v>
      </c>
      <c r="Y11" s="125">
        <f t="shared" si="8"/>
        <v>31.818181818181817</v>
      </c>
      <c r="Z11" s="125">
        <f t="shared" si="9"/>
        <v>28.571428571428569</v>
      </c>
      <c r="AA11" s="125">
        <f t="shared" si="9"/>
        <v>30.232558139534881</v>
      </c>
      <c r="AB11" s="125">
        <f>COUNTIFS('S2'!E5:E64,"M",'S2'!L5:L64,"&gt;=85")</f>
        <v>1</v>
      </c>
      <c r="AC11" s="125">
        <f>COUNTIFS('S2'!E5:E64,"F",'S2'!L5:L64,"&gt;=85")</f>
        <v>3</v>
      </c>
      <c r="AD11" s="125">
        <f t="shared" si="10"/>
        <v>4</v>
      </c>
      <c r="AE11" s="125">
        <f t="shared" si="11"/>
        <v>4.5454545454545459</v>
      </c>
      <c r="AF11" s="125">
        <f t="shared" si="11"/>
        <v>14.285714285714285</v>
      </c>
      <c r="AG11" s="125">
        <f t="shared" si="11"/>
        <v>9.3023255813953494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21</v>
      </c>
      <c r="F12" s="125">
        <f t="shared" si="0"/>
        <v>43</v>
      </c>
      <c r="G12" s="125">
        <f>COUNTIFS('S2'!E5:E64,"M")-COUNTIFS('S2'!E5:E64,"M",'S2'!M5:M64,"")</f>
        <v>22</v>
      </c>
      <c r="H12" s="125">
        <f>COUNTIFS('S2'!E5:E64,"F")-COUNTIFS('S2'!E5:E64,"F",'S2'!M5:M64,"")</f>
        <v>21</v>
      </c>
      <c r="I12" s="125">
        <f t="shared" si="1"/>
        <v>43</v>
      </c>
      <c r="J12" s="125">
        <f>COUNTIFS('S2'!E5:E64,"M",'S2'!M5:M64,"&lt;50")</f>
        <v>3</v>
      </c>
      <c r="K12" s="125">
        <f>COUNTIFS('S2'!E5:E64,"F",'S2'!M5:M64,"&lt;50")</f>
        <v>0</v>
      </c>
      <c r="L12" s="125">
        <f t="shared" si="2"/>
        <v>3</v>
      </c>
      <c r="M12" s="125">
        <f t="shared" si="3"/>
        <v>13.636363636363635</v>
      </c>
      <c r="N12" s="125">
        <f t="shared" si="3"/>
        <v>0</v>
      </c>
      <c r="O12" s="125">
        <f t="shared" si="3"/>
        <v>6.9767441860465116</v>
      </c>
      <c r="P12" s="125">
        <f>COUNTIFS('S2'!E5:E64,"M",'S2'!M5:M64,"&gt;=50")</f>
        <v>19</v>
      </c>
      <c r="Q12" s="125">
        <f>COUNTIFS('S2'!E5:E64,"F",'S2'!M5:M64,"&gt;=50")</f>
        <v>21</v>
      </c>
      <c r="R12" s="125">
        <f t="shared" si="4"/>
        <v>40</v>
      </c>
      <c r="S12" s="125">
        <f t="shared" si="5"/>
        <v>86.36363636363636</v>
      </c>
      <c r="T12" s="125">
        <f t="shared" si="5"/>
        <v>100</v>
      </c>
      <c r="U12" s="125">
        <f t="shared" si="6"/>
        <v>93.023255813953483</v>
      </c>
      <c r="V12" s="125">
        <f>COUNTIFS('S2'!E5:E64,"M",'S2'!M5:M64,"&gt;=75")</f>
        <v>6</v>
      </c>
      <c r="W12" s="125">
        <f>COUNTIFS('S2'!E5:E64,"F",'S2'!M5:M64,"&gt;=75")</f>
        <v>13</v>
      </c>
      <c r="X12" s="125">
        <f t="shared" si="7"/>
        <v>19</v>
      </c>
      <c r="Y12" s="125">
        <f t="shared" si="8"/>
        <v>27.27272727272727</v>
      </c>
      <c r="Z12" s="125">
        <f t="shared" si="9"/>
        <v>61.904761904761905</v>
      </c>
      <c r="AA12" s="125">
        <f t="shared" si="9"/>
        <v>44.186046511627907</v>
      </c>
      <c r="AB12" s="125">
        <f>COUNTIFS('S2'!E5:E64,"M",'S2'!M5:M64,"&gt;=85")</f>
        <v>2</v>
      </c>
      <c r="AC12" s="125">
        <f>COUNTIFS('S2'!E5:E64,"F",'S2'!M5:M64,"&gt;=85")</f>
        <v>10</v>
      </c>
      <c r="AD12" s="125">
        <f t="shared" si="10"/>
        <v>12</v>
      </c>
      <c r="AE12" s="125">
        <f t="shared" si="11"/>
        <v>9.0909090909090917</v>
      </c>
      <c r="AF12" s="125">
        <f t="shared" si="11"/>
        <v>47.619047619047613</v>
      </c>
      <c r="AG12" s="125">
        <f t="shared" si="11"/>
        <v>27.906976744186046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21</v>
      </c>
      <c r="F13" s="125">
        <f t="shared" si="0"/>
        <v>43</v>
      </c>
      <c r="G13" s="125">
        <f>COUNTIFS('S2'!E5:E64,"M")-COUNTIFS('S2'!E5:E64,"M",'S2'!N5:N64,"")</f>
        <v>22</v>
      </c>
      <c r="H13" s="125">
        <f>COUNTIFS('S2'!E5:E64,"F")-COUNTIFS('S2'!E5:E64,"F",'S2'!N5:N64,"")</f>
        <v>21</v>
      </c>
      <c r="I13" s="125">
        <f t="shared" si="1"/>
        <v>43</v>
      </c>
      <c r="J13" s="125">
        <f>COUNTIFS('S2'!E5:E64,"M",'S2'!N5:N64,"&lt;50")</f>
        <v>1</v>
      </c>
      <c r="K13" s="125">
        <f>COUNTIFS('S2'!E5:E64,"F",'S2'!N5:N64,"&lt;50")</f>
        <v>0</v>
      </c>
      <c r="L13" s="125">
        <f t="shared" si="2"/>
        <v>1</v>
      </c>
      <c r="M13" s="125">
        <f t="shared" si="3"/>
        <v>4.5454545454545459</v>
      </c>
      <c r="N13" s="125">
        <f t="shared" si="3"/>
        <v>0</v>
      </c>
      <c r="O13" s="125">
        <f t="shared" si="3"/>
        <v>2.3255813953488373</v>
      </c>
      <c r="P13" s="125">
        <f>COUNTIFS('S2'!E5:E64,"M",'S2'!N5:N64,"&gt;=50")</f>
        <v>21</v>
      </c>
      <c r="Q13" s="125">
        <f>COUNTIFS('S2'!E5:E64,"F",'S2'!N5:N64,"&gt;=50")</f>
        <v>21</v>
      </c>
      <c r="R13" s="125">
        <f t="shared" si="4"/>
        <v>42</v>
      </c>
      <c r="S13" s="125">
        <f t="shared" si="5"/>
        <v>95.454545454545453</v>
      </c>
      <c r="T13" s="125">
        <f t="shared" si="5"/>
        <v>100</v>
      </c>
      <c r="U13" s="125">
        <f t="shared" si="6"/>
        <v>97.674418604651152</v>
      </c>
      <c r="V13" s="125">
        <f>COUNTIFS('S2'!E5:E64,"M",'S2'!N5:N64,"&gt;=75")</f>
        <v>19</v>
      </c>
      <c r="W13" s="125">
        <f>COUNTIFS('S2'!E5:E64,"F",'S2'!N5:N64,"&gt;=75")</f>
        <v>21</v>
      </c>
      <c r="X13" s="125">
        <f t="shared" si="7"/>
        <v>40</v>
      </c>
      <c r="Y13" s="125">
        <f t="shared" si="8"/>
        <v>86.36363636363636</v>
      </c>
      <c r="Z13" s="125">
        <f t="shared" si="9"/>
        <v>100</v>
      </c>
      <c r="AA13" s="125">
        <f t="shared" si="9"/>
        <v>93.023255813953483</v>
      </c>
      <c r="AB13" s="125">
        <f>COUNTIFS('S2'!E5:E64,"M",'S2'!N5:N64,"&gt;=85")</f>
        <v>9</v>
      </c>
      <c r="AC13" s="125">
        <f>COUNTIFS('S2'!E5:E64,"F",'S2'!N5:N64,"&gt;=85")</f>
        <v>14</v>
      </c>
      <c r="AD13" s="125">
        <f t="shared" si="10"/>
        <v>23</v>
      </c>
      <c r="AE13" s="125">
        <f t="shared" si="11"/>
        <v>40.909090909090914</v>
      </c>
      <c r="AF13" s="125">
        <f t="shared" si="11"/>
        <v>66.666666666666657</v>
      </c>
      <c r="AG13" s="125">
        <f t="shared" si="11"/>
        <v>53.488372093023251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21</v>
      </c>
      <c r="F14" s="125">
        <f>D14+E14</f>
        <v>43</v>
      </c>
      <c r="G14" s="125">
        <f>COUNTIFS('S2'!E5:E64,"M")-COUNTIFS('S2'!E5:E64,"M",'S2'!U5:U64,"&gt;0")</f>
        <v>22</v>
      </c>
      <c r="H14" s="125">
        <f>COUNTIFS('S2'!E5:E64,"F")-COUNTIFS('S2'!E5:E64,"F",'S2'!U5:U64,"&gt;0")</f>
        <v>21</v>
      </c>
      <c r="I14" s="125">
        <f>G14+H14</f>
        <v>43</v>
      </c>
      <c r="J14" s="125">
        <f>COUNTIFS('S2'!E5:E64,"M",'S2'!Q5:Q64,"&lt;50")-COUNTIFS('S2'!E5:E64,"M",'S2'!Q5:Q64,"&lt;=0")</f>
        <v>2</v>
      </c>
      <c r="K14" s="125">
        <f>COUNTIFS('S2'!E5:E64,"F",'S2'!Q5:Q64,"&lt;50")-COUNTIFS('S2'!E5:E64,"F",'S2'!Q5:Q64,"&lt;=0")</f>
        <v>0</v>
      </c>
      <c r="L14" s="125">
        <f>J14+K14</f>
        <v>2</v>
      </c>
      <c r="M14" s="125">
        <f>K14/G14*100</f>
        <v>0</v>
      </c>
      <c r="N14" s="125">
        <f>K14/H14*100</f>
        <v>0</v>
      </c>
      <c r="O14" s="125">
        <f t="shared" si="3"/>
        <v>4.6511627906976747</v>
      </c>
      <c r="P14" s="125">
        <f>COUNTIFS('S2'!E5:E64,"M",'S2'!Q5:Q64,"&gt;=50")</f>
        <v>20</v>
      </c>
      <c r="Q14" s="125">
        <f>COUNTIFS('S2'!E5:E64,"F",'S2'!Q5:Q64,"&gt;=50")</f>
        <v>21</v>
      </c>
      <c r="R14" s="125">
        <f>P14+Q14</f>
        <v>41</v>
      </c>
      <c r="S14" s="125">
        <f>P14/G14*100</f>
        <v>90.909090909090907</v>
      </c>
      <c r="T14" s="125">
        <f>Q14/H14*100</f>
        <v>100</v>
      </c>
      <c r="U14" s="125">
        <f t="shared" si="6"/>
        <v>95.348837209302332</v>
      </c>
      <c r="V14" s="125">
        <f>COUNTIFS('S2'!E5:E64,"M",'S2'!Q5:Q64,"&gt;=75")</f>
        <v>8</v>
      </c>
      <c r="W14" s="125">
        <f>COUNTIFS('S2'!E5:E64,"F",'S2'!Q5:Q64,"&gt;=75")</f>
        <v>13</v>
      </c>
      <c r="X14" s="125">
        <f>V14+W14</f>
        <v>21</v>
      </c>
      <c r="Y14" s="125">
        <f t="shared" si="8"/>
        <v>36.363636363636367</v>
      </c>
      <c r="Z14" s="125">
        <f>W14/H14*100</f>
        <v>61.904761904761905</v>
      </c>
      <c r="AA14" s="125">
        <f t="shared" si="9"/>
        <v>48.837209302325576</v>
      </c>
      <c r="AB14" s="125">
        <f>COUNTIFS('S2'!E5:E64,"M",'S2'!Q5:Q64,"&gt;=85")</f>
        <v>2</v>
      </c>
      <c r="AC14" s="125">
        <f>COUNTIFS('S2'!E5:E64,"F",'S2'!Q5:Q64,"&gt;=85")</f>
        <v>5</v>
      </c>
      <c r="AD14" s="125">
        <f>AB14+AC14</f>
        <v>7</v>
      </c>
      <c r="AE14" s="125">
        <f>AB14/G14*100</f>
        <v>9.0909090909090917</v>
      </c>
      <c r="AF14" s="125">
        <f>AC14/H14*100</f>
        <v>23.809523809523807</v>
      </c>
      <c r="AG14" s="125">
        <f t="shared" si="11"/>
        <v>16.279069767441861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20</v>
      </c>
      <c r="E17" s="130">
        <f>COUNTIFS(Roster!E4:E245,"F",Roster!S4:S245,"ተዛውራለች")</f>
        <v>20</v>
      </c>
      <c r="F17" s="130">
        <f>D17+E17</f>
        <v>40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1</v>
      </c>
      <c r="E18" s="130">
        <f>COUNTIFS(Roster!E4:E245,"F",Roster!S4:S245,"አልተዛወረችም")</f>
        <v>1</v>
      </c>
      <c r="F18" s="130">
        <f>D18+E18</f>
        <v>2</v>
      </c>
    </row>
    <row r="19" spans="1:79" s="67" customFormat="1">
      <c r="C19" s="130" t="s">
        <v>58</v>
      </c>
      <c r="D19" s="130">
        <f>COUNTIFS(Roster!E4:E245,"M",Roster!S4:S245,"-")</f>
        <v>1</v>
      </c>
      <c r="E19" s="130">
        <f>COUNTIFS(Roster!E4:E245,"F",Roster!S4:S245,"-")</f>
        <v>0</v>
      </c>
      <c r="F19" s="130">
        <f>D19+E19</f>
        <v>1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21</v>
      </c>
      <c r="F20" s="130">
        <f>SUM(F17:F19)</f>
        <v>43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21</v>
      </c>
      <c r="F6" s="125">
        <f>D6+E6</f>
        <v>43</v>
      </c>
      <c r="G6" s="125">
        <f>COUNTIFS('S2'!E5:E64,"M")-COUNTIFS('S2'!E5:E64,"M",'S2'!G5:G64,"")</f>
        <v>22</v>
      </c>
      <c r="H6" s="125">
        <f>COUNTIFS('S2'!E5:E64,"F")-COUNTIFS('S2'!E5:E64,"F",'S2'!G5:G64,"")</f>
        <v>21</v>
      </c>
      <c r="I6" s="125">
        <f>G6+H6</f>
        <v>43</v>
      </c>
      <c r="J6" s="125">
        <f>COUNTIFS('S2'!E5:E64,"M",Ave!F5:F64,"&lt;50")</f>
        <v>5</v>
      </c>
      <c r="K6" s="125">
        <f>COUNTIFS('S2'!E5:E64,"F",Ave!F5:F64,"&lt;50")</f>
        <v>2</v>
      </c>
      <c r="L6" s="125">
        <f>J6+K6</f>
        <v>7</v>
      </c>
      <c r="M6" s="125">
        <f>J6/G6*100</f>
        <v>22.727272727272727</v>
      </c>
      <c r="N6" s="125">
        <f>K6/H6*100</f>
        <v>9.5238095238095237</v>
      </c>
      <c r="O6" s="125">
        <f>L6/I6*100</f>
        <v>16.279069767441861</v>
      </c>
      <c r="P6" s="125">
        <f>COUNTIFS('S2'!E$5:E$64,"M",Ave!F5:F64,"&gt;=50")</f>
        <v>16</v>
      </c>
      <c r="Q6" s="125">
        <f>COUNTIFS('S2'!E$5:E$64,"F",Ave!F5:F64,"&gt;=50")</f>
        <v>19</v>
      </c>
      <c r="R6" s="125">
        <f>P6+Q6</f>
        <v>35</v>
      </c>
      <c r="S6" s="125">
        <f>P6/G6*100</f>
        <v>72.727272727272734</v>
      </c>
      <c r="T6" s="125">
        <f>Q6/H6*100</f>
        <v>90.476190476190482</v>
      </c>
      <c r="U6" s="125">
        <f>R6/I6*100</f>
        <v>81.395348837209298</v>
      </c>
      <c r="V6" s="125">
        <f>COUNTIFS('S2'!E$5:E$64,"M",Ave!F5:F64,"&gt;=75")</f>
        <v>7</v>
      </c>
      <c r="W6" s="125">
        <f>COUNTIFS('S2'!E$5:E$64,"F",Ave!F5:F64,"&gt;=75")</f>
        <v>12</v>
      </c>
      <c r="X6" s="125">
        <f>V6+W6</f>
        <v>19</v>
      </c>
      <c r="Y6" s="125">
        <f>V6/G6*100</f>
        <v>31.818181818181817</v>
      </c>
      <c r="Z6" s="125">
        <f>W6/H6*100</f>
        <v>57.142857142857139</v>
      </c>
      <c r="AA6" s="125">
        <f>X6/I6*100</f>
        <v>44.186046511627907</v>
      </c>
      <c r="AB6" s="125">
        <f>COUNTIFS('S2'!E$5:E$64,"M",Ave!F5:F64,"&gt;=85")</f>
        <v>2</v>
      </c>
      <c r="AC6" s="125">
        <f>COUNTIFS('S2'!E$5:E$64,"F",Ave!F5:F64,"&gt;=85")</f>
        <v>11</v>
      </c>
      <c r="AD6" s="125">
        <f>AB6+AC6</f>
        <v>13</v>
      </c>
      <c r="AE6" s="125">
        <f>AB6/G6*100</f>
        <v>9.0909090909090917</v>
      </c>
      <c r="AF6" s="125">
        <f>AC6/H6*100</f>
        <v>52.380952380952387</v>
      </c>
      <c r="AG6" s="125">
        <f>AD6/I6*100</f>
        <v>30.232558139534881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21</v>
      </c>
      <c r="F7" s="125">
        <f t="shared" ref="F7:F13" si="0">D7+E7</f>
        <v>43</v>
      </c>
      <c r="G7" s="125">
        <f>COUNTIFS('S2'!E5:E64,"M")-COUNTIFS('S2'!E5:E64,"M",'S2'!H5:H64,"")</f>
        <v>22</v>
      </c>
      <c r="H7" s="125">
        <f>COUNTIFS('S2'!E5:E64,"F")-COUNTIFS('S2'!E5:E64,"F",'S2'!H5:H64,"")</f>
        <v>21</v>
      </c>
      <c r="I7" s="125">
        <f t="shared" ref="I7:I13" si="1">G7+H7</f>
        <v>43</v>
      </c>
      <c r="J7" s="125">
        <f>COUNTIFS('S2'!E5:E64,"M",Ave!G5:G64,"&lt;50")</f>
        <v>3</v>
      </c>
      <c r="K7" s="125">
        <f>COUNTIFS('S2'!E5:E64,"F",Ave!G5:G64,"&lt;50")</f>
        <v>2</v>
      </c>
      <c r="L7" s="125">
        <f t="shared" ref="L7:L14" si="2">J7+K7</f>
        <v>5</v>
      </c>
      <c r="M7" s="125">
        <f t="shared" ref="M7:M14" si="3">J7/G7*100</f>
        <v>13.636363636363635</v>
      </c>
      <c r="N7" s="125">
        <f t="shared" ref="N7:N14" si="4">K7/H7*100</f>
        <v>9.5238095238095237</v>
      </c>
      <c r="O7" s="125">
        <f t="shared" ref="O7:O14" si="5">L7/I7*100</f>
        <v>11.627906976744185</v>
      </c>
      <c r="P7" s="125">
        <f>COUNTIFS('S2'!E$5:E$64,"M",Ave!G5:G64,"&gt;=50")</f>
        <v>18</v>
      </c>
      <c r="Q7" s="125">
        <f>COUNTIFS('S2'!E$5:E$64,"F",Ave!G5:G64,"&gt;=50")</f>
        <v>19</v>
      </c>
      <c r="R7" s="125">
        <f t="shared" ref="R7:R14" si="6">P7+Q7</f>
        <v>37</v>
      </c>
      <c r="S7" s="125">
        <f t="shared" ref="S7:S14" si="7">P7/G7*100</f>
        <v>81.818181818181827</v>
      </c>
      <c r="T7" s="125">
        <f t="shared" ref="T7:T14" si="8">Q7/H7*100</f>
        <v>90.476190476190482</v>
      </c>
      <c r="U7" s="125">
        <f t="shared" ref="U7:U14" si="9">R7/I7*100</f>
        <v>86.04651162790698</v>
      </c>
      <c r="V7" s="125">
        <f>COUNTIFS('S2'!E$5:E$64,"M",Ave!G5:G64,"&gt;=75")</f>
        <v>5</v>
      </c>
      <c r="W7" s="125">
        <f>COUNTIFS('S2'!E$5:E$64,"F",Ave!G5:G64,"&gt;=75")</f>
        <v>10</v>
      </c>
      <c r="X7" s="125">
        <f t="shared" ref="X7:X14" si="10">V7+W7</f>
        <v>15</v>
      </c>
      <c r="Y7" s="125">
        <f t="shared" ref="Y7:Y14" si="11">V7/G7*100</f>
        <v>22.727272727272727</v>
      </c>
      <c r="Z7" s="125">
        <f t="shared" ref="Z7:Z14" si="12">W7/H7*100</f>
        <v>47.619047619047613</v>
      </c>
      <c r="AA7" s="125">
        <f t="shared" ref="AA7:AA14" si="13">X7/I7*100</f>
        <v>34.883720930232556</v>
      </c>
      <c r="AB7" s="125">
        <f>COUNTIFS('S2'!E$5:E$64,"M",Ave!G5:G64,"&gt;=85")</f>
        <v>3</v>
      </c>
      <c r="AC7" s="125">
        <f>COUNTIFS('S2'!E$5:E$64,"F",Ave!G5:G64,"&gt;=85")</f>
        <v>5</v>
      </c>
      <c r="AD7" s="125">
        <f t="shared" ref="AD7:AD14" si="14">AB7+AC7</f>
        <v>8</v>
      </c>
      <c r="AE7" s="125">
        <f t="shared" ref="AE7:AE14" si="15">AB7/G7*100</f>
        <v>13.636363636363635</v>
      </c>
      <c r="AF7" s="125">
        <f t="shared" ref="AF7:AF14" si="16">AC7/H7*100</f>
        <v>23.809523809523807</v>
      </c>
      <c r="AG7" s="125">
        <f t="shared" ref="AG7:AG14" si="17">AD7/I7*100</f>
        <v>18.604651162790699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21</v>
      </c>
      <c r="F8" s="125">
        <f t="shared" si="0"/>
        <v>43</v>
      </c>
      <c r="G8" s="125">
        <f>COUNTIFS('S2'!E5:E64,"M")-COUNTIFS('S2'!E5:E64,"M",'S2'!I5:I64,"")</f>
        <v>22</v>
      </c>
      <c r="H8" s="125">
        <f>COUNTIFS('S2'!E5:E64,"F")-COUNTIFS('S2'!E5:E64,"F",'S2'!I5:I64,"")</f>
        <v>21</v>
      </c>
      <c r="I8" s="125">
        <f t="shared" si="1"/>
        <v>43</v>
      </c>
      <c r="J8" s="125">
        <f>COUNTIFS('S2'!E5:E64,"M",Ave!H5:H64,"&lt;50")</f>
        <v>3</v>
      </c>
      <c r="K8" s="125">
        <f>COUNTIFS('S2'!E5:E64,"F",Ave!H5:H64,"&lt;50")</f>
        <v>2</v>
      </c>
      <c r="L8" s="125">
        <f t="shared" si="2"/>
        <v>5</v>
      </c>
      <c r="M8" s="125">
        <f t="shared" si="3"/>
        <v>13.636363636363635</v>
      </c>
      <c r="N8" s="125">
        <f t="shared" si="4"/>
        <v>9.5238095238095237</v>
      </c>
      <c r="O8" s="125">
        <f t="shared" si="5"/>
        <v>11.627906976744185</v>
      </c>
      <c r="P8" s="125">
        <f>COUNTIFS('S2'!E$5:E$64,"M",Ave!H5:H64,"&gt;=50")</f>
        <v>18</v>
      </c>
      <c r="Q8" s="125">
        <f>COUNTIFS('S2'!E$5:E$64,"F",Ave!H5:H64,"&gt;=50")</f>
        <v>19</v>
      </c>
      <c r="R8" s="125">
        <f t="shared" si="6"/>
        <v>37</v>
      </c>
      <c r="S8" s="125">
        <f t="shared" si="7"/>
        <v>81.818181818181827</v>
      </c>
      <c r="T8" s="125">
        <f t="shared" si="8"/>
        <v>90.476190476190482</v>
      </c>
      <c r="U8" s="125">
        <f t="shared" si="9"/>
        <v>86.04651162790698</v>
      </c>
      <c r="V8" s="125">
        <f>COUNTIFS('S2'!E$5:E$64,"M",Ave!H5:H64,"&gt;=75")</f>
        <v>15</v>
      </c>
      <c r="W8" s="125">
        <f>COUNTIFS('S2'!E$5:E$64,"F",Ave!H5:H64,"&gt;=75")</f>
        <v>16</v>
      </c>
      <c r="X8" s="125">
        <f t="shared" si="10"/>
        <v>31</v>
      </c>
      <c r="Y8" s="125">
        <f t="shared" si="11"/>
        <v>68.181818181818173</v>
      </c>
      <c r="Z8" s="125">
        <f t="shared" si="12"/>
        <v>76.19047619047619</v>
      </c>
      <c r="AA8" s="125">
        <f t="shared" si="13"/>
        <v>72.093023255813947</v>
      </c>
      <c r="AB8" s="125">
        <f>COUNTIFS('S2'!E$5:E$64,"M",Ave!H5:H64,"&gt;=85")</f>
        <v>10</v>
      </c>
      <c r="AC8" s="125">
        <f>COUNTIFS('S2'!E$5:E$64,"F",Ave!H5:H64,"&gt;=85")</f>
        <v>15</v>
      </c>
      <c r="AD8" s="125">
        <f t="shared" si="14"/>
        <v>25</v>
      </c>
      <c r="AE8" s="125">
        <f t="shared" si="15"/>
        <v>45.454545454545453</v>
      </c>
      <c r="AF8" s="125">
        <f t="shared" si="16"/>
        <v>71.428571428571431</v>
      </c>
      <c r="AG8" s="125">
        <f t="shared" si="17"/>
        <v>58.139534883720934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21</v>
      </c>
      <c r="F9" s="125">
        <f t="shared" si="0"/>
        <v>43</v>
      </c>
      <c r="G9" s="125">
        <f>COUNTIFS('S2'!E5:E64,"M")-COUNTIFS('S2'!E5:E64,"M",'S2'!J5:J64,"")</f>
        <v>22</v>
      </c>
      <c r="H9" s="125">
        <f>COUNTIFS('S2'!E5:E64,"F")-COUNTIFS('S2'!E5:E64,"F",'S2'!J5:J64,"")</f>
        <v>21</v>
      </c>
      <c r="I9" s="125">
        <f t="shared" si="1"/>
        <v>43</v>
      </c>
      <c r="J9" s="125">
        <f>COUNTIFS('S2'!E5:E64,"M",Ave!I5:I64,"&lt;50")</f>
        <v>4</v>
      </c>
      <c r="K9" s="125">
        <f>COUNTIFS('S2'!E5:E64,"F",Ave!I5:I64,"&lt;50")</f>
        <v>2</v>
      </c>
      <c r="L9" s="125">
        <f t="shared" si="2"/>
        <v>6</v>
      </c>
      <c r="M9" s="125">
        <f t="shared" si="3"/>
        <v>18.181818181818183</v>
      </c>
      <c r="N9" s="125">
        <f t="shared" si="4"/>
        <v>9.5238095238095237</v>
      </c>
      <c r="O9" s="125">
        <f t="shared" si="5"/>
        <v>13.953488372093023</v>
      </c>
      <c r="P9" s="125">
        <f>COUNTIFS('S2'!E$5:E$64,"M",Ave!I5:I64,"&gt;=50")</f>
        <v>17</v>
      </c>
      <c r="Q9" s="125">
        <f>COUNTIFS('S2'!E$5:E$64,"F",Ave!I5:I64,"&gt;=50")</f>
        <v>19</v>
      </c>
      <c r="R9" s="125">
        <f t="shared" si="6"/>
        <v>36</v>
      </c>
      <c r="S9" s="125">
        <f t="shared" si="7"/>
        <v>77.272727272727266</v>
      </c>
      <c r="T9" s="125">
        <f t="shared" si="8"/>
        <v>90.476190476190482</v>
      </c>
      <c r="U9" s="125">
        <f t="shared" si="9"/>
        <v>83.720930232558146</v>
      </c>
      <c r="V9" s="125">
        <f>COUNTIFS('S2'!E$5:E$64,"M",Ave!I5:I64,"&gt;=75")</f>
        <v>8</v>
      </c>
      <c r="W9" s="125">
        <f>COUNTIFS('S2'!E$5:E$64,"F",Ave!I5:I64,"&gt;=75")</f>
        <v>10</v>
      </c>
      <c r="X9" s="125">
        <f t="shared" si="10"/>
        <v>18</v>
      </c>
      <c r="Y9" s="125">
        <f t="shared" si="11"/>
        <v>36.363636363636367</v>
      </c>
      <c r="Z9" s="125">
        <f t="shared" si="12"/>
        <v>47.619047619047613</v>
      </c>
      <c r="AA9" s="125">
        <f t="shared" si="13"/>
        <v>41.860465116279073</v>
      </c>
      <c r="AB9" s="125">
        <f>COUNTIFS('S2'!E$5:E$64,"M",Ave!I5:I64,"&gt;=85")</f>
        <v>2</v>
      </c>
      <c r="AC9" s="125">
        <f>COUNTIFS('S2'!E$5:E$64,"F",Ave!I5:I64,"&gt;=85")</f>
        <v>6</v>
      </c>
      <c r="AD9" s="125">
        <f t="shared" si="14"/>
        <v>8</v>
      </c>
      <c r="AE9" s="125">
        <f t="shared" si="15"/>
        <v>9.0909090909090917</v>
      </c>
      <c r="AF9" s="125">
        <f t="shared" si="16"/>
        <v>28.571428571428569</v>
      </c>
      <c r="AG9" s="125">
        <f t="shared" si="17"/>
        <v>18.604651162790699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21</v>
      </c>
      <c r="F10" s="125">
        <f t="shared" si="0"/>
        <v>43</v>
      </c>
      <c r="G10" s="125">
        <f>COUNTIFS('S2'!E5:E64,"M")-COUNTIFS('S2'!E5:E64,"M",'S2'!K5:K64,"")</f>
        <v>22</v>
      </c>
      <c r="H10" s="125">
        <f>COUNTIFS('S2'!E5:E64,"F")-COUNTIFS('S2'!E5:E64,"F",'S2'!K5:K64,"")</f>
        <v>21</v>
      </c>
      <c r="I10" s="125">
        <f t="shared" si="1"/>
        <v>43</v>
      </c>
      <c r="J10" s="125">
        <f>COUNTIFS('S2'!E5:E64,"M",Ave!J5:J64,"&lt;50")</f>
        <v>2</v>
      </c>
      <c r="K10" s="125">
        <f>COUNTIFS('S2'!E5:E64,"F",Ave!J5:J64,"&lt;50")</f>
        <v>0</v>
      </c>
      <c r="L10" s="125">
        <f t="shared" si="2"/>
        <v>2</v>
      </c>
      <c r="M10" s="125">
        <f t="shared" si="3"/>
        <v>9.0909090909090917</v>
      </c>
      <c r="N10" s="125">
        <f t="shared" si="4"/>
        <v>0</v>
      </c>
      <c r="O10" s="125">
        <f t="shared" si="5"/>
        <v>4.6511627906976747</v>
      </c>
      <c r="P10" s="125">
        <f>COUNTIFS('S2'!E$5:E$64,"M",Ave!J5:J64,"&gt;=50")</f>
        <v>19</v>
      </c>
      <c r="Q10" s="125">
        <f>COUNTIFS('S2'!E$5:E$64,"F",Ave!J5:J64,"&gt;=50")</f>
        <v>21</v>
      </c>
      <c r="R10" s="125">
        <f t="shared" si="6"/>
        <v>40</v>
      </c>
      <c r="S10" s="125">
        <f t="shared" si="7"/>
        <v>86.36363636363636</v>
      </c>
      <c r="T10" s="125">
        <f t="shared" si="8"/>
        <v>100</v>
      </c>
      <c r="U10" s="125">
        <f t="shared" si="9"/>
        <v>93.023255813953483</v>
      </c>
      <c r="V10" s="125">
        <f>COUNTIFS('S2'!E$5:E$64,"M",Ave!J5:J64,"&gt;=75")</f>
        <v>14</v>
      </c>
      <c r="W10" s="125">
        <f>COUNTIFS('S2'!E$5:E$64,"F",Ave!J5:J64,"&gt;=75")</f>
        <v>16</v>
      </c>
      <c r="X10" s="125">
        <f t="shared" si="10"/>
        <v>30</v>
      </c>
      <c r="Y10" s="125">
        <f t="shared" si="11"/>
        <v>63.636363636363633</v>
      </c>
      <c r="Z10" s="125">
        <f t="shared" si="12"/>
        <v>76.19047619047619</v>
      </c>
      <c r="AA10" s="125">
        <f t="shared" si="13"/>
        <v>69.767441860465112</v>
      </c>
      <c r="AB10" s="125">
        <f>COUNTIFS('S2'!E$5:E$64,"M",Ave!J5:J64,"&gt;=85")</f>
        <v>9</v>
      </c>
      <c r="AC10" s="125">
        <f>COUNTIFS('S2'!E$5:E$64,"F",Ave!J5:J64,"&gt;=85")</f>
        <v>13</v>
      </c>
      <c r="AD10" s="125">
        <f t="shared" si="14"/>
        <v>22</v>
      </c>
      <c r="AE10" s="125">
        <f t="shared" si="15"/>
        <v>40.909090909090914</v>
      </c>
      <c r="AF10" s="125">
        <f t="shared" si="16"/>
        <v>61.904761904761905</v>
      </c>
      <c r="AG10" s="125">
        <f t="shared" si="17"/>
        <v>51.162790697674424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21</v>
      </c>
      <c r="F11" s="125">
        <f t="shared" si="0"/>
        <v>43</v>
      </c>
      <c r="G11" s="125">
        <f>COUNTIFS('S2'!E5:E64,"M")-COUNTIFS('S2'!E5:E64,"M",'S2'!L5:L64,"")</f>
        <v>22</v>
      </c>
      <c r="H11" s="125">
        <f>COUNTIFS('S2'!E5:E64,"F")-COUNTIFS('S2'!E5:E64,"F",'S2'!L5:L64,"")</f>
        <v>21</v>
      </c>
      <c r="I11" s="125">
        <f t="shared" si="1"/>
        <v>43</v>
      </c>
      <c r="J11" s="125">
        <f>COUNTIFS('S2'!E5:E64,"M",Ave!K5:K64,"&lt;50")</f>
        <v>1</v>
      </c>
      <c r="K11" s="125">
        <f>COUNTIFS('S2'!E5:E64,"F",Ave!K5:K64,"&lt;50")</f>
        <v>0</v>
      </c>
      <c r="L11" s="125">
        <f t="shared" si="2"/>
        <v>1</v>
      </c>
      <c r="M11" s="125">
        <f t="shared" si="3"/>
        <v>4.5454545454545459</v>
      </c>
      <c r="N11" s="125">
        <f t="shared" si="4"/>
        <v>0</v>
      </c>
      <c r="O11" s="125">
        <f t="shared" si="5"/>
        <v>2.3255813953488373</v>
      </c>
      <c r="P11" s="125">
        <f>COUNTIFS('S2'!E$5:E$64,"M",Ave!K5:K64,"&gt;=50")</f>
        <v>20</v>
      </c>
      <c r="Q11" s="125">
        <f>COUNTIFS('S2'!E$5:E$64,"F",Ave!K5:K64,"&gt;=50")</f>
        <v>21</v>
      </c>
      <c r="R11" s="125">
        <f t="shared" si="6"/>
        <v>41</v>
      </c>
      <c r="S11" s="125">
        <f t="shared" si="7"/>
        <v>90.909090909090907</v>
      </c>
      <c r="T11" s="125">
        <f t="shared" si="8"/>
        <v>100</v>
      </c>
      <c r="U11" s="125">
        <f t="shared" si="9"/>
        <v>95.348837209302332</v>
      </c>
      <c r="V11" s="125">
        <f>COUNTIFS('S2'!E$5:E$64,"M",Ave!K5:K64,"&gt;=75")</f>
        <v>7</v>
      </c>
      <c r="W11" s="125">
        <f>COUNTIFS('S2'!E$5:E$64,"F",Ave!K5:K64,"&gt;=75")</f>
        <v>11</v>
      </c>
      <c r="X11" s="125">
        <f t="shared" si="10"/>
        <v>18</v>
      </c>
      <c r="Y11" s="125">
        <f t="shared" si="11"/>
        <v>31.818181818181817</v>
      </c>
      <c r="Z11" s="125">
        <f t="shared" si="12"/>
        <v>52.380952380952387</v>
      </c>
      <c r="AA11" s="125">
        <f t="shared" si="13"/>
        <v>41.860465116279073</v>
      </c>
      <c r="AB11" s="125">
        <f>COUNTIFS('S2'!E$5:E$64,"M",Ave!K5:K64,"&gt;=85")</f>
        <v>1</v>
      </c>
      <c r="AC11" s="125">
        <f>COUNTIFS('S2'!E$5:E$64,"F",Ave!K5:K64,"&gt;=85")</f>
        <v>2</v>
      </c>
      <c r="AD11" s="125">
        <f t="shared" si="14"/>
        <v>3</v>
      </c>
      <c r="AE11" s="125">
        <f t="shared" si="15"/>
        <v>4.5454545454545459</v>
      </c>
      <c r="AF11" s="125">
        <f t="shared" si="16"/>
        <v>9.5238095238095237</v>
      </c>
      <c r="AG11" s="125">
        <f t="shared" si="17"/>
        <v>6.9767441860465116</v>
      </c>
    </row>
    <row r="12" spans="1:79">
      <c r="B12" s="125">
        <v>10</v>
      </c>
      <c r="C12" s="126" t="str">
        <f>'S1'!M4</f>
        <v>Art</v>
      </c>
      <c r="D12" s="125">
        <f>D6</f>
        <v>22</v>
      </c>
      <c r="E12" s="125">
        <f>E6</f>
        <v>21</v>
      </c>
      <c r="F12" s="125">
        <f t="shared" si="0"/>
        <v>43</v>
      </c>
      <c r="G12" s="125">
        <f>COUNTIFS('S2'!E5:E64,"M")-COUNTIFS('S2'!E5:E64,"M",'S2'!M5:M64,"")</f>
        <v>22</v>
      </c>
      <c r="H12" s="125">
        <f>COUNTIFS('S2'!E5:E64,"F")-COUNTIFS('S2'!E5:E64,"F",'S2'!M5:M64,"")</f>
        <v>21</v>
      </c>
      <c r="I12" s="125">
        <f t="shared" si="1"/>
        <v>43</v>
      </c>
      <c r="J12" s="125">
        <f>COUNTIFS('S2'!E5:E64,"M",Ave!L5:L64,"&lt;50")</f>
        <v>3</v>
      </c>
      <c r="K12" s="125">
        <f>COUNTIFS('S2'!E5:E64,"F",Ave!L5:L64,"&lt;50")</f>
        <v>1</v>
      </c>
      <c r="L12" s="125">
        <f t="shared" si="2"/>
        <v>4</v>
      </c>
      <c r="M12" s="125">
        <f t="shared" si="3"/>
        <v>13.636363636363635</v>
      </c>
      <c r="N12" s="125">
        <f t="shared" si="4"/>
        <v>4.7619047619047619</v>
      </c>
      <c r="O12" s="125">
        <f t="shared" si="5"/>
        <v>9.3023255813953494</v>
      </c>
      <c r="P12" s="125">
        <f>COUNTIFS('S2'!E$5:E$64,"M",Ave!L5:L64,"&gt;=50")</f>
        <v>18</v>
      </c>
      <c r="Q12" s="125">
        <f>COUNTIFS('S2'!E$5:E$64,"F",Ave!L5:L64,"&gt;=50")</f>
        <v>20</v>
      </c>
      <c r="R12" s="125">
        <f t="shared" si="6"/>
        <v>38</v>
      </c>
      <c r="S12" s="125">
        <f t="shared" si="7"/>
        <v>81.818181818181827</v>
      </c>
      <c r="T12" s="125">
        <f t="shared" si="8"/>
        <v>95.238095238095227</v>
      </c>
      <c r="U12" s="125">
        <f t="shared" si="9"/>
        <v>88.372093023255815</v>
      </c>
      <c r="V12" s="125">
        <f>COUNTIFS('S2'!E$5:E$64,"M",Ave!L5:L64,"&gt;=75")</f>
        <v>7</v>
      </c>
      <c r="W12" s="125">
        <f>COUNTIFS('S2'!E$5:E$64,"F",Ave!L5:L64,"&gt;=75")</f>
        <v>13</v>
      </c>
      <c r="X12" s="125">
        <f t="shared" si="10"/>
        <v>20</v>
      </c>
      <c r="Y12" s="125">
        <f t="shared" si="11"/>
        <v>31.818181818181817</v>
      </c>
      <c r="Z12" s="125">
        <f t="shared" si="12"/>
        <v>61.904761904761905</v>
      </c>
      <c r="AA12" s="125">
        <f t="shared" si="13"/>
        <v>46.511627906976742</v>
      </c>
      <c r="AB12" s="125">
        <f>COUNTIFS('S2'!E$5:E$64,"M",Ave!L5:L64,"&gt;=85")</f>
        <v>2</v>
      </c>
      <c r="AC12" s="125">
        <f>COUNTIFS('S2'!E$5:E$64,"F",Ave!L5:L64,"&gt;=85")</f>
        <v>9</v>
      </c>
      <c r="AD12" s="125">
        <f t="shared" si="14"/>
        <v>11</v>
      </c>
      <c r="AE12" s="125">
        <f t="shared" si="15"/>
        <v>9.0909090909090917</v>
      </c>
      <c r="AF12" s="125">
        <f t="shared" si="16"/>
        <v>42.857142857142854</v>
      </c>
      <c r="AG12" s="125">
        <f t="shared" si="17"/>
        <v>25.581395348837212</v>
      </c>
    </row>
    <row r="13" spans="1:79">
      <c r="B13" s="125">
        <v>11</v>
      </c>
      <c r="C13" s="126" t="str">
        <f>'S1'!N4</f>
        <v>HPE</v>
      </c>
      <c r="D13" s="125">
        <f>D6</f>
        <v>22</v>
      </c>
      <c r="E13" s="125">
        <f>E6</f>
        <v>21</v>
      </c>
      <c r="F13" s="125">
        <f t="shared" si="0"/>
        <v>43</v>
      </c>
      <c r="G13" s="125">
        <f>COUNTIFS('S2'!E5:E64,"M")-COUNTIFS('S2'!E5:E64,"M",'S2'!N5:N64,"")</f>
        <v>22</v>
      </c>
      <c r="H13" s="125">
        <f>COUNTIFS('S2'!E5:E64,"F")-COUNTIFS('S2'!E5:E64,"F",'S2'!N5:N64,"")</f>
        <v>21</v>
      </c>
      <c r="I13" s="125">
        <f t="shared" si="1"/>
        <v>43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21</v>
      </c>
      <c r="Q13" s="125">
        <f>COUNTIFS('S2'!E$5:E$64,"F",Ave!M5:M64,"&gt;=50")</f>
        <v>21</v>
      </c>
      <c r="R13" s="125">
        <f t="shared" si="6"/>
        <v>42</v>
      </c>
      <c r="S13" s="125">
        <f t="shared" si="7"/>
        <v>95.454545454545453</v>
      </c>
      <c r="T13" s="125">
        <f t="shared" si="8"/>
        <v>100</v>
      </c>
      <c r="U13" s="125">
        <f t="shared" si="9"/>
        <v>97.674418604651152</v>
      </c>
      <c r="V13" s="125">
        <f>COUNTIFS('S2'!E$5:E$64,"M",Ave!M5:M64,"&gt;=75")</f>
        <v>16</v>
      </c>
      <c r="W13" s="125">
        <f>COUNTIFS('S2'!E$5:E$64,"F",Ave!M5:M64,"&gt;=75")</f>
        <v>20</v>
      </c>
      <c r="X13" s="125">
        <f t="shared" si="10"/>
        <v>36</v>
      </c>
      <c r="Y13" s="125">
        <f t="shared" si="11"/>
        <v>72.727272727272734</v>
      </c>
      <c r="Z13" s="125">
        <f t="shared" si="12"/>
        <v>95.238095238095227</v>
      </c>
      <c r="AA13" s="125">
        <f t="shared" si="13"/>
        <v>83.720930232558146</v>
      </c>
      <c r="AB13" s="125">
        <f>COUNTIFS('S2'!E$5:E$64,"M",Ave!M5:M64,"&gt;=85")</f>
        <v>8</v>
      </c>
      <c r="AC13" s="125">
        <f>COUNTIFS('S2'!E$5:E$64,"F",Ave!M5:M64,"&gt;=85")</f>
        <v>8</v>
      </c>
      <c r="AD13" s="125">
        <f t="shared" si="14"/>
        <v>16</v>
      </c>
      <c r="AE13" s="125">
        <f t="shared" si="15"/>
        <v>36.363636363636367</v>
      </c>
      <c r="AF13" s="125">
        <f t="shared" si="16"/>
        <v>38.095238095238095</v>
      </c>
      <c r="AG13" s="125">
        <f t="shared" si="17"/>
        <v>37.209302325581397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21</v>
      </c>
      <c r="F14" s="125">
        <f>D14+E14</f>
        <v>43</v>
      </c>
      <c r="G14" s="125">
        <f>COUNTIFS('S2'!E5:E64,"M")-COUNTIFS('S2'!E5:E64,"M",'S2'!U5:U64,"&gt;0")</f>
        <v>22</v>
      </c>
      <c r="H14" s="125">
        <f>COUNTIFS('S2'!E5:E64,"F")-COUNTIFS('S2'!E5:E64,"F",'S2'!U5:U64,"&gt;0")</f>
        <v>21</v>
      </c>
      <c r="I14" s="125">
        <f>G14+H14</f>
        <v>43</v>
      </c>
      <c r="J14" s="125">
        <f>COUNTIFS('S2'!E5:E64,"M",Ave!O5:O64,"&lt;50")-COUNTIFS('S2'!E5:E64,"M",Ave!O5:O64,"&lt;0")</f>
        <v>1</v>
      </c>
      <c r="K14" s="125">
        <f>COUNTIFS('S2'!E5:E64,"F",Ave!O5:O64,"&lt;50")-COUNTIFS('S2'!E5:E64,"F",Ave!O5:O64,"&lt;0")</f>
        <v>1</v>
      </c>
      <c r="L14" s="125">
        <f t="shared" si="2"/>
        <v>2</v>
      </c>
      <c r="M14" s="125">
        <f t="shared" si="3"/>
        <v>4.5454545454545459</v>
      </c>
      <c r="N14" s="125">
        <f t="shared" si="4"/>
        <v>4.7619047619047619</v>
      </c>
      <c r="O14" s="125">
        <f t="shared" si="5"/>
        <v>4.6511627906976747</v>
      </c>
      <c r="P14" s="125">
        <f>COUNTIFS('S2'!E$5:E$64,"M",Ave!O5:O64,"&gt;=50")</f>
        <v>20</v>
      </c>
      <c r="Q14" s="125">
        <f>COUNTIFS('S2'!E$5:E$64,"F",Ave!O5:O64,"&gt;=50")</f>
        <v>20</v>
      </c>
      <c r="R14" s="125">
        <f t="shared" si="6"/>
        <v>40</v>
      </c>
      <c r="S14" s="125">
        <f t="shared" si="7"/>
        <v>90.909090909090907</v>
      </c>
      <c r="T14" s="125">
        <f t="shared" si="8"/>
        <v>95.238095238095227</v>
      </c>
      <c r="U14" s="125">
        <f t="shared" si="9"/>
        <v>93.023255813953483</v>
      </c>
      <c r="V14" s="125">
        <f>COUNTIFS('S2'!E$5:E$64,"M",Ave!O5:O64,"&gt;=75")</f>
        <v>8</v>
      </c>
      <c r="W14" s="125">
        <f>COUNTIFS('S2'!E$5:E$64,"F",Ave!O5:O64,"&gt;=75")</f>
        <v>14</v>
      </c>
      <c r="X14" s="125">
        <f t="shared" si="10"/>
        <v>22</v>
      </c>
      <c r="Y14" s="125">
        <f t="shared" si="11"/>
        <v>36.363636363636367</v>
      </c>
      <c r="Z14" s="125">
        <f t="shared" si="12"/>
        <v>66.666666666666657</v>
      </c>
      <c r="AA14" s="125">
        <f t="shared" si="13"/>
        <v>51.162790697674424</v>
      </c>
      <c r="AB14" s="125">
        <f>COUNTIFS('S2'!E$5:E$64,"M",Ave!O5:O64,"&gt;=85")</f>
        <v>2</v>
      </c>
      <c r="AC14" s="125">
        <f>COUNTIFS('S2'!E$5:E$64,"F",Ave!O5:O64,"&gt;=85")</f>
        <v>9</v>
      </c>
      <c r="AD14" s="125">
        <f t="shared" si="14"/>
        <v>11</v>
      </c>
      <c r="AE14" s="125">
        <f t="shared" si="15"/>
        <v>9.0909090909090917</v>
      </c>
      <c r="AF14" s="125">
        <f t="shared" si="16"/>
        <v>42.857142857142854</v>
      </c>
      <c r="AG14" s="125">
        <f t="shared" si="17"/>
        <v>25.581395348837212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20</v>
      </c>
      <c r="E17" s="130">
        <f>COUNTIFS(Roster!E5:E245,"F",Roster!S5:S245,"ተዛውራለች")</f>
        <v>20</v>
      </c>
      <c r="F17" s="130">
        <f>D17+E17</f>
        <v>40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1</v>
      </c>
      <c r="E18" s="130">
        <f>COUNTIFS(Roster!E5:E245,"F",Roster!S5:S245,"አልተዛወረችም")</f>
        <v>1</v>
      </c>
      <c r="F18" s="130">
        <f>D18+E18</f>
        <v>2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1</v>
      </c>
      <c r="E19" s="130">
        <f>COUNTIFS(Roster!E5:E245,"F",Roster!S5:S245,"-")</f>
        <v>0</v>
      </c>
      <c r="F19" s="130">
        <f>D19+E19</f>
        <v>1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21</v>
      </c>
      <c r="F20" s="130">
        <f>SUM(F17:F19)</f>
        <v>43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21</v>
      </c>
      <c r="E5" s="10">
        <f>Ave!$T$66</f>
        <v>21</v>
      </c>
      <c r="F5" s="11">
        <f>D5+E5</f>
        <v>42</v>
      </c>
      <c r="G5" s="10">
        <f>Ave!$S$65</f>
        <v>1366</v>
      </c>
      <c r="H5" s="10">
        <f>Ave!$T$65</f>
        <v>1611.5</v>
      </c>
      <c r="I5" s="4">
        <f>G5+H5</f>
        <v>2977.5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21</v>
      </c>
      <c r="E6" s="10">
        <f>Ave!$V$66</f>
        <v>21</v>
      </c>
      <c r="F6" s="11">
        <f t="shared" ref="F6:F12" si="0">D6+E6</f>
        <v>42</v>
      </c>
      <c r="G6" s="10">
        <f>Ave!$U$65</f>
        <v>1364.5</v>
      </c>
      <c r="H6" s="10">
        <f>Ave!$V$65</f>
        <v>1537.5</v>
      </c>
      <c r="I6" s="4">
        <f t="shared" ref="I6:I12" si="1">G6+H6</f>
        <v>2902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21</v>
      </c>
      <c r="E7" s="10">
        <f>Ave!$X$66</f>
        <v>21</v>
      </c>
      <c r="F7" s="11">
        <f t="shared" si="0"/>
        <v>42</v>
      </c>
      <c r="G7" s="10">
        <f>Ave!$W$65</f>
        <v>1644</v>
      </c>
      <c r="H7" s="10">
        <f>Ave!$X$65</f>
        <v>1796.5</v>
      </c>
      <c r="I7" s="4">
        <f t="shared" si="1"/>
        <v>3440.5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21</v>
      </c>
      <c r="E8" s="10">
        <f>Ave!$Z$66</f>
        <v>21</v>
      </c>
      <c r="F8" s="11">
        <f t="shared" si="0"/>
        <v>42</v>
      </c>
      <c r="G8" s="10">
        <f>Ave!$Y$65</f>
        <v>1412.5</v>
      </c>
      <c r="H8" s="10">
        <f>Ave!$Z$65</f>
        <v>1495</v>
      </c>
      <c r="I8" s="4">
        <f t="shared" si="1"/>
        <v>2907.5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21</v>
      </c>
      <c r="E9" s="10">
        <f>Ave!$AB$66</f>
        <v>21</v>
      </c>
      <c r="F9" s="11">
        <f t="shared" si="0"/>
        <v>42</v>
      </c>
      <c r="G9" s="10">
        <f>Ave!$AA$65</f>
        <v>1625.5</v>
      </c>
      <c r="H9" s="10">
        <f>Ave!$AB$65</f>
        <v>1776</v>
      </c>
      <c r="I9" s="4">
        <f t="shared" si="1"/>
        <v>3401.5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21</v>
      </c>
      <c r="E10" s="10">
        <f>Ave!$AD$66</f>
        <v>21</v>
      </c>
      <c r="F10" s="11">
        <f t="shared" si="0"/>
        <v>42</v>
      </c>
      <c r="G10" s="10">
        <f>Ave!$AC$65</f>
        <v>1453</v>
      </c>
      <c r="H10" s="10">
        <f>Ave!$AD$65</f>
        <v>1530</v>
      </c>
      <c r="I10" s="4">
        <f t="shared" si="1"/>
        <v>2983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21</v>
      </c>
      <c r="E11" s="10">
        <f>Ave!$AF$66</f>
        <v>21</v>
      </c>
      <c r="F11" s="11">
        <f t="shared" si="0"/>
        <v>42</v>
      </c>
      <c r="G11" s="10">
        <f>Ave!$AE$65</f>
        <v>1390.5</v>
      </c>
      <c r="H11" s="10">
        <f>Ave!$AF$65</f>
        <v>1590</v>
      </c>
      <c r="I11" s="4">
        <f t="shared" si="1"/>
        <v>2980.5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21</v>
      </c>
      <c r="E12" s="10">
        <f>Ave!$AH$66</f>
        <v>21</v>
      </c>
      <c r="F12" s="11">
        <f t="shared" si="0"/>
        <v>42</v>
      </c>
      <c r="G12" s="10">
        <f>Ave!$AG$65</f>
        <v>1726</v>
      </c>
      <c r="H12" s="10">
        <f>Ave!$AH$65</f>
        <v>1731.5</v>
      </c>
      <c r="I12" s="4">
        <f t="shared" si="1"/>
        <v>3457.5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2011-01-21T10:36:14Z</cp:lastPrinted>
  <dcterms:created xsi:type="dcterms:W3CDTF">2024-01-09T05:54:25Z</dcterms:created>
  <dcterms:modified xsi:type="dcterms:W3CDTF">2011-01-21T10:36:18Z</dcterms:modified>
</cp:coreProperties>
</file>