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gan\Dropbox\"/>
    </mc:Choice>
  </mc:AlternateContent>
  <bookViews>
    <workbookView xWindow="0" yWindow="0" windowWidth="17265" windowHeight="7530"/>
  </bookViews>
  <sheets>
    <sheet name="Beyazit Table" sheetId="11" r:id="rId1"/>
    <sheet name="GF Calculation" sheetId="1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3" l="1"/>
  <c r="E11" i="13"/>
  <c r="D10" i="13" l="1"/>
  <c r="B18" i="13" l="1"/>
  <c r="W3" i="13"/>
  <c r="T3" i="13"/>
  <c r="Q3" i="13"/>
  <c r="N3" i="13"/>
  <c r="K3" i="13"/>
  <c r="H3" i="13"/>
  <c r="B2" i="13"/>
  <c r="B16" i="13"/>
  <c r="B17" i="13" s="1"/>
  <c r="B6" i="13" l="1"/>
  <c r="B5" i="13"/>
  <c r="B7" i="13"/>
  <c r="R5" i="13"/>
  <c r="U4" i="13"/>
  <c r="I4" i="13"/>
  <c r="X3" i="13"/>
  <c r="Y3" i="13" s="1"/>
  <c r="L3" i="13"/>
  <c r="M3" i="13" s="1"/>
  <c r="U5" i="13"/>
  <c r="I5" i="13"/>
  <c r="X4" i="13"/>
  <c r="L4" i="13"/>
  <c r="O3" i="13"/>
  <c r="P3" i="13" s="1"/>
  <c r="U3" i="13"/>
  <c r="V3" i="13" s="1"/>
  <c r="X5" i="13"/>
  <c r="L5" i="13"/>
  <c r="O4" i="13"/>
  <c r="R3" i="13"/>
  <c r="S3" i="13" s="1"/>
  <c r="O5" i="13"/>
  <c r="R4" i="13"/>
  <c r="I3" i="13"/>
  <c r="J3" i="13" s="1"/>
  <c r="F2" i="13"/>
  <c r="B4" i="13"/>
  <c r="H7" i="13"/>
  <c r="H6" i="13" s="1"/>
  <c r="B3" i="13"/>
  <c r="M11" i="11"/>
  <c r="M9" i="11"/>
  <c r="M6" i="11"/>
  <c r="M5" i="11"/>
  <c r="M4" i="11"/>
  <c r="M3" i="11"/>
  <c r="D15" i="13" l="1"/>
  <c r="E15" i="13" s="1"/>
  <c r="D17" i="13"/>
  <c r="E17" i="13" s="1"/>
  <c r="D14" i="13"/>
  <c r="E14" i="13" s="1"/>
  <c r="D13" i="13"/>
  <c r="E13" i="13" s="1"/>
  <c r="F6" i="13"/>
  <c r="T7" i="13"/>
  <c r="T6" i="13" s="1"/>
  <c r="W7" i="13"/>
  <c r="W6" i="13" s="1"/>
  <c r="D18" i="13"/>
  <c r="E18" i="13" s="1"/>
  <c r="Q7" i="13"/>
  <c r="Q4" i="13" s="1"/>
  <c r="S4" i="13" s="1"/>
  <c r="D16" i="13"/>
  <c r="E16" i="13" s="1"/>
  <c r="F7" i="13"/>
  <c r="F5" i="13"/>
  <c r="H5" i="13"/>
  <c r="H4" i="13"/>
  <c r="J4" i="13" s="1"/>
  <c r="K7" i="13"/>
  <c r="F3" i="13"/>
  <c r="N7" i="13"/>
  <c r="F4" i="13"/>
  <c r="W5" i="13" l="1"/>
  <c r="W4" i="13"/>
  <c r="Y4" i="13" s="1"/>
  <c r="D20" i="13"/>
  <c r="Q5" i="13"/>
  <c r="S5" i="13" s="1"/>
  <c r="T4" i="13"/>
  <c r="V4" i="13" s="1"/>
  <c r="T5" i="13"/>
  <c r="Q6" i="13"/>
  <c r="F8" i="13"/>
  <c r="J5" i="13"/>
  <c r="J6" i="13" s="1"/>
  <c r="C2" i="13" s="1"/>
  <c r="D2" i="13" s="1"/>
  <c r="E2" i="13" s="1"/>
  <c r="N6" i="13"/>
  <c r="N5" i="13"/>
  <c r="N4" i="13"/>
  <c r="P4" i="13" s="1"/>
  <c r="K5" i="13"/>
  <c r="K6" i="13"/>
  <c r="K4" i="13"/>
  <c r="M4" i="13" s="1"/>
  <c r="Y5" i="13" l="1"/>
  <c r="Y6" i="13" s="1"/>
  <c r="C7" i="13" s="1"/>
  <c r="D7" i="13" s="1"/>
  <c r="E7" i="13" s="1"/>
  <c r="V5" i="13"/>
  <c r="V6" i="13" s="1"/>
  <c r="C6" i="13" s="1"/>
  <c r="D6" i="13" s="1"/>
  <c r="E6" i="13" s="1"/>
  <c r="S6" i="13"/>
  <c r="C5" i="13" s="1"/>
  <c r="D5" i="13" s="1"/>
  <c r="E5" i="13" s="1"/>
  <c r="M5" i="13"/>
  <c r="M6" i="13" s="1"/>
  <c r="C3" i="13" s="1"/>
  <c r="D3" i="13" s="1"/>
  <c r="E3" i="13" s="1"/>
  <c r="P5" i="13"/>
  <c r="P6" i="13" s="1"/>
  <c r="C4" i="13" s="1"/>
  <c r="D4" i="13" s="1"/>
  <c r="E4" i="13" s="1"/>
  <c r="D9" i="13" l="1"/>
  <c r="C8" i="13"/>
</calcChain>
</file>

<file path=xl/sharedStrings.xml><?xml version="1.0" encoding="utf-8"?>
<sst xmlns="http://schemas.openxmlformats.org/spreadsheetml/2006/main" count="88" uniqueCount="43">
  <si>
    <t>EA</t>
  </si>
  <si>
    <t xml:space="preserve"> </t>
  </si>
  <si>
    <t>SIZE (m)</t>
  </si>
  <si>
    <t>epscr</t>
  </si>
  <si>
    <t>Fcr</t>
  </si>
  <si>
    <t>a1</t>
  </si>
  <si>
    <t>a2</t>
  </si>
  <si>
    <t>a3</t>
  </si>
  <si>
    <t>b1</t>
  </si>
  <si>
    <t>b2</t>
  </si>
  <si>
    <t>size</t>
  </si>
  <si>
    <t>eps</t>
  </si>
  <si>
    <t>epsend</t>
  </si>
  <si>
    <t>F</t>
  </si>
  <si>
    <t>Smallest Grid Size</t>
  </si>
  <si>
    <t>Properties</t>
  </si>
  <si>
    <t>GS</t>
  </si>
  <si>
    <t>COR</t>
  </si>
  <si>
    <t>Numerical</t>
  </si>
  <si>
    <t>124, 150</t>
  </si>
  <si>
    <t>Dam           Gf=60</t>
  </si>
  <si>
    <t>60,  100, 150</t>
  </si>
  <si>
    <t>Dam Gf=100</t>
  </si>
  <si>
    <t>Dam Gf=150</t>
  </si>
  <si>
    <t>-</t>
  </si>
  <si>
    <r>
      <t>d=</t>
    </r>
    <r>
      <rPr>
        <b/>
        <sz val="14"/>
        <color rgb="FF000000"/>
        <rFont val="Times New Roman"/>
        <family val="1"/>
        <charset val="162"/>
      </rPr>
      <t>1.5d</t>
    </r>
  </si>
  <si>
    <r>
      <t>d=</t>
    </r>
    <r>
      <rPr>
        <b/>
        <sz val="14"/>
        <color rgb="FF000000"/>
        <rFont val="Times New Roman"/>
        <family val="1"/>
        <charset val="162"/>
      </rPr>
      <t>3.01d</t>
    </r>
  </si>
  <si>
    <r>
      <t>a</t>
    </r>
    <r>
      <rPr>
        <b/>
        <i/>
        <vertAlign val="subscript"/>
        <sz val="14"/>
        <color theme="1"/>
        <rFont val="Times New Roman"/>
        <family val="1"/>
        <charset val="162"/>
      </rPr>
      <t>1</t>
    </r>
  </si>
  <si>
    <r>
      <t>a</t>
    </r>
    <r>
      <rPr>
        <b/>
        <i/>
        <vertAlign val="subscript"/>
        <sz val="14"/>
        <color theme="1"/>
        <rFont val="Times New Roman"/>
        <family val="1"/>
        <charset val="162"/>
      </rPr>
      <t>2</t>
    </r>
  </si>
  <si>
    <r>
      <t>a</t>
    </r>
    <r>
      <rPr>
        <b/>
        <i/>
        <vertAlign val="subscript"/>
        <sz val="14"/>
        <color theme="1"/>
        <rFont val="Times New Roman"/>
        <family val="1"/>
        <charset val="162"/>
      </rPr>
      <t>3</t>
    </r>
  </si>
  <si>
    <r>
      <t>d</t>
    </r>
    <r>
      <rPr>
        <b/>
        <i/>
        <vertAlign val="superscript"/>
        <sz val="14"/>
        <color theme="1"/>
        <rFont val="Times New Roman"/>
        <family val="1"/>
        <charset val="162"/>
      </rPr>
      <t>*</t>
    </r>
  </si>
  <si>
    <r>
      <t>E</t>
    </r>
    <r>
      <rPr>
        <b/>
        <i/>
        <vertAlign val="superscript"/>
        <sz val="14"/>
        <color theme="1"/>
        <rFont val="Times New Roman"/>
        <family val="1"/>
        <charset val="162"/>
      </rPr>
      <t>*</t>
    </r>
  </si>
  <si>
    <r>
      <t>f</t>
    </r>
    <r>
      <rPr>
        <b/>
        <i/>
        <vertAlign val="subscript"/>
        <sz val="14"/>
        <color theme="1"/>
        <rFont val="Times New Roman"/>
        <family val="1"/>
        <charset val="162"/>
      </rPr>
      <t>cr</t>
    </r>
    <r>
      <rPr>
        <b/>
        <i/>
        <vertAlign val="superscript"/>
        <sz val="14"/>
        <color theme="1"/>
        <rFont val="Times New Roman"/>
        <family val="1"/>
        <charset val="162"/>
      </rPr>
      <t>*</t>
    </r>
  </si>
  <si>
    <r>
      <t>G</t>
    </r>
    <r>
      <rPr>
        <b/>
        <i/>
        <vertAlign val="subscript"/>
        <sz val="14"/>
        <color theme="1"/>
        <rFont val="Times New Roman"/>
        <family val="1"/>
        <charset val="162"/>
      </rPr>
      <t>f</t>
    </r>
    <r>
      <rPr>
        <b/>
        <i/>
        <vertAlign val="superscript"/>
        <sz val="14"/>
        <color theme="1"/>
        <rFont val="Times New Roman"/>
        <family val="1"/>
        <charset val="162"/>
      </rPr>
      <t>*</t>
    </r>
  </si>
  <si>
    <r>
      <t>w</t>
    </r>
    <r>
      <rPr>
        <b/>
        <i/>
        <vertAlign val="superscript"/>
        <sz val="14"/>
        <color theme="1"/>
        <rFont val="Times New Roman"/>
        <family val="1"/>
        <charset val="162"/>
      </rPr>
      <t>*</t>
    </r>
  </si>
  <si>
    <r>
      <t xml:space="preserve">Notched Beam </t>
    </r>
    <r>
      <rPr>
        <b/>
        <i/>
        <sz val="14"/>
        <color rgb="FF000000"/>
        <rFont val="Times New Roman"/>
        <family val="1"/>
        <charset val="162"/>
      </rPr>
      <t>G</t>
    </r>
    <r>
      <rPr>
        <b/>
        <i/>
        <vertAlign val="subscript"/>
        <sz val="14"/>
        <color rgb="FF000000"/>
        <rFont val="Times New Roman"/>
        <family val="1"/>
        <charset val="162"/>
      </rPr>
      <t>f</t>
    </r>
    <r>
      <rPr>
        <b/>
        <i/>
        <sz val="14"/>
        <color rgb="FF000000"/>
        <rFont val="Times New Roman"/>
        <family val="1"/>
        <charset val="162"/>
      </rPr>
      <t>=124</t>
    </r>
  </si>
  <si>
    <r>
      <t xml:space="preserve">Notched Beam </t>
    </r>
    <r>
      <rPr>
        <b/>
        <i/>
        <sz val="14"/>
        <color rgb="FF000000"/>
        <rFont val="Times New Roman"/>
        <family val="1"/>
        <charset val="162"/>
      </rPr>
      <t>G</t>
    </r>
    <r>
      <rPr>
        <b/>
        <i/>
        <vertAlign val="subscript"/>
        <sz val="14"/>
        <color rgb="FF000000"/>
        <rFont val="Times New Roman"/>
        <family val="1"/>
        <charset val="162"/>
      </rPr>
      <t>f</t>
    </r>
    <r>
      <rPr>
        <b/>
        <i/>
        <sz val="14"/>
        <color rgb="FF000000"/>
        <rFont val="Times New Roman"/>
        <family val="1"/>
        <charset val="162"/>
      </rPr>
      <t>=150</t>
    </r>
  </si>
  <si>
    <r>
      <t xml:space="preserve">Tension Stiffening </t>
    </r>
    <r>
      <rPr>
        <b/>
        <i/>
        <sz val="14"/>
        <color rgb="FF000000"/>
        <rFont val="Times New Roman"/>
        <family val="1"/>
        <charset val="162"/>
      </rPr>
      <t>G</t>
    </r>
    <r>
      <rPr>
        <b/>
        <i/>
        <vertAlign val="subscript"/>
        <sz val="14"/>
        <color rgb="FF000000"/>
        <rFont val="Times New Roman"/>
        <family val="1"/>
        <charset val="162"/>
      </rPr>
      <t>f</t>
    </r>
    <r>
      <rPr>
        <b/>
        <i/>
        <sz val="14"/>
        <color rgb="FF000000"/>
        <rFont val="Times New Roman"/>
        <family val="1"/>
        <charset val="162"/>
      </rPr>
      <t>=60</t>
    </r>
  </si>
  <si>
    <t>area</t>
  </si>
  <si>
    <t>GF</t>
  </si>
  <si>
    <t>w</t>
  </si>
  <si>
    <t>ft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</si>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</sst>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162"/>
      <scheme val="minor"/>
    </font>
    <font>
      <b/>
      <sz val="14"/>
      <color theme="1"/>
      <name val="Symbol"/>
      <family val="1"/>
      <charset val="2"/>
    </font>
    <font>
      <b/>
      <sz val="14"/>
      <color rgb="FF000000"/>
      <name val="Times New Roman"/>
      <family val="1"/>
      <charset val="162"/>
    </font>
    <font>
      <b/>
      <sz val="14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b/>
      <i/>
      <sz val="14"/>
      <color theme="1"/>
      <name val="Times New Roman"/>
      <family val="1"/>
      <charset val="162"/>
    </font>
    <font>
      <b/>
      <i/>
      <vertAlign val="subscript"/>
      <sz val="14"/>
      <color theme="1"/>
      <name val="Times New Roman"/>
      <family val="1"/>
      <charset val="162"/>
    </font>
    <font>
      <b/>
      <i/>
      <vertAlign val="superscript"/>
      <sz val="14"/>
      <color theme="1"/>
      <name val="Times New Roman"/>
      <family val="1"/>
      <charset val="162"/>
    </font>
    <font>
      <b/>
      <i/>
      <sz val="14"/>
      <color rgb="FF000000"/>
      <name val="Times New Roman"/>
      <family val="1"/>
      <charset val="162"/>
    </font>
    <font>
      <b/>
      <i/>
      <vertAlign val="subscript"/>
      <sz val="14"/>
      <color rgb="FF000000"/>
      <name val="Times New Roman"/>
      <family val="1"/>
      <charset val="162"/>
    </font>
    <font>
      <b/>
      <sz val="11"/>
      <color rgb="FFFF00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1" fontId="0" fillId="0" borderId="0" xfId="0" applyNumberFormat="1"/>
    <xf numFmtId="0" fontId="0" fillId="0" borderId="0" xfId="0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1" fontId="0" fillId="3" borderId="0" xfId="0" applyNumberFormat="1" applyFill="1"/>
    <xf numFmtId="0" fontId="4" fillId="0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5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1" fontId="0" fillId="0" borderId="0" xfId="0" applyNumberFormat="1" applyFill="1"/>
    <xf numFmtId="2" fontId="0" fillId="0" borderId="0" xfId="0" applyNumberFormat="1"/>
    <xf numFmtId="1" fontId="10" fillId="0" borderId="0" xfId="0" applyNumberFormat="1" applyFont="1"/>
    <xf numFmtId="164" fontId="0" fillId="0" borderId="0" xfId="0" applyNumberFormat="1"/>
    <xf numFmtId="11" fontId="0" fillId="4" borderId="0" xfId="0" applyNumberFormat="1" applyFill="1"/>
    <xf numFmtId="0" fontId="0" fillId="4" borderId="0" xfId="0" applyFill="1"/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718700787401576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'Beyazit Table'!$N$3:$N$11</c:f>
              <c:numCache>
                <c:formatCode>General</c:formatCode>
                <c:ptCount val="9"/>
                <c:pt idx="0">
                  <c:v>52</c:v>
                </c:pt>
                <c:pt idx="1">
                  <c:v>108</c:v>
                </c:pt>
                <c:pt idx="2">
                  <c:v>65.3</c:v>
                </c:pt>
                <c:pt idx="3">
                  <c:v>133</c:v>
                </c:pt>
                <c:pt idx="4">
                  <c:v>158</c:v>
                </c:pt>
                <c:pt idx="5">
                  <c:v>66</c:v>
                </c:pt>
                <c:pt idx="6">
                  <c:v>107</c:v>
                </c:pt>
                <c:pt idx="7">
                  <c:v>156</c:v>
                </c:pt>
                <c:pt idx="8">
                  <c:v>60</c:v>
                </c:pt>
              </c:numCache>
            </c:numRef>
          </c:xVal>
          <c:yVal>
            <c:numRef>
              <c:f>'Beyazit Table'!$O$3:$O$11</c:f>
              <c:numCache>
                <c:formatCode>General</c:formatCode>
                <c:ptCount val="9"/>
                <c:pt idx="0">
                  <c:v>54</c:v>
                </c:pt>
                <c:pt idx="1">
                  <c:v>100</c:v>
                </c:pt>
                <c:pt idx="2">
                  <c:v>70</c:v>
                </c:pt>
                <c:pt idx="3">
                  <c:v>124</c:v>
                </c:pt>
                <c:pt idx="4">
                  <c:v>150</c:v>
                </c:pt>
                <c:pt idx="5">
                  <c:v>60</c:v>
                </c:pt>
                <c:pt idx="6">
                  <c:v>100</c:v>
                </c:pt>
                <c:pt idx="7">
                  <c:v>150</c:v>
                </c:pt>
                <c:pt idx="8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17872"/>
        <c:axId val="1747118416"/>
      </c:scatterChart>
      <c:valAx>
        <c:axId val="174711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47118416"/>
        <c:crosses val="autoZero"/>
        <c:crossBetween val="midCat"/>
      </c:valAx>
      <c:valAx>
        <c:axId val="17471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4711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'GF Calculation'!$H$2:$H$6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1.11E-4</c:v>
                </c:pt>
                <c:pt idx="2">
                  <c:v>3.4410000000000002E-4</c:v>
                </c:pt>
                <c:pt idx="3">
                  <c:v>4.4400000000000004E-3</c:v>
                </c:pt>
                <c:pt idx="4" formatCode="General">
                  <c:v>2.664E-2</c:v>
                </c:pt>
              </c:numCache>
            </c:numRef>
          </c:xVal>
          <c:yVal>
            <c:numRef>
              <c:f>'GF Calculation'!$I$2:$I$6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185.37</c:v>
                </c:pt>
                <c:pt idx="2">
                  <c:v>111.22199999999999</c:v>
                </c:pt>
                <c:pt idx="3">
                  <c:v>37.074000000000005</c:v>
                </c:pt>
                <c:pt idx="4" formatCode="General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'GF Calculation'!$K$2:$K$6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1.11E-4</c:v>
                </c:pt>
                <c:pt idx="2">
                  <c:v>2.6282213177926693E-4</c:v>
                </c:pt>
                <c:pt idx="3">
                  <c:v>3.1460563379259294E-3</c:v>
                </c:pt>
                <c:pt idx="4" formatCode="General">
                  <c:v>1.8837324650809624E-2</c:v>
                </c:pt>
              </c:numCache>
            </c:numRef>
          </c:xVal>
          <c:yVal>
            <c:numRef>
              <c:f>'GF Calculation'!$L$2:$L$6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185.37</c:v>
                </c:pt>
                <c:pt idx="2">
                  <c:v>111.22199999999999</c:v>
                </c:pt>
                <c:pt idx="3">
                  <c:v>37.074000000000005</c:v>
                </c:pt>
                <c:pt idx="4" formatCode="General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'GF Calculation'!$N$2:$N$6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1.11E-4</c:v>
                </c:pt>
                <c:pt idx="2">
                  <c:v>2.0534999999999998E-4</c:v>
                </c:pt>
                <c:pt idx="3">
                  <c:v>2.2311000000000002E-3</c:v>
                </c:pt>
                <c:pt idx="4" formatCode="General">
                  <c:v>1.332E-2</c:v>
                </c:pt>
              </c:numCache>
            </c:numRef>
          </c:xVal>
          <c:yVal>
            <c:numRef>
              <c:f>'GF Calculation'!$O$2:$O$6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185.37</c:v>
                </c:pt>
                <c:pt idx="2">
                  <c:v>111.22199999999999</c:v>
                </c:pt>
                <c:pt idx="3">
                  <c:v>37.074000000000005</c:v>
                </c:pt>
                <c:pt idx="4" formatCode="General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'GF Calculation'!$Q$2:$Q$6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1.11E-4</c:v>
                </c:pt>
                <c:pt idx="2">
                  <c:v>1.9070177275123831E-4</c:v>
                </c:pt>
                <c:pt idx="3">
                  <c:v>1.9979002221997143E-3</c:v>
                </c:pt>
                <c:pt idx="4" formatCode="General">
                  <c:v>1.191377018411888E-2</c:v>
                </c:pt>
              </c:numCache>
            </c:numRef>
          </c:xVal>
          <c:yVal>
            <c:numRef>
              <c:f>'GF Calculation'!$R$2:$R$6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185.37</c:v>
                </c:pt>
                <c:pt idx="2">
                  <c:v>111.22199999999999</c:v>
                </c:pt>
                <c:pt idx="3">
                  <c:v>37.074000000000005</c:v>
                </c:pt>
                <c:pt idx="4" formatCode="General">
                  <c:v>0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'GF Calculation'!$T$2:$T$6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1.11E-4</c:v>
                </c:pt>
                <c:pt idx="2">
                  <c:v>1.6471106588963343E-4</c:v>
                </c:pt>
                <c:pt idx="3">
                  <c:v>1.5841281689629647E-3</c:v>
                </c:pt>
                <c:pt idx="4" formatCode="General">
                  <c:v>9.418662325404812E-3</c:v>
                </c:pt>
              </c:numCache>
            </c:numRef>
          </c:xVal>
          <c:yVal>
            <c:numRef>
              <c:f>'GF Calculation'!$U$2:$U$6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185.37</c:v>
                </c:pt>
                <c:pt idx="2">
                  <c:v>111.22199999999999</c:v>
                </c:pt>
                <c:pt idx="3">
                  <c:v>37.074000000000005</c:v>
                </c:pt>
                <c:pt idx="4" formatCode="General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'GF Calculation'!$W$2:$W$6</c:f>
              <c:strCache>
                <c:ptCount val="5"/>
                <c:pt idx="0">
                  <c:v>0</c:v>
                </c:pt>
                <c:pt idx="1">
                  <c:v>1.11E-04</c:v>
                </c:pt>
                <c:pt idx="2">
                  <c:v>1.59E-04</c:v>
                </c:pt>
                <c:pt idx="3">
                  <c:v>1.49E-03</c:v>
                </c:pt>
                <c:pt idx="4">
                  <c:v>0.00888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'GF Calculation'!$W$2:$W$6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1.11E-4</c:v>
                </c:pt>
                <c:pt idx="2">
                  <c:v>1.5909999999999999E-4</c:v>
                </c:pt>
                <c:pt idx="3">
                  <c:v>1.4948000000000001E-3</c:v>
                </c:pt>
                <c:pt idx="4" formatCode="General">
                  <c:v>8.8800000000000007E-3</c:v>
                </c:pt>
              </c:numCache>
            </c:numRef>
          </c:xVal>
          <c:yVal>
            <c:numRef>
              <c:f>'GF Calculation'!$X$2:$X$6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185.37</c:v>
                </c:pt>
                <c:pt idx="2">
                  <c:v>111.22199999999999</c:v>
                </c:pt>
                <c:pt idx="3">
                  <c:v>37.074000000000005</c:v>
                </c:pt>
                <c:pt idx="4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19504"/>
        <c:axId val="1747126576"/>
      </c:scatterChart>
      <c:valAx>
        <c:axId val="17471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47126576"/>
        <c:crosses val="autoZero"/>
        <c:crossBetween val="midCat"/>
      </c:valAx>
      <c:valAx>
        <c:axId val="17471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7471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502920</xdr:colOff>
      <xdr:row>1</xdr:row>
      <xdr:rowOff>132397</xdr:rowOff>
    </xdr:from>
    <xdr:to>
      <xdr:col>21</xdr:col>
      <xdr:colOff>289560</xdr:colOff>
      <xdr:row>7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7</xdr:row>
      <xdr:rowOff>170180</xdr:rowOff>
    </xdr:from>
    <xdr:to>
      <xdr:col>16</xdr:col>
      <xdr:colOff>466090</xdr:colOff>
      <xdr:row>27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D1" workbookViewId="0">
      <selection activeCell="E6" sqref="E6"/>
    </sheetView>
  </sheetViews>
  <sheetFormatPr defaultRowHeight="15" x14ac:dyDescent="0.25"/>
  <cols>
    <col min="1" max="1" width="13.42578125" customWidth="1"/>
    <col min="8" max="8" width="13.5703125" customWidth="1"/>
    <col min="13" max="13" width="12.7109375" customWidth="1"/>
    <col min="14" max="14" width="9.140625" style="15"/>
  </cols>
  <sheetData>
    <row r="1" spans="1:15" ht="39" thickTop="1" thickBot="1" x14ac:dyDescent="0.3">
      <c r="A1" s="3"/>
      <c r="B1" s="27" t="s">
        <v>25</v>
      </c>
      <c r="C1" s="27"/>
      <c r="D1" s="27"/>
      <c r="E1" s="27" t="s">
        <v>26</v>
      </c>
      <c r="F1" s="27"/>
      <c r="G1" s="27"/>
      <c r="H1" s="4" t="s">
        <v>14</v>
      </c>
      <c r="I1" s="28" t="s">
        <v>15</v>
      </c>
      <c r="J1" s="28"/>
      <c r="K1" s="28"/>
      <c r="L1" s="28"/>
    </row>
    <row r="2" spans="1:15" ht="25.5" thickTop="1" thickBot="1" x14ac:dyDescent="0.3">
      <c r="A2" s="5"/>
      <c r="B2" s="6" t="s">
        <v>27</v>
      </c>
      <c r="C2" s="6" t="s">
        <v>28</v>
      </c>
      <c r="D2" s="6" t="s">
        <v>29</v>
      </c>
      <c r="E2" s="6" t="s">
        <v>27</v>
      </c>
      <c r="F2" s="6" t="s">
        <v>28</v>
      </c>
      <c r="G2" s="6" t="s">
        <v>29</v>
      </c>
      <c r="H2" s="6" t="s">
        <v>30</v>
      </c>
      <c r="I2" s="6" t="s">
        <v>31</v>
      </c>
      <c r="J2" s="6" t="s">
        <v>32</v>
      </c>
      <c r="K2" s="6" t="s">
        <v>33</v>
      </c>
      <c r="L2" s="6" t="s">
        <v>34</v>
      </c>
      <c r="M2" s="13" t="s">
        <v>3</v>
      </c>
      <c r="N2" s="16" t="s">
        <v>39</v>
      </c>
      <c r="O2" t="s">
        <v>1</v>
      </c>
    </row>
    <row r="3" spans="1:15" ht="20.25" thickBot="1" x14ac:dyDescent="0.3">
      <c r="A3" s="7" t="s">
        <v>16</v>
      </c>
      <c r="B3" s="8">
        <v>6.6</v>
      </c>
      <c r="C3" s="8">
        <v>75</v>
      </c>
      <c r="D3" s="8">
        <v>450</v>
      </c>
      <c r="E3" s="8">
        <v>12</v>
      </c>
      <c r="F3" s="8">
        <v>75</v>
      </c>
      <c r="G3" s="8">
        <v>450</v>
      </c>
      <c r="H3" s="8">
        <v>1</v>
      </c>
      <c r="I3" s="8">
        <v>29.1</v>
      </c>
      <c r="J3" s="8">
        <v>3.41</v>
      </c>
      <c r="K3" s="8">
        <v>54</v>
      </c>
      <c r="L3" s="8">
        <v>19</v>
      </c>
      <c r="M3">
        <f>+J3/(I3*1000)</f>
        <v>1.1718213058419244E-4</v>
      </c>
      <c r="N3" s="17">
        <v>52</v>
      </c>
      <c r="O3" s="12">
        <v>54</v>
      </c>
    </row>
    <row r="4" spans="1:15" ht="20.25" thickBot="1" x14ac:dyDescent="0.3">
      <c r="A4" s="6" t="s">
        <v>17</v>
      </c>
      <c r="B4" s="5">
        <v>3.6</v>
      </c>
      <c r="C4" s="5">
        <v>40</v>
      </c>
      <c r="D4" s="5">
        <v>280</v>
      </c>
      <c r="E4" s="5">
        <v>5</v>
      </c>
      <c r="F4" s="5">
        <v>40</v>
      </c>
      <c r="G4" s="5">
        <v>280</v>
      </c>
      <c r="H4" s="5">
        <v>2.5</v>
      </c>
      <c r="I4" s="5">
        <v>21</v>
      </c>
      <c r="J4" s="5">
        <v>3.47</v>
      </c>
      <c r="K4" s="5">
        <v>100</v>
      </c>
      <c r="L4" s="5">
        <v>50</v>
      </c>
      <c r="M4">
        <f>+J4/(I4*1000)</f>
        <v>1.6523809523809525E-4</v>
      </c>
      <c r="N4" s="17">
        <v>108</v>
      </c>
      <c r="O4" s="14">
        <v>100</v>
      </c>
    </row>
    <row r="5" spans="1:15" ht="39.75" thickBot="1" x14ac:dyDescent="0.3">
      <c r="A5" s="7" t="s">
        <v>18</v>
      </c>
      <c r="B5" s="8">
        <v>3.2</v>
      </c>
      <c r="C5" s="8">
        <v>60</v>
      </c>
      <c r="D5" s="8">
        <v>300</v>
      </c>
      <c r="E5" s="8">
        <v>6.2</v>
      </c>
      <c r="F5" s="8">
        <v>60</v>
      </c>
      <c r="G5" s="8">
        <v>300</v>
      </c>
      <c r="H5" s="8">
        <v>2</v>
      </c>
      <c r="I5" s="8">
        <v>27</v>
      </c>
      <c r="J5" s="8">
        <v>3.1</v>
      </c>
      <c r="K5" s="8">
        <v>70</v>
      </c>
      <c r="L5" s="8">
        <v>32</v>
      </c>
      <c r="M5">
        <f>+J5/(I5*1000)</f>
        <v>1.1481481481481482E-4</v>
      </c>
      <c r="N5" s="17">
        <v>65.3</v>
      </c>
      <c r="O5" s="12">
        <v>70</v>
      </c>
    </row>
    <row r="6" spans="1:15" ht="60.75" thickBot="1" x14ac:dyDescent="0.3">
      <c r="A6" s="6" t="s">
        <v>35</v>
      </c>
      <c r="B6" s="5">
        <v>1.5</v>
      </c>
      <c r="C6" s="5">
        <v>40</v>
      </c>
      <c r="D6" s="5">
        <v>240</v>
      </c>
      <c r="E6" s="5">
        <v>3.1</v>
      </c>
      <c r="F6" s="5">
        <v>40</v>
      </c>
      <c r="G6" s="5">
        <v>240</v>
      </c>
      <c r="H6" s="24">
        <v>5</v>
      </c>
      <c r="I6" s="24">
        <v>30</v>
      </c>
      <c r="J6" s="24">
        <v>3.33</v>
      </c>
      <c r="K6" s="24" t="s">
        <v>19</v>
      </c>
      <c r="L6" s="24">
        <v>50</v>
      </c>
      <c r="M6">
        <f>+J6/(1000*I6)</f>
        <v>1.11E-4</v>
      </c>
      <c r="N6" s="15">
        <v>133</v>
      </c>
      <c r="O6">
        <v>124</v>
      </c>
    </row>
    <row r="7" spans="1:15" ht="60.75" thickBot="1" x14ac:dyDescent="0.3">
      <c r="A7" s="7" t="s">
        <v>36</v>
      </c>
      <c r="B7" s="8">
        <v>1.5</v>
      </c>
      <c r="C7" s="8">
        <v>50</v>
      </c>
      <c r="D7" s="8">
        <v>280</v>
      </c>
      <c r="E7" s="8">
        <v>3.1</v>
      </c>
      <c r="F7" s="8">
        <v>50</v>
      </c>
      <c r="G7" s="8">
        <v>280</v>
      </c>
      <c r="H7" s="25"/>
      <c r="I7" s="26"/>
      <c r="J7" s="26"/>
      <c r="K7" s="26"/>
      <c r="L7" s="26"/>
      <c r="M7">
        <v>1.1E-4</v>
      </c>
      <c r="N7" s="15">
        <v>158</v>
      </c>
      <c r="O7">
        <v>150</v>
      </c>
    </row>
    <row r="8" spans="1:15" ht="39.75" thickBot="1" x14ac:dyDescent="0.3">
      <c r="A8" s="9" t="s">
        <v>20</v>
      </c>
      <c r="B8" s="5">
        <v>3</v>
      </c>
      <c r="C8" s="5">
        <v>6</v>
      </c>
      <c r="D8" s="5">
        <v>60</v>
      </c>
      <c r="E8" s="5">
        <v>4</v>
      </c>
      <c r="F8" s="5">
        <v>6</v>
      </c>
      <c r="G8" s="5">
        <v>60</v>
      </c>
      <c r="H8" s="25"/>
      <c r="I8" s="24">
        <v>10.5</v>
      </c>
      <c r="J8" s="24">
        <v>2.9</v>
      </c>
      <c r="K8" s="24" t="s">
        <v>21</v>
      </c>
      <c r="L8" s="24">
        <v>200</v>
      </c>
      <c r="N8" s="15">
        <v>66</v>
      </c>
      <c r="O8">
        <v>60</v>
      </c>
    </row>
    <row r="9" spans="1:15" ht="39.75" thickBot="1" x14ac:dyDescent="0.3">
      <c r="A9" s="10" t="s">
        <v>22</v>
      </c>
      <c r="B9" s="8">
        <v>2.5</v>
      </c>
      <c r="C9" s="8">
        <v>12</v>
      </c>
      <c r="D9" s="8">
        <v>100</v>
      </c>
      <c r="E9" s="8">
        <v>3.5</v>
      </c>
      <c r="F9" s="8">
        <v>12</v>
      </c>
      <c r="G9" s="8">
        <v>100</v>
      </c>
      <c r="H9" s="25"/>
      <c r="I9" s="25"/>
      <c r="J9" s="25"/>
      <c r="K9" s="25"/>
      <c r="L9" s="25"/>
      <c r="M9">
        <f>+J8/(1000*10.5)</f>
        <v>2.7619047619047621E-4</v>
      </c>
      <c r="N9" s="15">
        <v>107</v>
      </c>
      <c r="O9">
        <v>100</v>
      </c>
    </row>
    <row r="10" spans="1:15" ht="39.75" thickBot="1" x14ac:dyDescent="0.3">
      <c r="A10" s="9" t="s">
        <v>23</v>
      </c>
      <c r="B10" s="5">
        <v>2</v>
      </c>
      <c r="C10" s="5">
        <v>25</v>
      </c>
      <c r="D10" s="5">
        <v>130</v>
      </c>
      <c r="E10" s="5">
        <v>3.1</v>
      </c>
      <c r="F10" s="5">
        <v>25</v>
      </c>
      <c r="G10" s="5">
        <v>130</v>
      </c>
      <c r="H10" s="25"/>
      <c r="I10" s="26"/>
      <c r="J10" s="26"/>
      <c r="K10" s="26"/>
      <c r="L10" s="26"/>
      <c r="N10" s="15">
        <v>156</v>
      </c>
      <c r="O10">
        <v>150</v>
      </c>
    </row>
    <row r="11" spans="1:15" ht="60.75" thickBot="1" x14ac:dyDescent="0.3">
      <c r="A11" s="7" t="s">
        <v>37</v>
      </c>
      <c r="B11" s="8" t="s">
        <v>24</v>
      </c>
      <c r="C11" s="8" t="s">
        <v>24</v>
      </c>
      <c r="D11" s="8" t="s">
        <v>24</v>
      </c>
      <c r="E11" s="8">
        <v>3.1</v>
      </c>
      <c r="F11" s="8">
        <v>30</v>
      </c>
      <c r="G11" s="8">
        <v>200</v>
      </c>
      <c r="H11" s="26"/>
      <c r="I11" s="8">
        <v>28</v>
      </c>
      <c r="J11" s="8">
        <v>2.5</v>
      </c>
      <c r="K11" s="8">
        <v>60</v>
      </c>
      <c r="L11" s="8">
        <v>68</v>
      </c>
      <c r="M11">
        <f>+J11/(1000*I11)</f>
        <v>8.9285714285714286E-5</v>
      </c>
      <c r="N11" s="17">
        <v>60</v>
      </c>
      <c r="O11" s="12">
        <v>60</v>
      </c>
    </row>
  </sheetData>
  <mergeCells count="12">
    <mergeCell ref="J8:J10"/>
    <mergeCell ref="K8:K10"/>
    <mergeCell ref="L8:L10"/>
    <mergeCell ref="B1:D1"/>
    <mergeCell ref="E1:G1"/>
    <mergeCell ref="I1:L1"/>
    <mergeCell ref="H6:H11"/>
    <mergeCell ref="I6:I7"/>
    <mergeCell ref="J6:J7"/>
    <mergeCell ref="K6:K7"/>
    <mergeCell ref="L6:L7"/>
    <mergeCell ref="I8:I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zoomScaleNormal="100" workbookViewId="0">
      <selection activeCell="B13" sqref="B13"/>
    </sheetView>
  </sheetViews>
  <sheetFormatPr defaultRowHeight="15" x14ac:dyDescent="0.25"/>
  <cols>
    <col min="2" max="2" width="12.7109375" customWidth="1"/>
    <col min="3" max="3" width="15.140625" customWidth="1"/>
    <col min="4" max="4" width="15.7109375" customWidth="1"/>
    <col min="5" max="5" width="10" customWidth="1"/>
    <col min="6" max="6" width="9.85546875" customWidth="1"/>
    <col min="7" max="7" width="8.5703125" customWidth="1"/>
    <col min="8" max="8" width="10.5703125" customWidth="1"/>
    <col min="9" max="9" width="9.7109375" customWidth="1"/>
    <col min="10" max="10" width="9" customWidth="1"/>
    <col min="12" max="12" width="12" customWidth="1"/>
    <col min="13" max="13" width="10.42578125" customWidth="1"/>
  </cols>
  <sheetData>
    <row r="1" spans="1:25" x14ac:dyDescent="0.25">
      <c r="A1" t="s">
        <v>0</v>
      </c>
      <c r="B1" s="11">
        <v>1670000</v>
      </c>
      <c r="C1" t="s">
        <v>1</v>
      </c>
      <c r="D1" t="s">
        <v>40</v>
      </c>
      <c r="E1" s="15">
        <v>0.1</v>
      </c>
      <c r="F1" s="15">
        <v>5.0000000000000001E-3</v>
      </c>
      <c r="G1" s="2" t="s">
        <v>2</v>
      </c>
      <c r="H1" s="2" t="s">
        <v>11</v>
      </c>
      <c r="I1" t="s">
        <v>13</v>
      </c>
      <c r="J1" t="s">
        <v>38</v>
      </c>
      <c r="K1" s="2" t="s">
        <v>11</v>
      </c>
      <c r="L1" t="s">
        <v>13</v>
      </c>
      <c r="M1" t="s">
        <v>38</v>
      </c>
      <c r="N1" s="2" t="s">
        <v>11</v>
      </c>
      <c r="O1" t="s">
        <v>13</v>
      </c>
      <c r="P1" t="s">
        <v>38</v>
      </c>
      <c r="Q1" s="2" t="s">
        <v>11</v>
      </c>
      <c r="R1" t="s">
        <v>13</v>
      </c>
      <c r="S1" t="s">
        <v>38</v>
      </c>
      <c r="T1" s="2" t="s">
        <v>11</v>
      </c>
      <c r="U1" t="s">
        <v>13</v>
      </c>
      <c r="V1" t="s">
        <v>38</v>
      </c>
      <c r="W1" s="2" t="s">
        <v>11</v>
      </c>
      <c r="X1" t="s">
        <v>13</v>
      </c>
      <c r="Y1" t="s">
        <v>38</v>
      </c>
    </row>
    <row r="2" spans="1:25" x14ac:dyDescent="0.25">
      <c r="A2">
        <v>10</v>
      </c>
      <c r="B2">
        <f>+$F1</f>
        <v>5.0000000000000001E-3</v>
      </c>
      <c r="C2" s="1">
        <f>+J6</f>
        <v>0.76008002580000011</v>
      </c>
      <c r="D2">
        <f t="shared" ref="D2:D7" si="0">+C2*B2</f>
        <v>3.8004001290000006E-3</v>
      </c>
      <c r="E2">
        <f t="shared" ref="E2:E7" si="1">+A2*D2</f>
        <v>3.8004001290000006E-2</v>
      </c>
      <c r="F2">
        <f t="shared" ref="F2:F7" si="2">+A2*B2/($A$2*$B$2)</f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20</v>
      </c>
      <c r="B3">
        <f>+SQRT(2)*B2</f>
        <v>7.0710678118654762E-3</v>
      </c>
      <c r="C3" s="1">
        <f>+M6</f>
        <v>0.53745774048762596</v>
      </c>
      <c r="D3">
        <f t="shared" si="0"/>
        <v>3.8004001290000001E-3</v>
      </c>
      <c r="E3">
        <f t="shared" si="1"/>
        <v>7.6008002579999998E-2</v>
      </c>
      <c r="F3">
        <f t="shared" si="2"/>
        <v>2.8284271247461903</v>
      </c>
      <c r="H3" s="1">
        <f>+$B$9</f>
        <v>1.11E-4</v>
      </c>
      <c r="I3" s="1">
        <f>+$B$17</f>
        <v>185.37</v>
      </c>
      <c r="J3" s="1">
        <f>+J2-(I3*H2-H3*I2)*0.5</f>
        <v>0</v>
      </c>
      <c r="K3" s="1">
        <f>+$B$9</f>
        <v>1.11E-4</v>
      </c>
      <c r="L3" s="1">
        <f>+$B$17</f>
        <v>185.37</v>
      </c>
      <c r="M3" s="1">
        <f>+M2-(L3*K2-K3*L2)*0.5</f>
        <v>0</v>
      </c>
      <c r="N3" s="1">
        <f>+$B$9</f>
        <v>1.11E-4</v>
      </c>
      <c r="O3" s="1">
        <f>+$B$17</f>
        <v>185.37</v>
      </c>
      <c r="P3" s="1">
        <f>+P2-(O3*N2-N3*O2)*0.5</f>
        <v>0</v>
      </c>
      <c r="Q3" s="1">
        <f>+$B$9</f>
        <v>1.11E-4</v>
      </c>
      <c r="R3" s="1">
        <f>+$B$17</f>
        <v>185.37</v>
      </c>
      <c r="S3" s="1">
        <f>+S2-(R3*Q2-Q3*R2)*0.5</f>
        <v>0</v>
      </c>
      <c r="T3" s="1">
        <f>+$B$9</f>
        <v>1.11E-4</v>
      </c>
      <c r="U3" s="1">
        <f>+$B$17</f>
        <v>185.37</v>
      </c>
      <c r="V3" s="1">
        <f>+V2-(U3*T2-T3*U2)*0.5</f>
        <v>0</v>
      </c>
      <c r="W3" s="1">
        <f>+$B$9</f>
        <v>1.11E-4</v>
      </c>
      <c r="X3" s="1">
        <f>+$B$17</f>
        <v>185.37</v>
      </c>
      <c r="Y3" s="1">
        <f>+Y2-(X3*W2-W3*X2)*0.5</f>
        <v>0</v>
      </c>
    </row>
    <row r="4" spans="1:25" x14ac:dyDescent="0.25">
      <c r="A4">
        <v>20</v>
      </c>
      <c r="B4">
        <f>2*B2</f>
        <v>0.01</v>
      </c>
      <c r="C4" s="1">
        <f>+P6</f>
        <v>0.38004001290000006</v>
      </c>
      <c r="D4">
        <f t="shared" si="0"/>
        <v>3.8004001290000006E-3</v>
      </c>
      <c r="E4">
        <f t="shared" si="1"/>
        <v>7.6008002580000011E-2</v>
      </c>
      <c r="F4">
        <f t="shared" si="2"/>
        <v>4</v>
      </c>
      <c r="H4" s="22">
        <f>+($B$13*$B$17*(H7-$B$15)/$B$1+$B$10*$B$9*$B$15)/H7</f>
        <v>3.4410000000000002E-4</v>
      </c>
      <c r="I4" s="1">
        <f>+$B$13*$B$17</f>
        <v>111.22199999999999</v>
      </c>
      <c r="J4" s="1">
        <f>+J3-(I4*H3-H4*I3)*0.5</f>
        <v>2.5720087500000006E-2</v>
      </c>
      <c r="K4" s="22">
        <f>+($B$13*$B$17*(K7-$B$15)/$B$1+$B$10*$B$9*$B$15)/K7</f>
        <v>2.6282213177926693E-4</v>
      </c>
      <c r="L4" s="1">
        <f>+$B$13*$B$17</f>
        <v>111.22199999999999</v>
      </c>
      <c r="M4" s="1">
        <f>+M3-(L4*K3-K4*L3)*0.5</f>
        <v>1.8186848283961356E-2</v>
      </c>
      <c r="N4" s="22">
        <f>+($B$13*$B$17*(N7-$B$15)/$B$1+$B$10*$B$9*$B$15)/N7</f>
        <v>2.0534999999999998E-4</v>
      </c>
      <c r="O4" s="1">
        <f>+$B$13*$B$17</f>
        <v>111.22199999999999</v>
      </c>
      <c r="P4" s="1">
        <f>+P3-(O4*N3-N4*O3)*0.5</f>
        <v>1.2860043750000001E-2</v>
      </c>
      <c r="Q4" s="22">
        <f>+($B$13*$B$17*(Q7-$B$15)/$B$1+$B$10*$B$9*$B$15)/Q7</f>
        <v>1.9070177275123831E-4</v>
      </c>
      <c r="R4" s="1">
        <f>+$B$13*$B$17</f>
        <v>111.22199999999999</v>
      </c>
      <c r="S4" s="1">
        <f>+S3-(R4*Q3-Q4*R3)*0.5</f>
        <v>1.1502372807448525E-2</v>
      </c>
      <c r="T4" s="22">
        <f>+($B$13*$B$17*(T7-$B$15)/$B$1+$B$10*$B$9*$B$15)/T7</f>
        <v>1.6471106588963343E-4</v>
      </c>
      <c r="U4" s="1">
        <f>+$B$13*$B$17</f>
        <v>111.22199999999999</v>
      </c>
      <c r="V4" s="1">
        <f>+V3-(U4*T3-T4*U3)*0.5</f>
        <v>9.0934241419806765E-3</v>
      </c>
      <c r="W4" s="22">
        <f>+($B$13*$B$17*(W7-$B$15)/$B$1+$B$10*$B$9*$B$15)/W7</f>
        <v>1.5909999999999999E-4</v>
      </c>
      <c r="X4" s="1">
        <f>+$B$13*$B$17</f>
        <v>111.22199999999999</v>
      </c>
      <c r="Y4" s="1">
        <f>+Y3-(X4*W3-W4*X3)*0.5</f>
        <v>8.5733625000000008E-3</v>
      </c>
    </row>
    <row r="5" spans="1:25" x14ac:dyDescent="0.25">
      <c r="A5">
        <v>58</v>
      </c>
      <c r="B5">
        <f>+SQRT(5)*B2</f>
        <v>1.1180339887498949E-2</v>
      </c>
      <c r="C5" s="1">
        <f>+S6</f>
        <v>0.33991812120571885</v>
      </c>
      <c r="D5">
        <f t="shared" si="0"/>
        <v>3.8004001290000006E-3</v>
      </c>
      <c r="E5">
        <f t="shared" si="1"/>
        <v>0.22042320748200003</v>
      </c>
      <c r="F5">
        <f t="shared" si="2"/>
        <v>12.969194269498781</v>
      </c>
      <c r="H5" s="22">
        <f>+($B$14*$B$17*(H7-$B$15)/$B$1+$B$11*$B$9*$B$15)/H7</f>
        <v>4.4400000000000004E-3</v>
      </c>
      <c r="I5" s="1">
        <f>+$B$14*$B$17</f>
        <v>37.074000000000005</v>
      </c>
      <c r="J5" s="1">
        <f>+J4-(I5*H4-H5*I4)*0.5</f>
        <v>0.26625434580000001</v>
      </c>
      <c r="K5" s="22">
        <f>+($B$14*$B$17*(K7-$B$15)/$B$1+$B$11*$B$9*$B$15)/K7</f>
        <v>3.1460563379259294E-3</v>
      </c>
      <c r="L5" s="1">
        <f>+$B$14*$B$17</f>
        <v>37.074000000000005</v>
      </c>
      <c r="M5" s="1">
        <f>+M4-(L5*K4-K5*L4)*0.5</f>
        <v>0.18827025343556794</v>
      </c>
      <c r="N5" s="22">
        <f>+($B$14*$B$17*(N7-$B$15)/$B$1+$B$11*$B$9*$B$15)/N7</f>
        <v>2.2311000000000002E-3</v>
      </c>
      <c r="O5" s="1">
        <f>+$B$14*$B$17</f>
        <v>37.074000000000005</v>
      </c>
      <c r="P5" s="1">
        <f>+P4-(O5*N4-N5*O4)*0.5</f>
        <v>0.13312717290000001</v>
      </c>
      <c r="Q5" s="22">
        <f>+($B$14*$B$17*(Q7-$B$15)/$B$1+$B$11*$B$9*$B$15)/Q7</f>
        <v>1.9979002221997143E-3</v>
      </c>
      <c r="R5" s="1">
        <f>+$B$14*$B$17</f>
        <v>37.074000000000005</v>
      </c>
      <c r="S5" s="1">
        <f>+S4-(R5*Q4-Q5*R4)*0.5</f>
        <v>0.11907256330270712</v>
      </c>
      <c r="T5" s="22">
        <f>+($B$14*$B$17*(T7-$B$15)/$B$1+$B$11*$B$9*$B$15)/T7</f>
        <v>1.5841281689629647E-3</v>
      </c>
      <c r="U5" s="1">
        <f>+$B$14*$B$17</f>
        <v>37.074000000000005</v>
      </c>
      <c r="V5" s="1">
        <f>+V4-(U5*T4-T5*U4)*0.5</f>
        <v>9.4135126717783957E-2</v>
      </c>
      <c r="W5" s="22">
        <f>+($B$14*$B$17*(W7-$B$15)/$B$1+$B$11*$B$9*$B$15)/W7</f>
        <v>1.4948000000000001E-3</v>
      </c>
      <c r="X5" s="1">
        <f>+$B$14*$B$17</f>
        <v>37.074000000000005</v>
      </c>
      <c r="Y5" s="1">
        <f>+Y4-(X5*W4-W5*X4)*0.5</f>
        <v>8.8751448600000005E-2</v>
      </c>
    </row>
    <row r="6" spans="1:25" x14ac:dyDescent="0.25">
      <c r="A6">
        <v>36</v>
      </c>
      <c r="B6">
        <f>2*SQRT(2)*B2</f>
        <v>1.4142135623730952E-2</v>
      </c>
      <c r="C6" s="1">
        <f>+V6</f>
        <v>0.26872887024381298</v>
      </c>
      <c r="D6">
        <f t="shared" si="0"/>
        <v>3.8004001290000001E-3</v>
      </c>
      <c r="E6">
        <f t="shared" si="1"/>
        <v>0.13681440464399999</v>
      </c>
      <c r="F6">
        <f t="shared" si="2"/>
        <v>10.182337649086286</v>
      </c>
      <c r="H6" s="23">
        <f>+$B$18*$B$15/H7</f>
        <v>2.664E-2</v>
      </c>
      <c r="I6">
        <v>0</v>
      </c>
      <c r="J6" s="11">
        <f>+J5-(I6*H5-H6*I5)*0.5</f>
        <v>0.76008002580000011</v>
      </c>
      <c r="K6" s="23">
        <f>+$B$18*$B$15/K7</f>
        <v>1.8837324650809624E-2</v>
      </c>
      <c r="L6">
        <v>0</v>
      </c>
      <c r="M6" s="11">
        <f>+M5-(L6*K5-K6*L5)*0.5</f>
        <v>0.53745774048762596</v>
      </c>
      <c r="N6" s="23">
        <f>+$B$18*$B$15/N7</f>
        <v>1.332E-2</v>
      </c>
      <c r="O6">
        <v>0</v>
      </c>
      <c r="P6" s="11">
        <f>+P5-(O6*N5-N6*O5)*0.5</f>
        <v>0.38004001290000006</v>
      </c>
      <c r="Q6" s="23">
        <f>+$B$18*$B$15/Q7</f>
        <v>1.191377018411888E-2</v>
      </c>
      <c r="R6">
        <v>0</v>
      </c>
      <c r="S6" s="11">
        <f>+S5-(R6*Q5-Q6*R5)*0.5</f>
        <v>0.33991812120571885</v>
      </c>
      <c r="T6" s="23">
        <f>+$B$18*$B$15/T7</f>
        <v>9.418662325404812E-3</v>
      </c>
      <c r="U6">
        <v>0</v>
      </c>
      <c r="V6" s="11">
        <f>+V5-(U6*T5-T6*U5)*0.5</f>
        <v>0.26872887024381298</v>
      </c>
      <c r="W6" s="23">
        <f>+$B$18*$B$15/W7</f>
        <v>8.8800000000000007E-3</v>
      </c>
      <c r="X6">
        <v>0</v>
      </c>
      <c r="Y6" s="11">
        <f>+Y5-(X6*W5-W6*X5)*0.5</f>
        <v>0.25336000860000008</v>
      </c>
    </row>
    <row r="7" spans="1:25" x14ac:dyDescent="0.25">
      <c r="A7">
        <v>30</v>
      </c>
      <c r="B7">
        <f>3*B2</f>
        <v>1.4999999999999999E-2</v>
      </c>
      <c r="C7" s="1">
        <f>+Y6</f>
        <v>0.25336000860000008</v>
      </c>
      <c r="D7">
        <f t="shared" si="0"/>
        <v>3.800400129000001E-3</v>
      </c>
      <c r="E7">
        <f t="shared" si="1"/>
        <v>0.11401200387000003</v>
      </c>
      <c r="F7">
        <f t="shared" si="2"/>
        <v>8.9999999999999982</v>
      </c>
      <c r="H7">
        <f>+B2</f>
        <v>5.0000000000000001E-3</v>
      </c>
      <c r="K7">
        <f>+B3</f>
        <v>7.0710678118654762E-3</v>
      </c>
      <c r="N7">
        <f>+B4</f>
        <v>0.01</v>
      </c>
      <c r="Q7">
        <f>+B5</f>
        <v>1.1180339887498949E-2</v>
      </c>
      <c r="T7">
        <f>+B6</f>
        <v>1.4142135623730952E-2</v>
      </c>
      <c r="W7">
        <f>+B7</f>
        <v>1.4999999999999999E-2</v>
      </c>
    </row>
    <row r="8" spans="1:25" x14ac:dyDescent="0.25">
      <c r="B8" t="s">
        <v>1</v>
      </c>
      <c r="C8" s="1">
        <f>+SUM(C2:C7)</f>
        <v>2.539584779237158</v>
      </c>
      <c r="F8">
        <f>+SUM(F2:F7)</f>
        <v>39.979959043331256</v>
      </c>
    </row>
    <row r="9" spans="1:25" x14ac:dyDescent="0.25">
      <c r="A9" t="s">
        <v>3</v>
      </c>
      <c r="B9" s="11">
        <v>1.11E-4</v>
      </c>
      <c r="C9" t="s">
        <v>39</v>
      </c>
      <c r="D9" s="20">
        <f>+SUM(E2:E7)/(10*B2*E1)</f>
        <v>132.25392448919996</v>
      </c>
      <c r="E9">
        <f>190*1.36</f>
        <v>258.40000000000003</v>
      </c>
    </row>
    <row r="10" spans="1:25" x14ac:dyDescent="0.25">
      <c r="A10" t="s">
        <v>5</v>
      </c>
      <c r="B10" s="15">
        <v>3.1</v>
      </c>
      <c r="C10" t="s">
        <v>41</v>
      </c>
      <c r="D10" s="19">
        <f>+D11*B9/1000000</f>
        <v>3.9626999999999999</v>
      </c>
    </row>
    <row r="11" spans="1:25" x14ac:dyDescent="0.25">
      <c r="A11" t="s">
        <v>6</v>
      </c>
      <c r="B11" s="15">
        <v>40</v>
      </c>
      <c r="C11" t="s">
        <v>42</v>
      </c>
      <c r="D11" s="1">
        <v>35700000000</v>
      </c>
      <c r="E11">
        <f>+D11*1.58</f>
        <v>56406000000</v>
      </c>
    </row>
    <row r="12" spans="1:25" x14ac:dyDescent="0.25">
      <c r="A12" t="s">
        <v>7</v>
      </c>
      <c r="B12" s="15">
        <v>240</v>
      </c>
      <c r="C12" t="s">
        <v>1</v>
      </c>
      <c r="D12" s="18" t="s">
        <v>1</v>
      </c>
    </row>
    <row r="13" spans="1:25" x14ac:dyDescent="0.25">
      <c r="A13" t="s">
        <v>8</v>
      </c>
      <c r="B13">
        <v>0.6</v>
      </c>
      <c r="D13" s="21">
        <f>+$H$3*$I$3/2*B2</f>
        <v>5.1440175000000008E-5</v>
      </c>
      <c r="E13">
        <f>+D13*A2</f>
        <v>5.1440175000000009E-4</v>
      </c>
      <c r="F13" t="s">
        <v>1</v>
      </c>
    </row>
    <row r="14" spans="1:25" x14ac:dyDescent="0.25">
      <c r="A14" t="s">
        <v>9</v>
      </c>
      <c r="B14">
        <v>0.2</v>
      </c>
      <c r="D14" s="21">
        <f t="shared" ref="D14:D18" si="3">+$H$3*$I$3/2*B3</f>
        <v>7.2747393135845438E-5</v>
      </c>
      <c r="E14">
        <f t="shared" ref="E14:E18" si="4">+D14*A3</f>
        <v>1.4549478627169088E-3</v>
      </c>
    </row>
    <row r="15" spans="1:25" x14ac:dyDescent="0.25">
      <c r="A15" t="s">
        <v>10</v>
      </c>
      <c r="B15" s="15">
        <v>5.0000000000000001E-3</v>
      </c>
      <c r="D15" s="21">
        <f t="shared" si="3"/>
        <v>1.0288035000000002E-4</v>
      </c>
      <c r="E15">
        <f t="shared" si="4"/>
        <v>2.0576070000000004E-3</v>
      </c>
    </row>
    <row r="16" spans="1:25" x14ac:dyDescent="0.25">
      <c r="A16" t="s">
        <v>0</v>
      </c>
      <c r="B16" s="1">
        <f>+B1</f>
        <v>1670000</v>
      </c>
      <c r="D16" s="21">
        <f t="shared" si="3"/>
        <v>1.1502372807448525E-4</v>
      </c>
      <c r="E16">
        <f t="shared" si="4"/>
        <v>6.6713762283201446E-3</v>
      </c>
    </row>
    <row r="17" spans="1:5" x14ac:dyDescent="0.25">
      <c r="A17" t="s">
        <v>4</v>
      </c>
      <c r="B17" s="1">
        <f>+B16*B9</f>
        <v>185.37</v>
      </c>
      <c r="D17" s="21">
        <f t="shared" si="3"/>
        <v>1.4549478627169088E-4</v>
      </c>
      <c r="E17">
        <f t="shared" si="4"/>
        <v>5.2378123057808717E-3</v>
      </c>
    </row>
    <row r="18" spans="1:5" x14ac:dyDescent="0.25">
      <c r="A18" t="s">
        <v>12</v>
      </c>
      <c r="B18" s="1">
        <f>+B12*B9</f>
        <v>2.664E-2</v>
      </c>
      <c r="C18" s="1" t="s">
        <v>1</v>
      </c>
      <c r="D18" s="21">
        <f t="shared" si="3"/>
        <v>1.5432052500000002E-4</v>
      </c>
      <c r="E18">
        <f t="shared" si="4"/>
        <v>4.6296157500000006E-3</v>
      </c>
    </row>
    <row r="19" spans="1:5" x14ac:dyDescent="0.25">
      <c r="A19" t="s">
        <v>1</v>
      </c>
      <c r="B19" t="s">
        <v>1</v>
      </c>
      <c r="C19" s="1" t="s">
        <v>1</v>
      </c>
      <c r="D19" s="1"/>
    </row>
    <row r="20" spans="1:5" x14ac:dyDescent="0.25">
      <c r="A20" t="s">
        <v>1</v>
      </c>
      <c r="B20" t="s">
        <v>1</v>
      </c>
      <c r="C20" s="1" t="s">
        <v>1</v>
      </c>
      <c r="D20" s="20">
        <f>+SUM(E13:E18)/(10*B2*E1)</f>
        <v>4.1131521793635839</v>
      </c>
    </row>
    <row r="21" spans="1:5" x14ac:dyDescent="0.25">
      <c r="A21" t="s">
        <v>1</v>
      </c>
      <c r="B21" t="s">
        <v>1</v>
      </c>
      <c r="C21" s="1" t="s">
        <v>1</v>
      </c>
      <c r="D21" s="1"/>
    </row>
    <row r="22" spans="1:5" x14ac:dyDescent="0.25">
      <c r="C22" t="s">
        <v>1</v>
      </c>
    </row>
    <row r="24" spans="1:5" x14ac:dyDescent="0.25">
      <c r="B24" t="s">
        <v>1</v>
      </c>
      <c r="C24" s="1" t="s">
        <v>1</v>
      </c>
      <c r="D24" s="1"/>
    </row>
    <row r="25" spans="1:5" x14ac:dyDescent="0.25">
      <c r="B25" t="s">
        <v>1</v>
      </c>
      <c r="C25" s="1" t="s">
        <v>1</v>
      </c>
      <c r="D25" s="1"/>
    </row>
    <row r="26" spans="1:5" x14ac:dyDescent="0.25">
      <c r="B26" t="s">
        <v>1</v>
      </c>
      <c r="C26" s="1" t="s">
        <v>1</v>
      </c>
      <c r="D2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Beyazit Table</vt:lpstr>
      <vt:lpstr>GF Calculation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KAGANTUNCAY</dc:creator>
  <cp:lastModifiedBy>Kagan Tuncay</cp:lastModifiedBy>
  <dcterms:created xsi:type="dcterms:W3CDTF">2017-02-10T17:43:52Z</dcterms:created>
  <dcterms:modified xsi:type="dcterms:W3CDTF">2017-03-23T18:27:10Z</dcterms:modified>
</cp:coreProperties>
</file>