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13_ncr:1_{68C2CF74-6CC3-420C-B0C2-AF5D5694D2F1}" xr6:coauthVersionLast="47" xr6:coauthVersionMax="47" xr10:uidLastSave="{00000000-0000-0000-0000-000000000000}"/>
  <bookViews>
    <workbookView xWindow="-120" yWindow="-120" windowWidth="20730" windowHeight="11040" firstSheet="2" activeTab="2" xr2:uid="{2081B06E-C5D2-4FFE-9383-83B013E50ABE}"/>
  </bookViews>
  <sheets>
    <sheet name="Datos de Entrada (1)" sheetId="1" r:id="rId1"/>
    <sheet name="Datos de Entrada (2)" sheetId="2" r:id="rId2"/>
    <sheet name="LANZ PP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9" i="6" l="1"/>
  <c r="U47" i="6" s="1"/>
  <c r="U77" i="6"/>
  <c r="U69" i="6"/>
  <c r="U61" i="6"/>
  <c r="U53" i="6"/>
  <c r="U45" i="6"/>
  <c r="U71" i="6" s="1"/>
  <c r="U37" i="6"/>
  <c r="T85" i="6"/>
  <c r="U85" i="6"/>
  <c r="O80" i="6"/>
  <c r="L85" i="6"/>
  <c r="N77" i="6"/>
  <c r="N69" i="6"/>
  <c r="O69" i="6"/>
  <c r="P72" i="6"/>
  <c r="Q64" i="6"/>
  <c r="Q56" i="6"/>
  <c r="P13" i="6"/>
  <c r="U13" i="6"/>
  <c r="U23" i="6" s="1"/>
  <c r="N29" i="6"/>
  <c r="T29" i="6"/>
  <c r="T47" i="6" s="1"/>
  <c r="T37" i="6"/>
  <c r="O45" i="6"/>
  <c r="M53" i="6"/>
  <c r="N61" i="6"/>
  <c r="T61" i="6"/>
  <c r="N37" i="6"/>
  <c r="O48" i="6"/>
  <c r="Q40" i="6"/>
  <c r="Q32" i="6"/>
  <c r="Q24" i="6"/>
  <c r="R16" i="6"/>
  <c r="R8" i="6"/>
  <c r="S7" i="6"/>
  <c r="N21" i="6"/>
  <c r="O21" i="6"/>
  <c r="P21" i="6"/>
  <c r="U21" i="6"/>
  <c r="U31" i="6" s="1"/>
  <c r="S15" i="6"/>
  <c r="T15" i="6"/>
  <c r="U15" i="6"/>
  <c r="R15" i="6"/>
  <c r="O13" i="6"/>
  <c r="U7" i="6"/>
  <c r="T7" i="6"/>
  <c r="R7" i="6"/>
  <c r="U79" i="6" l="1"/>
  <c r="U63" i="6"/>
  <c r="R17" i="6"/>
  <c r="R18" i="6" s="1"/>
  <c r="R19" i="6" s="1"/>
  <c r="R9" i="6"/>
  <c r="R10" i="6" s="1"/>
  <c r="R11" i="6" s="1"/>
  <c r="U55" i="6"/>
  <c r="U39" i="6"/>
  <c r="R20" i="6"/>
  <c r="Q21" i="6" s="1"/>
  <c r="R12" i="6" l="1"/>
  <c r="S8" i="6" s="1"/>
  <c r="S9" i="6" s="1"/>
  <c r="S10" i="6" s="1"/>
  <c r="S11" i="6" s="1"/>
  <c r="Q13" i="6"/>
  <c r="Q23" i="6" s="1"/>
  <c r="Q25" i="6" s="1"/>
  <c r="Q26" i="6" s="1"/>
  <c r="Q39" i="6"/>
  <c r="Q41" i="6" s="1"/>
  <c r="Q42" i="6" s="1"/>
  <c r="Q31" i="6"/>
  <c r="Q33" i="6" s="1"/>
  <c r="Q34" i="6" s="1"/>
  <c r="S16" i="6"/>
  <c r="S17" i="6" s="1"/>
  <c r="S18" i="6" s="1"/>
  <c r="S19" i="6" s="1"/>
  <c r="S12" i="6" l="1"/>
  <c r="T8" i="6" s="1"/>
  <c r="T9" i="6" s="1"/>
  <c r="T10" i="6" s="1"/>
  <c r="T11" i="6" s="1"/>
  <c r="R13" i="6"/>
  <c r="R23" i="6" s="1"/>
  <c r="Q43" i="6"/>
  <c r="S20" i="6"/>
  <c r="R21" i="6" s="1"/>
  <c r="T16" i="6"/>
  <c r="T17" i="6" s="1"/>
  <c r="T18" i="6"/>
  <c r="T19" i="6" s="1"/>
  <c r="U16" i="6" l="1"/>
  <c r="U17" i="6" s="1"/>
  <c r="U18" i="6" s="1"/>
  <c r="U19" i="6" s="1"/>
  <c r="T12" i="6"/>
  <c r="U8" i="6" s="1"/>
  <c r="U9" i="6" s="1"/>
  <c r="U10" i="6" s="1"/>
  <c r="U11" i="6" s="1"/>
  <c r="T13" i="6" s="1"/>
  <c r="T63" i="6" s="1"/>
  <c r="S13" i="6"/>
  <c r="Q44" i="6"/>
  <c r="R40" i="6" s="1"/>
  <c r="P45" i="6"/>
  <c r="Q35" i="6"/>
  <c r="R31" i="6"/>
  <c r="R39" i="6"/>
  <c r="T20" i="6"/>
  <c r="S21" i="6" s="1"/>
  <c r="Q27" i="6"/>
  <c r="S23" i="6" l="1"/>
  <c r="P71" i="6"/>
  <c r="P73" i="6" s="1"/>
  <c r="P74" i="6" s="1"/>
  <c r="Q28" i="6"/>
  <c r="R24" i="6" s="1"/>
  <c r="R25" i="6" s="1"/>
  <c r="R26" i="6" s="1"/>
  <c r="R27" i="6" s="1"/>
  <c r="P29" i="6" s="1"/>
  <c r="O29" i="6"/>
  <c r="O47" i="6" s="1"/>
  <c r="Q36" i="6"/>
  <c r="R32" i="6" s="1"/>
  <c r="R33" i="6" s="1"/>
  <c r="R34" i="6" s="1"/>
  <c r="R35" i="6" s="1"/>
  <c r="O37" i="6"/>
  <c r="R41" i="6"/>
  <c r="R42" i="6" s="1"/>
  <c r="R43" i="6" s="1"/>
  <c r="S31" i="6"/>
  <c r="S39" i="6"/>
  <c r="U20" i="6"/>
  <c r="T21" i="6" s="1"/>
  <c r="T55" i="6" s="1"/>
  <c r="U12" i="6"/>
  <c r="T23" i="6" s="1"/>
  <c r="P75" i="6" l="1"/>
  <c r="R36" i="6"/>
  <c r="S32" i="6" s="1"/>
  <c r="S33" i="6" s="1"/>
  <c r="S34" i="6" s="1"/>
  <c r="S35" i="6" s="1"/>
  <c r="P37" i="6"/>
  <c r="R44" i="6"/>
  <c r="S40" i="6" s="1"/>
  <c r="S41" i="6" s="1"/>
  <c r="S42" i="6" s="1"/>
  <c r="S43" i="6" s="1"/>
  <c r="Q45" i="6"/>
  <c r="Q71" i="6" s="1"/>
  <c r="O49" i="6"/>
  <c r="O50" i="6" s="1"/>
  <c r="O51" i="6" s="1"/>
  <c r="T31" i="6"/>
  <c r="T39" i="6"/>
  <c r="R28" i="6"/>
  <c r="P47" i="6" s="1"/>
  <c r="P76" i="6" l="1"/>
  <c r="Q72" i="6" s="1"/>
  <c r="Q73" i="6" s="1"/>
  <c r="Q74" i="6" s="1"/>
  <c r="Q75" i="6" s="1"/>
  <c r="Q76" i="6" s="1"/>
  <c r="O77" i="6"/>
  <c r="O79" i="6" s="1"/>
  <c r="O81" i="6" s="1"/>
  <c r="S36" i="6"/>
  <c r="T32" i="6" s="1"/>
  <c r="T33" i="6" s="1"/>
  <c r="T34" i="6" s="1"/>
  <c r="T35" i="6" s="1"/>
  <c r="Q37" i="6"/>
  <c r="S44" i="6"/>
  <c r="T40" i="6" s="1"/>
  <c r="T41" i="6" s="1"/>
  <c r="T42" i="6" s="1"/>
  <c r="T43" i="6" s="1"/>
  <c r="R45" i="6"/>
  <c r="R71" i="6" s="1"/>
  <c r="O52" i="6"/>
  <c r="P48" i="6" s="1"/>
  <c r="P49" i="6" s="1"/>
  <c r="P50" i="6" s="1"/>
  <c r="P51" i="6" s="1"/>
  <c r="N53" i="6"/>
  <c r="S24" i="6"/>
  <c r="S25" i="6" s="1"/>
  <c r="S26" i="6" s="1"/>
  <c r="S27" i="6" s="1"/>
  <c r="O82" i="6" l="1"/>
  <c r="O83" i="6" s="1"/>
  <c r="R72" i="6"/>
  <c r="Q63" i="6"/>
  <c r="Q65" i="6" s="1"/>
  <c r="Q66" i="6" s="1"/>
  <c r="Q67" i="6" s="1"/>
  <c r="P69" i="6" s="1"/>
  <c r="P77" i="6"/>
  <c r="P79" i="6" s="1"/>
  <c r="S28" i="6"/>
  <c r="T24" i="6" s="1"/>
  <c r="T25" i="6" s="1"/>
  <c r="Q29" i="6"/>
  <c r="Q55" i="6" s="1"/>
  <c r="T36" i="6"/>
  <c r="U32" i="6" s="1"/>
  <c r="U33" i="6" s="1"/>
  <c r="U34" i="6" s="1"/>
  <c r="U35" i="6" s="1"/>
  <c r="R37" i="6"/>
  <c r="T44" i="6"/>
  <c r="U40" i="6" s="1"/>
  <c r="U41" i="6" s="1"/>
  <c r="U42" i="6" s="1"/>
  <c r="U43" i="6" s="1"/>
  <c r="S45" i="6"/>
  <c r="S71" i="6" s="1"/>
  <c r="P52" i="6"/>
  <c r="Q48" i="6" s="1"/>
  <c r="O53" i="6"/>
  <c r="U44" i="6" l="1"/>
  <c r="T45" i="6"/>
  <c r="T71" i="6" s="1"/>
  <c r="U36" i="6"/>
  <c r="S37" i="6"/>
  <c r="S63" i="6" s="1"/>
  <c r="M85" i="6"/>
  <c r="O84" i="6"/>
  <c r="P80" i="6" s="1"/>
  <c r="R73" i="6"/>
  <c r="R74" i="6" s="1"/>
  <c r="R75" i="6" s="1"/>
  <c r="R76" i="6" s="1"/>
  <c r="S72" i="6" s="1"/>
  <c r="Q68" i="6"/>
  <c r="R64" i="6" s="1"/>
  <c r="R63" i="6"/>
  <c r="Q47" i="6"/>
  <c r="Q49" i="6" s="1"/>
  <c r="Q50" i="6" s="1"/>
  <c r="Q12" i="6"/>
  <c r="Q57" i="6"/>
  <c r="T26" i="6"/>
  <c r="T27" i="6" s="1"/>
  <c r="P81" i="6" l="1"/>
  <c r="P82" i="6" s="1"/>
  <c r="P83" i="6" s="1"/>
  <c r="Q77" i="6"/>
  <c r="Q79" i="6" s="1"/>
  <c r="S73" i="6"/>
  <c r="S74" i="6" s="1"/>
  <c r="S75" i="6" s="1"/>
  <c r="S76" i="6" s="1"/>
  <c r="T72" i="6" s="1"/>
  <c r="R65" i="6"/>
  <c r="R66" i="6" s="1"/>
  <c r="R67" i="6" s="1"/>
  <c r="R68" i="6" s="1"/>
  <c r="S64" i="6" s="1"/>
  <c r="S65" i="6" s="1"/>
  <c r="S66" i="6" s="1"/>
  <c r="S67" i="6" s="1"/>
  <c r="S68" i="6" s="1"/>
  <c r="R69" i="6" s="1"/>
  <c r="Q58" i="6"/>
  <c r="Q59" i="6" s="1"/>
  <c r="T28" i="6"/>
  <c r="U24" i="6" s="1"/>
  <c r="U25" i="6" s="1"/>
  <c r="U26" i="6" s="1"/>
  <c r="U27" i="6" s="1"/>
  <c r="U28" i="6" s="1"/>
  <c r="R29" i="6"/>
  <c r="R47" i="6" s="1"/>
  <c r="Q51" i="6"/>
  <c r="P53" i="6" s="1"/>
  <c r="S29" i="6" l="1"/>
  <c r="T73" i="6"/>
  <c r="T74" i="6" s="1"/>
  <c r="T75" i="6" s="1"/>
  <c r="N85" i="6"/>
  <c r="P84" i="6"/>
  <c r="R77" i="6"/>
  <c r="R79" i="6" s="1"/>
  <c r="Q69" i="6"/>
  <c r="T64" i="6"/>
  <c r="O61" i="6"/>
  <c r="Q60" i="6"/>
  <c r="R56" i="6" s="1"/>
  <c r="R55" i="6"/>
  <c r="Q52" i="6"/>
  <c r="R48" i="6" s="1"/>
  <c r="S47" i="6" l="1"/>
  <c r="S55" i="6"/>
  <c r="T65" i="6"/>
  <c r="T66" i="6" s="1"/>
  <c r="T67" i="6" s="1"/>
  <c r="T68" i="6" s="1"/>
  <c r="S69" i="6" s="1"/>
  <c r="T76" i="6"/>
  <c r="U72" i="6" s="1"/>
  <c r="U73" i="6" s="1"/>
  <c r="U74" i="6" s="1"/>
  <c r="U75" i="6" s="1"/>
  <c r="S77" i="6"/>
  <c r="S79" i="6" s="1"/>
  <c r="Q80" i="6"/>
  <c r="Q81" i="6" s="1"/>
  <c r="Q82" i="6" s="1"/>
  <c r="Q83" i="6" s="1"/>
  <c r="R49" i="6"/>
  <c r="R50" i="6" s="1"/>
  <c r="R51" i="6" s="1"/>
  <c r="R52" i="6" s="1"/>
  <c r="R57" i="6"/>
  <c r="R58" i="6" s="1"/>
  <c r="R59" i="6" s="1"/>
  <c r="P61" i="6" s="1"/>
  <c r="U64" i="6" l="1"/>
  <c r="U65" i="6" s="1"/>
  <c r="U66" i="6" s="1"/>
  <c r="U67" i="6" s="1"/>
  <c r="U68" i="6" s="1"/>
  <c r="T69" i="6" s="1"/>
  <c r="U76" i="6"/>
  <c r="T77" i="6"/>
  <c r="T79" i="6" s="1"/>
  <c r="O85" i="6"/>
  <c r="Q84" i="6"/>
  <c r="R80" i="6" s="1"/>
  <c r="S48" i="6"/>
  <c r="Q53" i="6"/>
  <c r="R60" i="6"/>
  <c r="S56" i="6" s="1"/>
  <c r="S49" i="6" l="1"/>
  <c r="S50" i="6" s="1"/>
  <c r="S51" i="6" s="1"/>
  <c r="R81" i="6"/>
  <c r="R82" i="6" s="1"/>
  <c r="R83" i="6" s="1"/>
  <c r="P85" i="6" s="1"/>
  <c r="S57" i="6"/>
  <c r="S58" i="6" s="1"/>
  <c r="S59" i="6" s="1"/>
  <c r="Q61" i="6" s="1"/>
  <c r="S52" i="6" l="1"/>
  <c r="T48" i="6" s="1"/>
  <c r="R53" i="6"/>
  <c r="R84" i="6"/>
  <c r="S80" i="6" s="1"/>
  <c r="S60" i="6"/>
  <c r="T56" i="6" s="1"/>
  <c r="T57" i="6" s="1"/>
  <c r="T58" i="6" s="1"/>
  <c r="T59" i="6" s="1"/>
  <c r="T60" i="6" s="1"/>
  <c r="T49" i="6" l="1"/>
  <c r="T50" i="6" s="1"/>
  <c r="T51" i="6" s="1"/>
  <c r="S81" i="6"/>
  <c r="S82" i="6" s="1"/>
  <c r="S83" i="6" s="1"/>
  <c r="S84" i="6" s="1"/>
  <c r="T80" i="6" s="1"/>
  <c r="U56" i="6"/>
  <c r="U57" i="6" s="1"/>
  <c r="U58" i="6" s="1"/>
  <c r="U59" i="6" s="1"/>
  <c r="R61" i="6"/>
  <c r="U60" i="6" l="1"/>
  <c r="S61" i="6"/>
  <c r="T52" i="6"/>
  <c r="U48" i="6" s="1"/>
  <c r="U49" i="6" s="1"/>
  <c r="U50" i="6" s="1"/>
  <c r="U51" i="6" s="1"/>
  <c r="S53" i="6"/>
  <c r="T81" i="6"/>
  <c r="T82" i="6" s="1"/>
  <c r="T83" i="6" s="1"/>
  <c r="T84" i="6" s="1"/>
  <c r="U80" i="6" s="1"/>
  <c r="U81" i="6" s="1"/>
  <c r="U82" i="6" s="1"/>
  <c r="U83" i="6" s="1"/>
  <c r="Q85" i="6"/>
  <c r="U52" i="6" l="1"/>
  <c r="T53" i="6"/>
  <c r="U84" i="6"/>
  <c r="S85" i="6"/>
  <c r="R85" i="6"/>
</calcChain>
</file>

<file path=xl/sharedStrings.xml><?xml version="1.0" encoding="utf-8"?>
<sst xmlns="http://schemas.openxmlformats.org/spreadsheetml/2006/main" count="145" uniqueCount="49">
  <si>
    <t>DATOS DE ENTRADA</t>
  </si>
  <si>
    <t>Programa Maestro de Producción (PMP)</t>
  </si>
  <si>
    <t>SEMANA</t>
  </si>
  <si>
    <t>PRODUCTO</t>
  </si>
  <si>
    <t>P1</t>
  </si>
  <si>
    <t>Producto final</t>
  </si>
  <si>
    <t>P2</t>
  </si>
  <si>
    <t>C3</t>
  </si>
  <si>
    <t>Pieza de repuesto de P1, P2</t>
  </si>
  <si>
    <t>C5</t>
  </si>
  <si>
    <t>Pieza de repuesto de P2</t>
  </si>
  <si>
    <r>
      <t xml:space="preserve">El </t>
    </r>
    <r>
      <rPr>
        <b/>
        <sz val="10"/>
        <rFont val="Arial"/>
        <family val="2"/>
      </rPr>
      <t>Programa Maestro de Producción (PMP)</t>
    </r>
    <r>
      <rPr>
        <sz val="11"/>
        <color theme="1"/>
        <rFont val="Calibri"/>
        <family val="2"/>
        <scheme val="minor"/>
      </rPr>
      <t xml:space="preserve"> es la estimación propia de productos o pedidos comprometidos (la demanda firme).</t>
    </r>
  </si>
  <si>
    <r>
      <t xml:space="preserve">Los </t>
    </r>
    <r>
      <rPr>
        <b/>
        <sz val="10"/>
        <rFont val="Arial"/>
        <family val="2"/>
      </rPr>
      <t>Tiempos de Suministro (TS)</t>
    </r>
    <r>
      <rPr>
        <sz val="11"/>
        <color theme="1"/>
        <rFont val="Calibri"/>
        <family val="2"/>
        <scheme val="minor"/>
      </rPr>
      <t xml:space="preserve"> son un dato fijo y establece las fechas de emisión y recepción de pedidos.</t>
    </r>
  </si>
  <si>
    <r>
      <t xml:space="preserve">Registro de Inventario: </t>
    </r>
    <r>
      <rPr>
        <sz val="14"/>
        <color indexed="13"/>
        <rFont val="Arial"/>
        <family val="2"/>
      </rPr>
      <t>fichero de stocks y dinámica de pedidos</t>
    </r>
  </si>
  <si>
    <t>Producto/Componente</t>
  </si>
  <si>
    <t>Stock de Seguridad (SS)</t>
  </si>
  <si>
    <t>Tiempo de suministro</t>
  </si>
  <si>
    <t>Defectos (%)</t>
  </si>
  <si>
    <t>Existencias disponibles</t>
  </si>
  <si>
    <t>Lote pedido</t>
  </si>
  <si>
    <t>S11</t>
  </si>
  <si>
    <t>S12</t>
  </si>
  <si>
    <t>S13</t>
  </si>
  <si>
    <t>C1</t>
  </si>
  <si>
    <t>C2</t>
  </si>
  <si>
    <t>C4</t>
  </si>
  <si>
    <r>
      <t xml:space="preserve">El </t>
    </r>
    <r>
      <rPr>
        <b/>
        <sz val="10"/>
        <rFont val="Arial"/>
        <family val="2"/>
      </rPr>
      <t>stock de seguridad (SS)</t>
    </r>
    <r>
      <rPr>
        <sz val="11"/>
        <color theme="1"/>
        <rFont val="Calibri"/>
        <family val="2"/>
        <scheme val="minor"/>
      </rPr>
      <t xml:space="preserve"> del que debemos disponer.</t>
    </r>
  </si>
  <si>
    <r>
      <t xml:space="preserve">El </t>
    </r>
    <r>
      <rPr>
        <b/>
        <sz val="10"/>
        <rFont val="Arial"/>
        <family val="2"/>
      </rPr>
      <t>tiempo de suministro</t>
    </r>
    <r>
      <rPr>
        <sz val="11"/>
        <color theme="1"/>
        <rFont val="Calibri"/>
        <family val="2"/>
        <scheme val="minor"/>
      </rPr>
      <t xml:space="preserve"> en el que podemos contar con ellos, desde que se lanza su pedido a proveedores o su orden de trabajo (OT) a planta.</t>
    </r>
  </si>
  <si>
    <r>
      <t xml:space="preserve">El </t>
    </r>
    <r>
      <rPr>
        <b/>
        <sz val="10"/>
        <rFont val="Arial"/>
        <family val="2"/>
      </rPr>
      <t>% de defectuosos</t>
    </r>
    <r>
      <rPr>
        <sz val="11"/>
        <color theme="1"/>
        <rFont val="Calibri"/>
        <family val="2"/>
        <scheme val="minor"/>
      </rPr>
      <t xml:space="preserve"> que recibimos o fabricamos y deben ser desestimados a nivel productivo y/o comercial.</t>
    </r>
  </si>
  <si>
    <r>
      <t xml:space="preserve">Las </t>
    </r>
    <r>
      <rPr>
        <b/>
        <sz val="10"/>
        <rFont val="Arial"/>
        <family val="2"/>
      </rPr>
      <t>existencias disponibles</t>
    </r>
    <r>
      <rPr>
        <sz val="11"/>
        <color theme="1"/>
        <rFont val="Calibri"/>
        <family val="2"/>
        <scheme val="minor"/>
      </rPr>
      <t xml:space="preserve"> al lanzamiento del Plan, es decir, en el momento que se necesitan.</t>
    </r>
  </si>
  <si>
    <r>
      <t xml:space="preserve">El </t>
    </r>
    <r>
      <rPr>
        <b/>
        <sz val="10"/>
        <rFont val="Arial"/>
        <family val="2"/>
      </rPr>
      <t xml:space="preserve">lote pedido </t>
    </r>
    <r>
      <rPr>
        <sz val="11"/>
        <color theme="1"/>
        <rFont val="Calibri"/>
        <family val="2"/>
        <scheme val="minor"/>
      </rPr>
      <t>establece el lote de uds. que configura el pedido, es decir, debemos elaborar pedidos u orden de trabajo (OT) que sean múltiplos de dichas cantidades.</t>
    </r>
  </si>
  <si>
    <t>PRINCIPIO BASE</t>
  </si>
  <si>
    <r>
      <t>Demanda de componentes discreta y discontinua:</t>
    </r>
    <r>
      <rPr>
        <sz val="11"/>
        <color theme="1"/>
        <rFont val="Calibri"/>
        <family val="2"/>
        <scheme val="minor"/>
      </rPr>
      <t xml:space="preserve"> los productos se fabrican por lotes, y a medida que dicho lote avanza en su fabricación, se demandan sus componentes en momentos y cantidades concretas.</t>
    </r>
  </si>
  <si>
    <r>
      <t xml:space="preserve">El cumplimiento del PMP y </t>
    </r>
    <r>
      <rPr>
        <b/>
        <sz val="10"/>
        <rFont val="Arial"/>
        <family val="2"/>
      </rPr>
      <t>la llegada de las compras</t>
    </r>
    <r>
      <rPr>
        <sz val="10"/>
        <rFont val="Arial"/>
        <family val="2"/>
      </rPr>
      <t>, hace que se actualice el Registro de Inventario y el propio PMP.</t>
    </r>
  </si>
  <si>
    <t>NIVEL 1</t>
  </si>
  <si>
    <t>NIVEL 2</t>
  </si>
  <si>
    <t>NIVEL 3</t>
  </si>
  <si>
    <t>NIVEL 4</t>
  </si>
  <si>
    <t>Informe de Explosión de Necesidades de un sistema MRP-I</t>
  </si>
  <si>
    <t>Planificación de Necesidades de Materiales (MRP) (LANZ PP)</t>
  </si>
  <si>
    <t>HOY</t>
  </si>
  <si>
    <t>LANZ PP</t>
  </si>
  <si>
    <t>NB</t>
  </si>
  <si>
    <t>EXIST</t>
  </si>
  <si>
    <t>NN</t>
  </si>
  <si>
    <t>Auxiliar (necesito, con defectos)</t>
  </si>
  <si>
    <t>RPP</t>
  </si>
  <si>
    <t>Auxiliar3 (me llegan correctamente)</t>
  </si>
  <si>
    <t>LANZ PP (en cuenta def. y lote)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</si>
</sst>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8"/>
      <color indexed="57"/>
      <name val="Arial"/>
      <family val="2"/>
    </font>
    <font>
      <b/>
      <sz val="14"/>
      <color indexed="13"/>
      <name val="Arial"/>
      <family val="2"/>
    </font>
    <font>
      <sz val="14"/>
      <color indexed="13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20"/>
      <color indexed="10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b/>
      <sz val="10"/>
      <color indexed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12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</cellStyleXfs>
  <cellXfs count="73">
    <xf numFmtId="0" fontId="0" fillId="0" borderId="0" xfId="0"/>
    <xf numFmtId="0" fontId="4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2" fillId="8" borderId="0" xfId="1" applyAlignment="1">
      <alignment horizontal="center"/>
    </xf>
    <xf numFmtId="0" fontId="15" fillId="10" borderId="0" xfId="3" applyAlignment="1">
      <alignment horizontal="center"/>
    </xf>
    <xf numFmtId="0" fontId="15" fillId="10" borderId="4" xfId="3" applyBorder="1" applyAlignment="1">
      <alignment horizontal="center"/>
    </xf>
    <xf numFmtId="0" fontId="15" fillId="10" borderId="5" xfId="3" applyBorder="1" applyAlignment="1">
      <alignment horizontal="center"/>
    </xf>
    <xf numFmtId="0" fontId="15" fillId="10" borderId="0" xfId="3" applyBorder="1" applyAlignment="1">
      <alignment horizontal="center"/>
    </xf>
    <xf numFmtId="0" fontId="14" fillId="9" borderId="0" xfId="2" applyAlignment="1">
      <alignment horizontal="center"/>
    </xf>
    <xf numFmtId="0" fontId="14" fillId="9" borderId="4" xfId="2" applyBorder="1" applyAlignment="1">
      <alignment horizontal="center"/>
    </xf>
    <xf numFmtId="0" fontId="14" fillId="9" borderId="5" xfId="2" applyBorder="1" applyAlignment="1">
      <alignment horizontal="center"/>
    </xf>
    <xf numFmtId="0" fontId="14" fillId="9" borderId="0" xfId="2" applyBorder="1" applyAlignment="1">
      <alignment horizontal="center"/>
    </xf>
    <xf numFmtId="0" fontId="12" fillId="8" borderId="2" xfId="1" applyBorder="1" applyAlignment="1">
      <alignment horizontal="center"/>
    </xf>
    <xf numFmtId="0" fontId="16" fillId="11" borderId="0" xfId="2" applyFont="1" applyFill="1" applyAlignment="1">
      <alignment horizontal="center"/>
    </xf>
    <xf numFmtId="0" fontId="16" fillId="11" borderId="4" xfId="2" applyFont="1" applyFill="1" applyBorder="1" applyAlignment="1">
      <alignment horizontal="center"/>
    </xf>
    <xf numFmtId="0" fontId="16" fillId="11" borderId="5" xfId="2" applyFont="1" applyFill="1" applyBorder="1" applyAlignment="1">
      <alignment horizontal="center"/>
    </xf>
    <xf numFmtId="0" fontId="16" fillId="11" borderId="0" xfId="2" applyFont="1" applyFill="1" applyBorder="1" applyAlignment="1">
      <alignment horizontal="center"/>
    </xf>
    <xf numFmtId="0" fontId="0" fillId="0" borderId="6" xfId="0" applyBorder="1"/>
    <xf numFmtId="0" fontId="9" fillId="4" borderId="2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0" fillId="0" borderId="14" xfId="0" applyBorder="1"/>
    <xf numFmtId="0" fontId="10" fillId="14" borderId="8" xfId="0" applyFont="1" applyFill="1" applyBorder="1" applyAlignment="1">
      <alignment horizontal="center" vertical="center"/>
    </xf>
    <xf numFmtId="0" fontId="10" fillId="14" borderId="9" xfId="0" applyFont="1" applyFill="1" applyBorder="1" applyAlignment="1">
      <alignment horizontal="center" vertical="center"/>
    </xf>
    <xf numFmtId="0" fontId="10" fillId="12" borderId="8" xfId="0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 vertical="center"/>
    </xf>
    <xf numFmtId="0" fontId="21" fillId="13" borderId="8" xfId="0" applyFont="1" applyFill="1" applyBorder="1" applyAlignment="1">
      <alignment horizontal="center" vertical="center"/>
    </xf>
    <xf numFmtId="0" fontId="21" fillId="13" borderId="9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1" fillId="6" borderId="20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12" borderId="20" xfId="0" applyFont="1" applyFill="1" applyBorder="1" applyAlignment="1">
      <alignment horizontal="center" vertical="center"/>
    </xf>
    <xf numFmtId="0" fontId="4" fillId="13" borderId="20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left"/>
    </xf>
    <xf numFmtId="0" fontId="0" fillId="5" borderId="6" xfId="0" applyFill="1" applyBorder="1" applyAlignment="1">
      <alignment horizontal="left" vertical="center"/>
    </xf>
    <xf numFmtId="0" fontId="0" fillId="0" borderId="6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15" borderId="2" xfId="0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0" fillId="0" borderId="0" xfId="0" applyAlignment="1">
      <alignment horizontal="justify" vertical="center"/>
    </xf>
    <xf numFmtId="0" fontId="18" fillId="8" borderId="11" xfId="1" applyFont="1" applyBorder="1" applyAlignment="1">
      <alignment horizontal="center"/>
    </xf>
    <xf numFmtId="0" fontId="18" fillId="8" borderId="12" xfId="1" applyFont="1" applyBorder="1" applyAlignment="1">
      <alignment horizontal="center"/>
    </xf>
    <xf numFmtId="0" fontId="19" fillId="10" borderId="12" xfId="3" applyFont="1" applyBorder="1" applyAlignment="1">
      <alignment horizontal="center"/>
    </xf>
    <xf numFmtId="0" fontId="20" fillId="9" borderId="12" xfId="2" applyFont="1" applyBorder="1" applyAlignment="1">
      <alignment horizontal="center"/>
    </xf>
    <xf numFmtId="0" fontId="20" fillId="9" borderId="13" xfId="2" applyFont="1" applyBorder="1" applyAlignment="1">
      <alignment horizontal="center"/>
    </xf>
    <xf numFmtId="0" fontId="13" fillId="11" borderId="12" xfId="2" applyFont="1" applyFill="1" applyBorder="1" applyAlignment="1">
      <alignment horizontal="center"/>
    </xf>
    <xf numFmtId="0" fontId="13" fillId="11" borderId="13" xfId="2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8" fillId="0" borderId="0" xfId="0" applyFont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97790</xdr:colOff>
      <xdr:row>2</xdr:row>
      <xdr:rowOff>45720</xdr:rowOff>
    </xdr:from>
    <xdr:to>
      <xdr:col>7</xdr:col>
      <xdr:colOff>144827</xdr:colOff>
      <xdr:row>3</xdr:row>
      <xdr:rowOff>154432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1BC0B422-EF38-46F8-80A3-114ED7134D04}"/>
            </a:ext>
          </a:extLst>
        </xdr:cNvPr>
        <xdr:cNvCxnSpPr/>
      </xdr:nvCxnSpPr>
      <xdr:spPr>
        <a:xfrm rot="10800000" flipV="1">
          <a:off x="2849880" y="792480"/>
          <a:ext cx="502920" cy="2819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5</xdr:row>
      <xdr:rowOff>78105</xdr:rowOff>
    </xdr:from>
    <xdr:to>
      <xdr:col>5</xdr:col>
      <xdr:colOff>316853</xdr:colOff>
      <xdr:row>6</xdr:row>
      <xdr:rowOff>161925</xdr:rowOff>
    </xdr:to>
    <xdr:cxnSp macro="">
      <xdr:nvCxnSpPr>
        <xdr:cNvPr id="6" name="5 Conector recto de flecha">
          <a:extLst>
            <a:ext uri="{FF2B5EF4-FFF2-40B4-BE49-F238E27FC236}">
              <a16:creationId xmlns:a16="http://schemas.microsoft.com/office/drawing/2014/main" id="{D41913DB-59C2-4FE3-B646-5AF70FB945D6}"/>
            </a:ext>
          </a:extLst>
        </xdr:cNvPr>
        <xdr:cNvCxnSpPr/>
      </xdr:nvCxnSpPr>
      <xdr:spPr>
        <a:xfrm rot="10800000" flipV="1">
          <a:off x="1897380" y="1379220"/>
          <a:ext cx="731520" cy="266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</xdr:colOff>
      <xdr:row>5</xdr:row>
      <xdr:rowOff>60960</xdr:rowOff>
    </xdr:from>
    <xdr:to>
      <xdr:col>7</xdr:col>
      <xdr:colOff>30480</xdr:colOff>
      <xdr:row>6</xdr:row>
      <xdr:rowOff>162122</xdr:rowOff>
    </xdr:to>
    <xdr:cxnSp macro="">
      <xdr:nvCxnSpPr>
        <xdr:cNvPr id="8" name="7 Conector recto de flecha">
          <a:extLst>
            <a:ext uri="{FF2B5EF4-FFF2-40B4-BE49-F238E27FC236}">
              <a16:creationId xmlns:a16="http://schemas.microsoft.com/office/drawing/2014/main" id="{0B006A2C-6D7C-445B-9729-8C7BF19649FA}"/>
            </a:ext>
          </a:extLst>
        </xdr:cNvPr>
        <xdr:cNvCxnSpPr/>
      </xdr:nvCxnSpPr>
      <xdr:spPr>
        <a:xfrm>
          <a:off x="2781300" y="1371600"/>
          <a:ext cx="457200" cy="2743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233045</xdr:colOff>
      <xdr:row>2</xdr:row>
      <xdr:rowOff>45720</xdr:rowOff>
    </xdr:from>
    <xdr:to>
      <xdr:col>10</xdr:col>
      <xdr:colOff>7564</xdr:colOff>
      <xdr:row>6</xdr:row>
      <xdr:rowOff>137160</xdr:rowOff>
    </xdr:to>
    <xdr:cxnSp macro="">
      <xdr:nvCxnSpPr>
        <xdr:cNvPr id="10" name="9 Conector recto de flecha">
          <a:extLst>
            <a:ext uri="{FF2B5EF4-FFF2-40B4-BE49-F238E27FC236}">
              <a16:creationId xmlns:a16="http://schemas.microsoft.com/office/drawing/2014/main" id="{B5BDC7CC-861C-4E57-9357-2CCFD4410E6F}"/>
            </a:ext>
          </a:extLst>
        </xdr:cNvPr>
        <xdr:cNvCxnSpPr/>
      </xdr:nvCxnSpPr>
      <xdr:spPr>
        <a:xfrm>
          <a:off x="3444240" y="792480"/>
          <a:ext cx="1120140" cy="838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15</xdr:row>
      <xdr:rowOff>38099</xdr:rowOff>
    </xdr:from>
    <xdr:to>
      <xdr:col>7</xdr:col>
      <xdr:colOff>166255</xdr:colOff>
      <xdr:row>16</xdr:row>
      <xdr:rowOff>95250</xdr:rowOff>
    </xdr:to>
    <xdr:cxnSp macro="">
      <xdr:nvCxnSpPr>
        <xdr:cNvPr id="11" name="10 Conector recto de flecha">
          <a:extLst>
            <a:ext uri="{FF2B5EF4-FFF2-40B4-BE49-F238E27FC236}">
              <a16:creationId xmlns:a16="http://schemas.microsoft.com/office/drawing/2014/main" id="{910B361B-3012-4CF0-BD1D-9EFA29E63215}"/>
            </a:ext>
          </a:extLst>
        </xdr:cNvPr>
        <xdr:cNvCxnSpPr/>
      </xdr:nvCxnSpPr>
      <xdr:spPr>
        <a:xfrm rot="5400000">
          <a:off x="3130867" y="5594032"/>
          <a:ext cx="238126" cy="990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124460</xdr:colOff>
      <xdr:row>18</xdr:row>
      <xdr:rowOff>62865</xdr:rowOff>
    </xdr:from>
    <xdr:to>
      <xdr:col>6</xdr:col>
      <xdr:colOff>410210</xdr:colOff>
      <xdr:row>19</xdr:row>
      <xdr:rowOff>122192</xdr:rowOff>
    </xdr:to>
    <xdr:cxnSp macro="">
      <xdr:nvCxnSpPr>
        <xdr:cNvPr id="13" name="12 Conector recto de flecha">
          <a:extLst>
            <a:ext uri="{FF2B5EF4-FFF2-40B4-BE49-F238E27FC236}">
              <a16:creationId xmlns:a16="http://schemas.microsoft.com/office/drawing/2014/main" id="{753CF850-8ACC-4C0D-9AD5-EFCB075E320E}"/>
            </a:ext>
          </a:extLst>
        </xdr:cNvPr>
        <xdr:cNvCxnSpPr/>
      </xdr:nvCxnSpPr>
      <xdr:spPr>
        <a:xfrm rot="10800000" flipV="1">
          <a:off x="2366010" y="6130290"/>
          <a:ext cx="742950" cy="2590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112395</xdr:colOff>
      <xdr:row>18</xdr:row>
      <xdr:rowOff>45720</xdr:rowOff>
    </xdr:from>
    <xdr:to>
      <xdr:col>8</xdr:col>
      <xdr:colOff>97155</xdr:colOff>
      <xdr:row>19</xdr:row>
      <xdr:rowOff>154432</xdr:rowOff>
    </xdr:to>
    <xdr:cxnSp macro="">
      <xdr:nvCxnSpPr>
        <xdr:cNvPr id="15" name="14 Conector recto de flecha">
          <a:extLst>
            <a:ext uri="{FF2B5EF4-FFF2-40B4-BE49-F238E27FC236}">
              <a16:creationId xmlns:a16="http://schemas.microsoft.com/office/drawing/2014/main" id="{49DE73D3-23C9-4450-B6AC-8B51FFD9E46C}"/>
            </a:ext>
          </a:extLst>
        </xdr:cNvPr>
        <xdr:cNvCxnSpPr/>
      </xdr:nvCxnSpPr>
      <xdr:spPr>
        <a:xfrm>
          <a:off x="3236595" y="6122670"/>
          <a:ext cx="422910" cy="2895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254000</xdr:colOff>
      <xdr:row>15</xdr:row>
      <xdr:rowOff>62865</xdr:rowOff>
    </xdr:from>
    <xdr:to>
      <xdr:col>10</xdr:col>
      <xdr:colOff>330200</xdr:colOff>
      <xdr:row>19</xdr:row>
      <xdr:rowOff>133350</xdr:rowOff>
    </xdr:to>
    <xdr:cxnSp macro="">
      <xdr:nvCxnSpPr>
        <xdr:cNvPr id="17" name="16 Conector recto de flecha">
          <a:extLst>
            <a:ext uri="{FF2B5EF4-FFF2-40B4-BE49-F238E27FC236}">
              <a16:creationId xmlns:a16="http://schemas.microsoft.com/office/drawing/2014/main" id="{FB1EA8FA-7516-4927-AE39-9A5D03D13C1B}"/>
            </a:ext>
          </a:extLst>
        </xdr:cNvPr>
        <xdr:cNvCxnSpPr/>
      </xdr:nvCxnSpPr>
      <xdr:spPr>
        <a:xfrm>
          <a:off x="3390900" y="5539740"/>
          <a:ext cx="1381125" cy="8515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47626</xdr:colOff>
      <xdr:row>15</xdr:row>
      <xdr:rowOff>47624</xdr:rowOff>
    </xdr:from>
    <xdr:to>
      <xdr:col>7</xdr:col>
      <xdr:colOff>57153</xdr:colOff>
      <xdr:row>16</xdr:row>
      <xdr:rowOff>104774</xdr:rowOff>
    </xdr:to>
    <xdr:cxnSp macro="">
      <xdr:nvCxnSpPr>
        <xdr:cNvPr id="20" name="19 Conector recto de flecha">
          <a:extLst>
            <a:ext uri="{FF2B5EF4-FFF2-40B4-BE49-F238E27FC236}">
              <a16:creationId xmlns:a16="http://schemas.microsoft.com/office/drawing/2014/main" id="{A213C3A1-0EDB-4CF4-B496-15D41564419B}"/>
            </a:ext>
          </a:extLst>
        </xdr:cNvPr>
        <xdr:cNvCxnSpPr/>
      </xdr:nvCxnSpPr>
      <xdr:spPr>
        <a:xfrm rot="10800000" flipV="1">
          <a:off x="1857376" y="5534024"/>
          <a:ext cx="1323977" cy="238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9526</xdr:colOff>
      <xdr:row>18</xdr:row>
      <xdr:rowOff>114302</xdr:rowOff>
    </xdr:from>
    <xdr:to>
      <xdr:col>3</xdr:col>
      <xdr:colOff>9526</xdr:colOff>
      <xdr:row>22</xdr:row>
      <xdr:rowOff>76200</xdr:rowOff>
    </xdr:to>
    <xdr:cxnSp macro="">
      <xdr:nvCxnSpPr>
        <xdr:cNvPr id="26" name="25 Conector recto de flecha">
          <a:extLst>
            <a:ext uri="{FF2B5EF4-FFF2-40B4-BE49-F238E27FC236}">
              <a16:creationId xmlns:a16="http://schemas.microsoft.com/office/drawing/2014/main" id="{8EB54D59-BDF3-4CAE-B587-03F79C810AD9}"/>
            </a:ext>
          </a:extLst>
        </xdr:cNvPr>
        <xdr:cNvCxnSpPr/>
      </xdr:nvCxnSpPr>
      <xdr:spPr>
        <a:xfrm rot="5400000">
          <a:off x="1004889" y="6557964"/>
          <a:ext cx="75247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429895</xdr:colOff>
      <xdr:row>21</xdr:row>
      <xdr:rowOff>45719</xdr:rowOff>
    </xdr:from>
    <xdr:to>
      <xdr:col>7</xdr:col>
      <xdr:colOff>429895</xdr:colOff>
      <xdr:row>22</xdr:row>
      <xdr:rowOff>161985</xdr:rowOff>
    </xdr:to>
    <xdr:cxnSp macro="">
      <xdr:nvCxnSpPr>
        <xdr:cNvPr id="31" name="30 Conector recto de flecha">
          <a:extLst>
            <a:ext uri="{FF2B5EF4-FFF2-40B4-BE49-F238E27FC236}">
              <a16:creationId xmlns:a16="http://schemas.microsoft.com/office/drawing/2014/main" id="{B1407992-1E96-4C37-BCCB-9DC77FFE3397}"/>
            </a:ext>
          </a:extLst>
        </xdr:cNvPr>
        <xdr:cNvCxnSpPr/>
      </xdr:nvCxnSpPr>
      <xdr:spPr>
        <a:xfrm rot="16200000" flipH="1">
          <a:off x="3411855" y="6861809"/>
          <a:ext cx="29718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2122-7A18-4EEC-B291-CB89B9E73DCD}">
  <dimension ref="A1:F38"/>
  <sheetViews>
    <sheetView topLeftCell="A11" zoomScaleNormal="100" workbookViewId="0">
      <selection activeCell="H20" sqref="H20"/>
    </sheetView>
  </sheetViews>
  <sheetFormatPr baseColWidth="10" defaultColWidth="11.42578125" defaultRowHeight="15" x14ac:dyDescent="0.25"/>
  <cols>
    <col min="1" max="1" width="21.5703125" bestFit="1" customWidth="1"/>
    <col min="2" max="2" width="21.85546875" bestFit="1" customWidth="1"/>
    <col min="3" max="3" width="20.42578125" bestFit="1" customWidth="1"/>
    <col min="4" max="4" width="12.42578125" bestFit="1" customWidth="1"/>
    <col min="5" max="5" width="21.5703125" bestFit="1" customWidth="1"/>
    <col min="6" max="6" width="29.42578125" customWidth="1"/>
  </cols>
  <sheetData>
    <row r="1" spans="1:6" ht="23.25" x14ac:dyDescent="0.25">
      <c r="A1" s="52" t="s">
        <v>0</v>
      </c>
      <c r="B1" s="52"/>
      <c r="C1" s="52"/>
      <c r="D1" s="52"/>
      <c r="E1" s="52"/>
      <c r="F1" s="52"/>
    </row>
    <row r="3" spans="1:6" ht="18" x14ac:dyDescent="0.25">
      <c r="A3" s="51" t="s">
        <v>1</v>
      </c>
      <c r="B3" s="51"/>
      <c r="C3" s="51"/>
      <c r="D3" s="51"/>
      <c r="E3" s="51"/>
      <c r="F3" s="51"/>
    </row>
    <row r="4" spans="1:6" ht="15.75" thickBot="1" x14ac:dyDescent="0.3"/>
    <row r="5" spans="1:6" ht="15.75" thickBot="1" x14ac:dyDescent="0.3">
      <c r="B5" s="53" t="s">
        <v>2</v>
      </c>
      <c r="C5" s="54"/>
      <c r="D5" s="54"/>
      <c r="E5" s="55"/>
    </row>
    <row r="6" spans="1:6" ht="15.75" thickBot="1" x14ac:dyDescent="0.3">
      <c r="A6" s="1" t="s">
        <v>3</v>
      </c>
      <c r="B6" s="2">
        <v>17</v>
      </c>
      <c r="C6" s="2">
        <v>18</v>
      </c>
      <c r="D6" s="2">
        <v>19</v>
      </c>
      <c r="E6" s="2">
        <v>20</v>
      </c>
    </row>
    <row r="7" spans="1:6" ht="15.75" thickBot="1" x14ac:dyDescent="0.3">
      <c r="A7" s="3" t="s">
        <v>4</v>
      </c>
      <c r="B7" s="3">
        <v>100</v>
      </c>
      <c r="C7" s="3">
        <v>80</v>
      </c>
      <c r="D7" s="3">
        <v>100</v>
      </c>
      <c r="E7" s="3">
        <v>120</v>
      </c>
      <c r="F7" t="s">
        <v>5</v>
      </c>
    </row>
    <row r="8" spans="1:6" ht="15.75" thickBot="1" x14ac:dyDescent="0.3">
      <c r="A8" s="3" t="s">
        <v>6</v>
      </c>
      <c r="B8" s="3">
        <v>200</v>
      </c>
      <c r="C8" s="3">
        <v>200</v>
      </c>
      <c r="D8" s="3">
        <v>200</v>
      </c>
      <c r="E8" s="3">
        <v>250</v>
      </c>
      <c r="F8" t="s">
        <v>5</v>
      </c>
    </row>
    <row r="9" spans="1:6" ht="15.75" thickBot="1" x14ac:dyDescent="0.3">
      <c r="A9" s="3" t="s">
        <v>7</v>
      </c>
      <c r="B9" s="3">
        <v>0</v>
      </c>
      <c r="C9" s="3">
        <v>100</v>
      </c>
      <c r="D9" s="3">
        <v>100</v>
      </c>
      <c r="E9" s="3">
        <v>0</v>
      </c>
      <c r="F9" t="s">
        <v>8</v>
      </c>
    </row>
    <row r="10" spans="1:6" ht="15.75" thickBot="1" x14ac:dyDescent="0.3">
      <c r="A10" s="3" t="s">
        <v>9</v>
      </c>
      <c r="B10" s="3">
        <v>50</v>
      </c>
      <c r="C10" s="3">
        <v>25</v>
      </c>
      <c r="D10" s="3">
        <v>100</v>
      </c>
      <c r="E10" s="3">
        <v>10</v>
      </c>
      <c r="F10" t="s">
        <v>10</v>
      </c>
    </row>
    <row r="11" spans="1:6" x14ac:dyDescent="0.25">
      <c r="A11" s="4"/>
      <c r="B11" s="4"/>
      <c r="C11" s="4"/>
      <c r="D11" s="4"/>
      <c r="E11" s="4"/>
    </row>
    <row r="12" spans="1:6" x14ac:dyDescent="0.25">
      <c r="A12" s="56" t="s">
        <v>11</v>
      </c>
      <c r="B12" s="57"/>
      <c r="C12" s="57"/>
      <c r="D12" s="57"/>
      <c r="E12" s="57"/>
      <c r="F12" s="57"/>
    </row>
    <row r="13" spans="1:6" x14ac:dyDescent="0.25">
      <c r="A13" s="56" t="s">
        <v>12</v>
      </c>
      <c r="B13" s="57"/>
      <c r="C13" s="57"/>
      <c r="D13" s="57"/>
      <c r="E13" s="57"/>
      <c r="F13" s="57"/>
    </row>
    <row r="15" spans="1:6" ht="18" x14ac:dyDescent="0.25">
      <c r="A15" s="50" t="s">
        <v>13</v>
      </c>
      <c r="B15" s="51"/>
      <c r="C15" s="51"/>
      <c r="D15" s="51"/>
      <c r="E15" s="51"/>
      <c r="F15" s="51"/>
    </row>
    <row r="16" spans="1:6" ht="15.75" thickBot="1" x14ac:dyDescent="0.3"/>
    <row r="17" spans="1:6" ht="15.75" thickBot="1" x14ac:dyDescent="0.3">
      <c r="A17" s="5" t="s">
        <v>14</v>
      </c>
      <c r="B17" s="2" t="s">
        <v>15</v>
      </c>
      <c r="C17" s="6" t="s">
        <v>16</v>
      </c>
      <c r="D17" s="2" t="s">
        <v>17</v>
      </c>
      <c r="E17" s="6" t="s">
        <v>18</v>
      </c>
      <c r="F17" s="2" t="s">
        <v>19</v>
      </c>
    </row>
    <row r="18" spans="1:6" ht="15.75" thickBot="1" x14ac:dyDescent="0.3">
      <c r="A18" s="3" t="s">
        <v>4</v>
      </c>
      <c r="B18" s="3">
        <v>50</v>
      </c>
      <c r="C18" s="3">
        <v>1</v>
      </c>
      <c r="D18" s="3">
        <v>0</v>
      </c>
      <c r="E18" s="3">
        <v>70</v>
      </c>
      <c r="F18" s="3">
        <v>1</v>
      </c>
    </row>
    <row r="19" spans="1:6" ht="15.75" thickBot="1" x14ac:dyDescent="0.3">
      <c r="A19" s="3" t="s">
        <v>6</v>
      </c>
      <c r="B19" s="3">
        <v>100</v>
      </c>
      <c r="C19" s="3">
        <v>1</v>
      </c>
      <c r="D19" s="3">
        <v>0</v>
      </c>
      <c r="E19" s="3">
        <v>120</v>
      </c>
      <c r="F19" s="3">
        <v>1</v>
      </c>
    </row>
    <row r="20" spans="1:6" ht="15.75" thickBot="1" x14ac:dyDescent="0.3">
      <c r="A20" s="3" t="s">
        <v>20</v>
      </c>
      <c r="B20" s="3">
        <v>0</v>
      </c>
      <c r="C20" s="3">
        <v>2</v>
      </c>
      <c r="D20" s="3">
        <v>0</v>
      </c>
      <c r="E20" s="3">
        <v>20</v>
      </c>
      <c r="F20" s="3">
        <v>100</v>
      </c>
    </row>
    <row r="21" spans="1:6" ht="15.75" thickBot="1" x14ac:dyDescent="0.3">
      <c r="A21" s="3" t="s">
        <v>21</v>
      </c>
      <c r="B21" s="3">
        <v>30</v>
      </c>
      <c r="C21" s="3">
        <v>2</v>
      </c>
      <c r="D21" s="3">
        <v>5</v>
      </c>
      <c r="E21" s="3">
        <v>20</v>
      </c>
      <c r="F21" s="3">
        <v>50</v>
      </c>
    </row>
    <row r="22" spans="1:6" ht="15.75" thickBot="1" x14ac:dyDescent="0.3">
      <c r="A22" s="3" t="s">
        <v>22</v>
      </c>
      <c r="B22" s="3">
        <v>0</v>
      </c>
      <c r="C22" s="3">
        <v>1</v>
      </c>
      <c r="D22" s="3">
        <v>10</v>
      </c>
      <c r="E22" s="3">
        <v>50</v>
      </c>
      <c r="F22" s="3">
        <v>75</v>
      </c>
    </row>
    <row r="23" spans="1:6" ht="15.75" thickBot="1" x14ac:dyDescent="0.3">
      <c r="A23" s="3" t="s">
        <v>23</v>
      </c>
      <c r="B23" s="3">
        <v>100</v>
      </c>
      <c r="C23" s="3">
        <v>1</v>
      </c>
      <c r="D23" s="3">
        <v>10</v>
      </c>
      <c r="E23" s="3">
        <v>50</v>
      </c>
      <c r="F23" s="3">
        <v>4</v>
      </c>
    </row>
    <row r="24" spans="1:6" ht="15.75" thickBot="1" x14ac:dyDescent="0.3">
      <c r="A24" s="3" t="s">
        <v>24</v>
      </c>
      <c r="B24" s="3">
        <v>100</v>
      </c>
      <c r="C24" s="3">
        <v>2</v>
      </c>
      <c r="D24" s="3">
        <v>10</v>
      </c>
      <c r="E24" s="3">
        <v>50</v>
      </c>
      <c r="F24" s="3">
        <v>12</v>
      </c>
    </row>
    <row r="25" spans="1:6" ht="15.75" thickBot="1" x14ac:dyDescent="0.3">
      <c r="A25" s="3" t="s">
        <v>7</v>
      </c>
      <c r="B25" s="3">
        <v>50</v>
      </c>
      <c r="C25" s="3">
        <v>1</v>
      </c>
      <c r="D25" s="3">
        <v>5</v>
      </c>
      <c r="E25" s="3">
        <v>150</v>
      </c>
      <c r="F25" s="3">
        <v>100</v>
      </c>
    </row>
    <row r="26" spans="1:6" ht="15.75" thickBot="1" x14ac:dyDescent="0.3">
      <c r="A26" s="3" t="s">
        <v>25</v>
      </c>
      <c r="B26" s="3">
        <v>75</v>
      </c>
      <c r="C26" s="3">
        <v>1</v>
      </c>
      <c r="D26" s="3">
        <v>15</v>
      </c>
      <c r="E26" s="3">
        <v>100</v>
      </c>
      <c r="F26" s="3">
        <v>75</v>
      </c>
    </row>
    <row r="27" spans="1:6" ht="15.75" thickBot="1" x14ac:dyDescent="0.3">
      <c r="A27" s="47" t="s">
        <v>9</v>
      </c>
      <c r="B27" s="47">
        <v>50</v>
      </c>
      <c r="C27" s="47">
        <v>2</v>
      </c>
      <c r="D27" s="47">
        <v>5</v>
      </c>
      <c r="E27" s="47">
        <v>10</v>
      </c>
      <c r="F27" s="47">
        <v>15</v>
      </c>
    </row>
    <row r="28" spans="1:6" x14ac:dyDescent="0.25">
      <c r="A28" s="4"/>
      <c r="B28" s="4"/>
      <c r="C28" s="4"/>
      <c r="D28" s="4"/>
      <c r="E28" s="4"/>
      <c r="F28" s="4"/>
    </row>
    <row r="29" spans="1:6" x14ac:dyDescent="0.25">
      <c r="A29" s="56" t="s">
        <v>26</v>
      </c>
      <c r="B29" s="57"/>
      <c r="C29" s="57"/>
      <c r="D29" s="57"/>
      <c r="E29" s="57"/>
      <c r="F29" s="57"/>
    </row>
    <row r="30" spans="1:6" x14ac:dyDescent="0.25">
      <c r="A30" s="56" t="s">
        <v>27</v>
      </c>
      <c r="B30" s="57"/>
      <c r="C30" s="57"/>
      <c r="D30" s="57"/>
      <c r="E30" s="57"/>
      <c r="F30" s="57"/>
    </row>
    <row r="31" spans="1:6" x14ac:dyDescent="0.25">
      <c r="A31" s="56" t="s">
        <v>28</v>
      </c>
      <c r="B31" s="57"/>
      <c r="C31" s="57"/>
      <c r="D31" s="57"/>
      <c r="E31" s="57"/>
      <c r="F31" s="57"/>
    </row>
    <row r="32" spans="1:6" x14ac:dyDescent="0.25">
      <c r="A32" s="56" t="s">
        <v>29</v>
      </c>
      <c r="B32" s="57"/>
      <c r="C32" s="57"/>
      <c r="D32" s="57"/>
      <c r="E32" s="57"/>
      <c r="F32" s="57"/>
    </row>
    <row r="33" spans="1:6" x14ac:dyDescent="0.25">
      <c r="A33" s="56" t="s">
        <v>30</v>
      </c>
      <c r="B33" s="57"/>
      <c r="C33" s="57"/>
      <c r="D33" s="57"/>
      <c r="E33" s="57"/>
      <c r="F33" s="57"/>
    </row>
    <row r="35" spans="1:6" ht="23.25" x14ac:dyDescent="0.25">
      <c r="A35" s="52" t="s">
        <v>31</v>
      </c>
      <c r="B35" s="52"/>
      <c r="C35" s="52"/>
      <c r="D35" s="52"/>
      <c r="E35" s="52"/>
      <c r="F35" s="52"/>
    </row>
    <row r="37" spans="1:6" x14ac:dyDescent="0.25">
      <c r="A37" s="57" t="s">
        <v>32</v>
      </c>
      <c r="B37" s="58"/>
      <c r="C37" s="58"/>
      <c r="D37" s="58"/>
      <c r="E37" s="58"/>
      <c r="F37" s="58"/>
    </row>
    <row r="38" spans="1:6" x14ac:dyDescent="0.25">
      <c r="A38" s="56" t="s">
        <v>33</v>
      </c>
      <c r="B38" s="56"/>
      <c r="C38" s="56"/>
      <c r="D38" s="56"/>
      <c r="E38" s="56"/>
      <c r="F38" s="56"/>
    </row>
  </sheetData>
  <mergeCells count="14">
    <mergeCell ref="A37:F37"/>
    <mergeCell ref="A38:F38"/>
    <mergeCell ref="A29:F29"/>
    <mergeCell ref="A30:F30"/>
    <mergeCell ref="A31:F31"/>
    <mergeCell ref="A32:F32"/>
    <mergeCell ref="A33:F33"/>
    <mergeCell ref="A35:F35"/>
    <mergeCell ref="A15:F15"/>
    <mergeCell ref="A1:F1"/>
    <mergeCell ref="A3:F3"/>
    <mergeCell ref="B5:E5"/>
    <mergeCell ref="A12:F12"/>
    <mergeCell ref="A13:F13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F697C-E8A9-49DA-8959-7ABFF53B950C}">
  <dimension ref="A1:L26"/>
  <sheetViews>
    <sheetView topLeftCell="A6" workbookViewId="0">
      <selection activeCell="Q12" sqref="Q12"/>
    </sheetView>
  </sheetViews>
  <sheetFormatPr baseColWidth="10" defaultColWidth="11.42578125" defaultRowHeight="15" x14ac:dyDescent="0.25"/>
  <cols>
    <col min="1" max="1" width="7.42578125" bestFit="1" customWidth="1"/>
    <col min="2" max="17" width="6.5703125" customWidth="1"/>
  </cols>
  <sheetData>
    <row r="1" spans="1:12" ht="15.75" thickBot="1" x14ac:dyDescent="0.3"/>
    <row r="2" spans="1:12" ht="15.75" thickBot="1" x14ac:dyDescent="0.3">
      <c r="A2" s="59" t="s">
        <v>34</v>
      </c>
      <c r="B2" s="7"/>
      <c r="C2" s="7"/>
      <c r="D2" s="7"/>
      <c r="E2" s="7"/>
      <c r="F2" s="7"/>
      <c r="G2" s="7"/>
      <c r="H2" s="16" t="s">
        <v>4</v>
      </c>
      <c r="I2" s="7"/>
      <c r="J2" s="7"/>
      <c r="K2" s="7"/>
      <c r="L2" s="7"/>
    </row>
    <row r="3" spans="1:12" x14ac:dyDescent="0.25">
      <c r="A3" s="60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5.75" thickBot="1" x14ac:dyDescent="0.3">
      <c r="A4" s="60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ht="15.75" thickBot="1" x14ac:dyDescent="0.3">
      <c r="A5" s="61" t="s">
        <v>35</v>
      </c>
      <c r="B5" s="8"/>
      <c r="C5" s="8"/>
      <c r="D5" s="8"/>
      <c r="E5" s="8"/>
      <c r="F5" s="9" t="s">
        <v>20</v>
      </c>
      <c r="G5" s="10">
        <v>1</v>
      </c>
      <c r="H5" s="8"/>
      <c r="I5" s="8"/>
      <c r="J5" s="8"/>
      <c r="K5" s="8"/>
      <c r="L5" s="8"/>
    </row>
    <row r="6" spans="1:12" x14ac:dyDescent="0.25">
      <c r="A6" s="61"/>
      <c r="B6" s="8"/>
      <c r="C6" s="8"/>
      <c r="D6" s="8"/>
      <c r="E6" s="8"/>
      <c r="F6" s="11"/>
      <c r="G6" s="11"/>
      <c r="H6" s="8"/>
      <c r="I6" s="8"/>
      <c r="J6" s="8"/>
      <c r="K6" s="8"/>
      <c r="L6" s="8"/>
    </row>
    <row r="7" spans="1:12" ht="15.75" thickBot="1" x14ac:dyDescent="0.3">
      <c r="A7" s="61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5.75" thickBot="1" x14ac:dyDescent="0.3">
      <c r="A8" s="62" t="s">
        <v>36</v>
      </c>
      <c r="B8" s="12"/>
      <c r="C8" s="12"/>
      <c r="D8" s="13" t="s">
        <v>23</v>
      </c>
      <c r="E8" s="14">
        <v>1</v>
      </c>
      <c r="F8" s="12"/>
      <c r="G8" s="13" t="s">
        <v>24</v>
      </c>
      <c r="H8" s="14">
        <v>2</v>
      </c>
      <c r="I8" s="12"/>
      <c r="J8" s="13" t="s">
        <v>7</v>
      </c>
      <c r="K8" s="14">
        <v>1</v>
      </c>
      <c r="L8" s="12"/>
    </row>
    <row r="9" spans="1:12" x14ac:dyDescent="0.25">
      <c r="A9" s="62"/>
      <c r="B9" s="12"/>
      <c r="C9" s="12"/>
      <c r="D9" s="15"/>
      <c r="E9" s="15"/>
      <c r="F9" s="12"/>
      <c r="G9" s="15"/>
      <c r="H9" s="15"/>
      <c r="I9" s="12"/>
      <c r="J9" s="15"/>
      <c r="K9" s="15"/>
      <c r="L9" s="12"/>
    </row>
    <row r="10" spans="1:12" ht="15.75" thickBot="1" x14ac:dyDescent="0.3">
      <c r="A10" s="63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4" spans="1:12" ht="15.75" thickBot="1" x14ac:dyDescent="0.3"/>
    <row r="15" spans="1:12" ht="15.75" thickBot="1" x14ac:dyDescent="0.3">
      <c r="A15" s="59" t="s">
        <v>34</v>
      </c>
      <c r="B15" s="7"/>
      <c r="C15" s="7"/>
      <c r="D15" s="7"/>
      <c r="E15" s="7"/>
      <c r="F15" s="7"/>
      <c r="G15" s="7"/>
      <c r="H15" s="16" t="s">
        <v>6</v>
      </c>
      <c r="I15" s="7"/>
      <c r="J15" s="7"/>
      <c r="K15" s="7"/>
      <c r="L15" s="7"/>
    </row>
    <row r="16" spans="1:12" x14ac:dyDescent="0.25">
      <c r="A16" s="60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ht="15.75" thickBot="1" x14ac:dyDescent="0.3">
      <c r="A17" s="60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ht="15.75" thickBot="1" x14ac:dyDescent="0.3">
      <c r="A18" s="61" t="s">
        <v>35</v>
      </c>
      <c r="B18" s="8"/>
      <c r="C18" s="9" t="s">
        <v>21</v>
      </c>
      <c r="D18" s="10">
        <v>2</v>
      </c>
      <c r="E18" s="8"/>
      <c r="F18" s="8"/>
      <c r="G18" s="9" t="s">
        <v>22</v>
      </c>
      <c r="H18" s="10">
        <v>2</v>
      </c>
      <c r="I18" s="8"/>
      <c r="J18" s="8"/>
      <c r="K18" s="8"/>
      <c r="L18" s="8"/>
    </row>
    <row r="19" spans="1:12" x14ac:dyDescent="0.25">
      <c r="A19" s="61"/>
      <c r="B19" s="8"/>
      <c r="C19" s="8"/>
      <c r="D19" s="8"/>
      <c r="E19" s="8"/>
      <c r="F19" s="11"/>
      <c r="G19" s="11"/>
      <c r="H19" s="8"/>
      <c r="I19" s="8"/>
      <c r="J19" s="8"/>
      <c r="K19" s="8"/>
      <c r="L19" s="8"/>
    </row>
    <row r="20" spans="1:12" ht="15.75" thickBot="1" x14ac:dyDescent="0.3">
      <c r="A20" s="61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ht="15.75" thickBot="1" x14ac:dyDescent="0.3">
      <c r="A21" s="62" t="s">
        <v>36</v>
      </c>
      <c r="B21" s="12"/>
      <c r="C21" s="12"/>
      <c r="D21" s="12"/>
      <c r="E21" s="13" t="s">
        <v>7</v>
      </c>
      <c r="F21" s="14">
        <v>3</v>
      </c>
      <c r="G21" s="12"/>
      <c r="H21" s="13" t="s">
        <v>25</v>
      </c>
      <c r="I21" s="14">
        <v>2</v>
      </c>
      <c r="J21" s="15"/>
      <c r="K21" s="13" t="s">
        <v>24</v>
      </c>
      <c r="L21" s="14">
        <v>1</v>
      </c>
    </row>
    <row r="22" spans="1:12" x14ac:dyDescent="0.25">
      <c r="A22" s="62"/>
      <c r="B22" s="12"/>
      <c r="C22" s="12"/>
      <c r="D22" s="15"/>
      <c r="E22" s="15"/>
      <c r="F22" s="12"/>
      <c r="G22" s="15"/>
      <c r="H22" s="15"/>
      <c r="I22" s="12"/>
      <c r="J22" s="15"/>
      <c r="K22" s="15"/>
      <c r="L22" s="12"/>
    </row>
    <row r="23" spans="1:12" ht="15.75" thickBot="1" x14ac:dyDescent="0.3">
      <c r="A23" s="63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 ht="15.75" thickBot="1" x14ac:dyDescent="0.3">
      <c r="A24" s="64" t="s">
        <v>37</v>
      </c>
      <c r="B24" s="17"/>
      <c r="C24" s="18" t="s">
        <v>9</v>
      </c>
      <c r="D24" s="19">
        <v>2</v>
      </c>
      <c r="E24" s="17"/>
      <c r="F24" s="17"/>
      <c r="G24" s="20"/>
      <c r="H24" s="18" t="s">
        <v>9</v>
      </c>
      <c r="I24" s="19">
        <v>1</v>
      </c>
      <c r="J24" s="20"/>
      <c r="K24" s="20"/>
      <c r="L24" s="17"/>
    </row>
    <row r="25" spans="1:12" x14ac:dyDescent="0.25">
      <c r="A25" s="64"/>
      <c r="B25" s="17"/>
      <c r="C25" s="17"/>
      <c r="D25" s="20"/>
      <c r="E25" s="20"/>
      <c r="F25" s="17"/>
      <c r="G25" s="20"/>
      <c r="H25" s="20"/>
      <c r="I25" s="17"/>
      <c r="J25" s="20"/>
      <c r="K25" s="20"/>
      <c r="L25" s="17"/>
    </row>
    <row r="26" spans="1:12" ht="15.75" thickBot="1" x14ac:dyDescent="0.3">
      <c r="A26" s="65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</sheetData>
  <mergeCells count="7">
    <mergeCell ref="A15:A17"/>
    <mergeCell ref="A18:A20"/>
    <mergeCell ref="A21:A23"/>
    <mergeCell ref="A24:A26"/>
    <mergeCell ref="A2:A4"/>
    <mergeCell ref="A5:A7"/>
    <mergeCell ref="A8:A10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4C02-2350-44F2-95F5-0DA87E99039A}">
  <dimension ref="A1:U85"/>
  <sheetViews>
    <sheetView tabSelected="1" topLeftCell="A64" zoomScale="70" zoomScaleNormal="70" workbookViewId="0">
      <selection activeCell="V27" sqref="V27"/>
    </sheetView>
  </sheetViews>
  <sheetFormatPr baseColWidth="10" defaultColWidth="11.42578125" defaultRowHeight="15" x14ac:dyDescent="0.25"/>
  <cols>
    <col min="1" max="1" width="33.42578125" bestFit="1" customWidth="1"/>
    <col min="2" max="2" width="19" bestFit="1" customWidth="1"/>
    <col min="3" max="4" width="11.42578125" customWidth="1"/>
    <col min="18" max="18" width="11.85546875" bestFit="1" customWidth="1"/>
  </cols>
  <sheetData>
    <row r="1" spans="1:21" ht="26.25" x14ac:dyDescent="0.25">
      <c r="A1" s="69" t="s">
        <v>38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1"/>
      <c r="M1" s="71"/>
      <c r="N1" s="71"/>
    </row>
    <row r="2" spans="1:21" ht="26.25" x14ac:dyDescent="0.25">
      <c r="A2" s="72" t="s">
        <v>39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1"/>
      <c r="M2" s="71"/>
      <c r="N2" s="71"/>
    </row>
    <row r="3" spans="1:21" ht="27" thickBot="1" x14ac:dyDescent="0.3">
      <c r="A3" s="49"/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21" ht="15.75" thickBot="1" x14ac:dyDescent="0.3">
      <c r="B4" s="22" t="s">
        <v>40</v>
      </c>
    </row>
    <row r="5" spans="1:21" ht="15.75" thickBot="1" x14ac:dyDescent="0.3">
      <c r="A5" s="24" t="s">
        <v>3</v>
      </c>
      <c r="B5" s="23" t="s">
        <v>41</v>
      </c>
      <c r="R5" s="66" t="s">
        <v>2</v>
      </c>
      <c r="S5" s="67"/>
      <c r="T5" s="67"/>
      <c r="U5" s="68"/>
    </row>
    <row r="6" spans="1:21" x14ac:dyDescent="0.25">
      <c r="A6" s="39" t="s">
        <v>4</v>
      </c>
      <c r="B6" s="25">
        <v>1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  <c r="K6" s="25">
        <v>10</v>
      </c>
      <c r="L6" s="25">
        <v>11</v>
      </c>
      <c r="M6" s="25">
        <v>12</v>
      </c>
      <c r="N6" s="25">
        <v>13</v>
      </c>
      <c r="O6" s="25">
        <v>14</v>
      </c>
      <c r="P6" s="25">
        <v>15</v>
      </c>
      <c r="Q6" s="25">
        <v>16</v>
      </c>
      <c r="R6" s="25">
        <v>17</v>
      </c>
      <c r="S6" s="25">
        <v>18</v>
      </c>
      <c r="T6" s="25">
        <v>19</v>
      </c>
      <c r="U6" s="26">
        <v>20</v>
      </c>
    </row>
    <row r="7" spans="1:21" x14ac:dyDescent="0.25">
      <c r="A7" s="43" t="s">
        <v>42</v>
      </c>
      <c r="B7" s="3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>
        <f>'Datos de Entrada (1)'!B7</f>
        <v>100</v>
      </c>
      <c r="S7" s="27">
        <f>'Datos de Entrada (1)'!C7</f>
        <v>80</v>
      </c>
      <c r="T7" s="27">
        <f>'Datos de Entrada (1)'!D7</f>
        <v>100</v>
      </c>
      <c r="U7" s="27">
        <f>'Datos de Entrada (1)'!E7</f>
        <v>120</v>
      </c>
    </row>
    <row r="8" spans="1:21" x14ac:dyDescent="0.25">
      <c r="A8" s="43" t="s">
        <v>43</v>
      </c>
      <c r="B8" s="3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>
        <f>'Datos de Entrada (1)'!E18</f>
        <v>70</v>
      </c>
      <c r="S8" s="27">
        <f>(R12+R8)-R7</f>
        <v>50</v>
      </c>
      <c r="T8" s="27">
        <f t="shared" ref="T8:U8" si="0">(S12+S8)-S7</f>
        <v>50</v>
      </c>
      <c r="U8" s="27">
        <f t="shared" si="0"/>
        <v>50</v>
      </c>
    </row>
    <row r="9" spans="1:21" x14ac:dyDescent="0.25">
      <c r="A9" s="43" t="s">
        <v>44</v>
      </c>
      <c r="B9" s="38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>
        <f>(R7+'Datos de Entrada (1)'!$B$18)-R8</f>
        <v>80</v>
      </c>
      <c r="S9" s="21">
        <f>(S7+'Datos de Entrada (1)'!$B$18)-S8</f>
        <v>80</v>
      </c>
      <c r="T9" s="21">
        <f>(T7+'Datos de Entrada (1)'!$B$18)-T8</f>
        <v>100</v>
      </c>
      <c r="U9" s="21">
        <f>(U7+'Datos de Entrada (1)'!$B$18)-U8</f>
        <v>120</v>
      </c>
    </row>
    <row r="10" spans="1:21" x14ac:dyDescent="0.25">
      <c r="A10" s="44" t="s">
        <v>45</v>
      </c>
      <c r="B10" s="38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>
        <f>ROUNDUP(R9/(1-('Datos de Entrada (1)'!$D$18)/100),0)</f>
        <v>80</v>
      </c>
      <c r="S10" s="21">
        <f>ROUNDUP(S9/(1-('Datos de Entrada (1)'!$D$18)/100),0)</f>
        <v>80</v>
      </c>
      <c r="T10" s="21">
        <f>ROUNDUP(T9/(1-('Datos de Entrada (1)'!$D$18)/100),0)</f>
        <v>100</v>
      </c>
      <c r="U10" s="21">
        <f>ROUNDUP(U9/(1-('Datos de Entrada (1)'!$D$18)/100),0)</f>
        <v>120</v>
      </c>
    </row>
    <row r="11" spans="1:21" x14ac:dyDescent="0.25">
      <c r="A11" s="44" t="s">
        <v>46</v>
      </c>
      <c r="B11" s="38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>
        <f>_xlfn.CEILING.MATH(R10,'Datos de Entrada (1)'!$F$18)</f>
        <v>80</v>
      </c>
      <c r="S11" s="21">
        <f>_xlfn.CEILING.MATH(S10,'Datos de Entrada (1)'!$F$18)</f>
        <v>80</v>
      </c>
      <c r="T11" s="21">
        <f>_xlfn.CEILING.MATH(T10,'Datos de Entrada (1)'!$F$18)</f>
        <v>100</v>
      </c>
      <c r="U11" s="21">
        <f>_xlfn.CEILING.MATH(U10,'Datos de Entrada (1)'!$F$18)</f>
        <v>120</v>
      </c>
    </row>
    <row r="12" spans="1:21" x14ac:dyDescent="0.25">
      <c r="A12" s="44" t="s">
        <v>47</v>
      </c>
      <c r="B12" s="38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>
        <f ca="1">'Datos de Entrada (2)'!$L$21*Q21+'Datos de Entrada (2)'!$H$8*Q29</f>
        <v>380</v>
      </c>
      <c r="R12" s="21">
        <f>ROUNDDOWN(R11*(1-('Datos de Entrada (1)'!$D$18/100)),0)</f>
        <v>80</v>
      </c>
      <c r="S12" s="21">
        <f>ROUNDDOWN(S11*(1-('Datos de Entrada (1)'!$D$18/100)),0)</f>
        <v>80</v>
      </c>
      <c r="T12" s="21">
        <f>ROUNDDOWN(T11*(1-('Datos de Entrada (1)'!$D$18/100)),0)</f>
        <v>100</v>
      </c>
      <c r="U12" s="21">
        <f>ROUNDDOWN(U11*(1-('Datos de Entrada (1)'!$D$18/100)),0)</f>
        <v>120</v>
      </c>
    </row>
    <row r="13" spans="1:21" x14ac:dyDescent="0.25">
      <c r="A13" s="44" t="s">
        <v>48</v>
      </c>
      <c r="B13" s="38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>
        <f ca="1">OFFSET(O13,-1,'Datos de Entrada (1)'!$C$18)</f>
        <v>0</v>
      </c>
      <c r="P13" s="21">
        <f ca="1">OFFSET(P13,-2,'Datos de Entrada (1)'!$C$18)</f>
        <v>0</v>
      </c>
      <c r="Q13" s="21">
        <f ca="1">OFFSET(Q13,-2,'Datos de Entrada (1)'!$C$18)</f>
        <v>80</v>
      </c>
      <c r="R13" s="21">
        <f ca="1">OFFSET(R13,-2,'Datos de Entrada (1)'!$C$18)</f>
        <v>80</v>
      </c>
      <c r="S13" s="21">
        <f ca="1">OFFSET(S13,-2,'Datos de Entrada (1)'!$C$18)</f>
        <v>100</v>
      </c>
      <c r="T13" s="21">
        <f ca="1">OFFSET(T13,-2,'Datos de Entrada (1)'!$C$18)</f>
        <v>120</v>
      </c>
      <c r="U13" s="21">
        <f ca="1">OFFSET(U13,-2,'Datos de Entrada (1)'!$C$18)</f>
        <v>0</v>
      </c>
    </row>
    <row r="14" spans="1:21" x14ac:dyDescent="0.25">
      <c r="A14" s="39" t="s">
        <v>6</v>
      </c>
      <c r="B14" s="34">
        <v>1</v>
      </c>
      <c r="C14" s="34">
        <v>2</v>
      </c>
      <c r="D14" s="34">
        <v>3</v>
      </c>
      <c r="E14" s="34">
        <v>4</v>
      </c>
      <c r="F14" s="34">
        <v>5</v>
      </c>
      <c r="G14" s="34">
        <v>6</v>
      </c>
      <c r="H14" s="34">
        <v>7</v>
      </c>
      <c r="I14" s="34">
        <v>8</v>
      </c>
      <c r="J14" s="34">
        <v>9</v>
      </c>
      <c r="K14" s="34">
        <v>10</v>
      </c>
      <c r="L14" s="34">
        <v>11</v>
      </c>
      <c r="M14" s="34">
        <v>12</v>
      </c>
      <c r="N14" s="34">
        <v>13</v>
      </c>
      <c r="O14" s="34">
        <v>14</v>
      </c>
      <c r="P14" s="34">
        <v>15</v>
      </c>
      <c r="Q14" s="34">
        <v>16</v>
      </c>
      <c r="R14" s="34">
        <v>17</v>
      </c>
      <c r="S14" s="34">
        <v>18</v>
      </c>
      <c r="T14" s="34">
        <v>19</v>
      </c>
      <c r="U14" s="35">
        <v>20</v>
      </c>
    </row>
    <row r="15" spans="1:21" x14ac:dyDescent="0.25">
      <c r="A15" s="43" t="s">
        <v>42</v>
      </c>
      <c r="B15" s="38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36"/>
      <c r="R15" s="45">
        <f>'Datos de Entrada (1)'!B8</f>
        <v>200</v>
      </c>
      <c r="S15" s="45">
        <f>'Datos de Entrada (1)'!C8</f>
        <v>200</v>
      </c>
      <c r="T15" s="45">
        <f>'Datos de Entrada (1)'!D8</f>
        <v>200</v>
      </c>
      <c r="U15" s="45">
        <f>'Datos de Entrada (1)'!E8</f>
        <v>250</v>
      </c>
    </row>
    <row r="16" spans="1:21" x14ac:dyDescent="0.25">
      <c r="A16" s="43" t="s">
        <v>43</v>
      </c>
      <c r="B16" s="38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46">
        <f>'Datos de Entrada (1)'!E19</f>
        <v>120</v>
      </c>
      <c r="S16" s="46">
        <f>(R20+R17)-R15</f>
        <v>160</v>
      </c>
      <c r="T16" s="46">
        <f t="shared" ref="T16:U16" si="1">(S16+S17)-S15</f>
        <v>100</v>
      </c>
      <c r="U16" s="46">
        <f t="shared" si="1"/>
        <v>100</v>
      </c>
    </row>
    <row r="17" spans="1:21" x14ac:dyDescent="0.25">
      <c r="A17" s="43" t="s">
        <v>44</v>
      </c>
      <c r="B17" s="38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45">
        <f>(R15+'Datos de Entrada (1)'!$B$19)-R16</f>
        <v>180</v>
      </c>
      <c r="S17" s="45">
        <f>(S15+'Datos de Entrada (1)'!$B$19)-S16</f>
        <v>140</v>
      </c>
      <c r="T17" s="45">
        <f>(T15+'Datos de Entrada (1)'!$B$19)-T16</f>
        <v>200</v>
      </c>
      <c r="U17" s="45">
        <f>(U15+'Datos de Entrada (1)'!$B$19)-U16</f>
        <v>250</v>
      </c>
    </row>
    <row r="18" spans="1:21" x14ac:dyDescent="0.25">
      <c r="A18" s="44" t="s">
        <v>45</v>
      </c>
      <c r="B18" s="38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45">
        <f>ROUNDUP(R17/(1-('Datos de Entrada (1)'!$D$19)/100),0)</f>
        <v>180</v>
      </c>
      <c r="S18" s="45">
        <f>ROUNDUP(S17/(1-('Datos de Entrada (1)'!$D$19)/100),0)</f>
        <v>140</v>
      </c>
      <c r="T18" s="45">
        <f>ROUNDUP(T17/(1-('Datos de Entrada (1)'!$D$19)/100),0)</f>
        <v>200</v>
      </c>
      <c r="U18" s="45">
        <f>ROUNDUP(U17/(1-('Datos de Entrada (1)'!$D$19)/100),0)</f>
        <v>250</v>
      </c>
    </row>
    <row r="19" spans="1:21" x14ac:dyDescent="0.25">
      <c r="A19" s="44" t="s">
        <v>46</v>
      </c>
      <c r="B19" s="38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45">
        <f>_xlfn.CEILING.MATH(R18,'Datos de Entrada (1)'!$F$19)</f>
        <v>180</v>
      </c>
      <c r="S19" s="45">
        <f>_xlfn.CEILING.MATH(S18,'Datos de Entrada (1)'!$F$19)</f>
        <v>140</v>
      </c>
      <c r="T19" s="45">
        <f>_xlfn.CEILING.MATH(T18,'Datos de Entrada (1)'!$F$19)</f>
        <v>200</v>
      </c>
      <c r="U19" s="45">
        <f>_xlfn.CEILING.MATH(U18,'Datos de Entrada (1)'!$F$19)</f>
        <v>250</v>
      </c>
    </row>
    <row r="20" spans="1:21" x14ac:dyDescent="0.25">
      <c r="A20" s="44" t="s">
        <v>47</v>
      </c>
      <c r="B20" s="38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45">
        <f>ROUNDDOWN(R19*(1-('Datos de Entrada (1)'!$D$19/100)),0)</f>
        <v>180</v>
      </c>
      <c r="S20" s="45">
        <f>ROUNDDOWN(S19*(1-('Datos de Entrada (1)'!$D$19/100)),0)</f>
        <v>140</v>
      </c>
      <c r="T20" s="45">
        <f>ROUNDDOWN(T19*(1-('Datos de Entrada (1)'!$D$19/100)),0)</f>
        <v>200</v>
      </c>
      <c r="U20" s="45">
        <f>ROUNDDOWN(U19*(1-('Datos de Entrada (1)'!$D$19/100)),0)</f>
        <v>250</v>
      </c>
    </row>
    <row r="21" spans="1:21" ht="15.75" thickBot="1" x14ac:dyDescent="0.3">
      <c r="A21" s="44" t="s">
        <v>48</v>
      </c>
      <c r="B21" s="38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45">
        <f ca="1">OFFSET(N21,-1,'Datos de Entrada (1)'!$C$19)</f>
        <v>0</v>
      </c>
      <c r="O21" s="45">
        <f ca="1">OFFSET(O21,-1,'Datos de Entrada (1)'!$C$19)</f>
        <v>0</v>
      </c>
      <c r="P21" s="45">
        <f ca="1">OFFSET(P21,-1,'Datos de Entrada (1)'!$C$19)</f>
        <v>0</v>
      </c>
      <c r="Q21" s="45">
        <f ca="1">OFFSET(Q21,-1,'Datos de Entrada (1)'!$C$19)</f>
        <v>180</v>
      </c>
      <c r="R21" s="45">
        <f ca="1">OFFSET(R21,-1,'Datos de Entrada (1)'!$C$19)</f>
        <v>140</v>
      </c>
      <c r="S21" s="45">
        <f ca="1">OFFSET(S21,-1,'Datos de Entrada (1)'!$C$19)</f>
        <v>200</v>
      </c>
      <c r="T21" s="45">
        <f ca="1">OFFSET(T21,-1,'Datos de Entrada (1)'!$C$19)</f>
        <v>250</v>
      </c>
      <c r="U21" s="45">
        <f ca="1">OFFSET(U21,-1,'Datos de Entrada (1)'!$C$19)</f>
        <v>0</v>
      </c>
    </row>
    <row r="22" spans="1:21" x14ac:dyDescent="0.25">
      <c r="A22" s="40" t="s">
        <v>20</v>
      </c>
      <c r="B22" s="28">
        <v>1</v>
      </c>
      <c r="C22" s="28">
        <v>2</v>
      </c>
      <c r="D22" s="28">
        <v>3</v>
      </c>
      <c r="E22" s="28">
        <v>4</v>
      </c>
      <c r="F22" s="28">
        <v>5</v>
      </c>
      <c r="G22" s="28">
        <v>6</v>
      </c>
      <c r="H22" s="28">
        <v>7</v>
      </c>
      <c r="I22" s="28">
        <v>8</v>
      </c>
      <c r="J22" s="28">
        <v>9</v>
      </c>
      <c r="K22" s="28">
        <v>10</v>
      </c>
      <c r="L22" s="28">
        <v>11</v>
      </c>
      <c r="M22" s="28">
        <v>12</v>
      </c>
      <c r="N22" s="28">
        <v>13</v>
      </c>
      <c r="O22" s="28">
        <v>14</v>
      </c>
      <c r="P22" s="28">
        <v>15</v>
      </c>
      <c r="Q22" s="28">
        <v>16</v>
      </c>
      <c r="R22" s="28">
        <v>17</v>
      </c>
      <c r="S22" s="28">
        <v>18</v>
      </c>
      <c r="T22" s="28">
        <v>19</v>
      </c>
      <c r="U22" s="29">
        <v>20</v>
      </c>
    </row>
    <row r="23" spans="1:21" x14ac:dyDescent="0.25">
      <c r="A23" s="43" t="s">
        <v>42</v>
      </c>
      <c r="B23" s="38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7"/>
      <c r="Q23" s="27">
        <f ca="1">'Datos de Entrada (2)'!$G$5 *Q13</f>
        <v>80</v>
      </c>
      <c r="R23" s="27">
        <f ca="1">'Datos de Entrada (2)'!$G$5 *R13</f>
        <v>80</v>
      </c>
      <c r="S23" s="27">
        <f ca="1">'Datos de Entrada (2)'!$G$5 *S13</f>
        <v>100</v>
      </c>
      <c r="T23" s="27">
        <f ca="1">'Datos de Entrada (2)'!$G$5 *T13</f>
        <v>120</v>
      </c>
      <c r="U23" s="27">
        <f ca="1">'Datos de Entrada (2)'!$G$5 *U13</f>
        <v>0</v>
      </c>
    </row>
    <row r="24" spans="1:21" x14ac:dyDescent="0.25">
      <c r="A24" s="43" t="s">
        <v>43</v>
      </c>
      <c r="B24" s="38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>
        <f>'Datos de Entrada (1)'!E20</f>
        <v>20</v>
      </c>
      <c r="R24" s="21">
        <f ca="1">(Q24+Q28)-Q23</f>
        <v>40</v>
      </c>
      <c r="S24" s="21">
        <f ca="1">(R24+R28)-R23</f>
        <v>60</v>
      </c>
      <c r="T24" s="21">
        <f t="shared" ref="T24" ca="1" si="2">(S24+S28)-S23</f>
        <v>60</v>
      </c>
      <c r="U24" s="21">
        <f ca="1">(T24+T28)-T23</f>
        <v>40</v>
      </c>
    </row>
    <row r="25" spans="1:21" x14ac:dyDescent="0.25">
      <c r="A25" s="43" t="s">
        <v>44</v>
      </c>
      <c r="B25" s="3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>
        <f ca="1">(Q23+'Datos de Entrada (1)'!$B$20)-Q24</f>
        <v>60</v>
      </c>
      <c r="R25" s="21">
        <f ca="1">(R23+'Datos de Entrada (1)'!$B$20)-R24</f>
        <v>40</v>
      </c>
      <c r="S25" s="21">
        <f ca="1">(S23+'Datos de Entrada (1)'!$B$20)-S24</f>
        <v>40</v>
      </c>
      <c r="T25" s="21">
        <f ca="1">(T23+'Datos de Entrada (1)'!$B$20)-T24</f>
        <v>60</v>
      </c>
      <c r="U25" s="21">
        <f ca="1">(U23+'Datos de Entrada (1)'!$B$20)-U24</f>
        <v>-40</v>
      </c>
    </row>
    <row r="26" spans="1:21" x14ac:dyDescent="0.25">
      <c r="A26" s="44" t="s">
        <v>45</v>
      </c>
      <c r="B26" s="3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>
        <f ca="1" xml:space="preserve"> ROUNDUP(Q25/(1-'Datos de Entrada (1)'!$D$20/100),0)</f>
        <v>60</v>
      </c>
      <c r="R26" s="21">
        <f ca="1" xml:space="preserve"> ROUNDUP(R25/(1-'Datos de Entrada (1)'!$D$20/100),0)</f>
        <v>40</v>
      </c>
      <c r="S26" s="21">
        <f ca="1" xml:space="preserve"> ROUNDUP(S25/(1-'Datos de Entrada (1)'!$D$20/100),0)</f>
        <v>40</v>
      </c>
      <c r="T26" s="21">
        <f ca="1" xml:space="preserve"> ROUNDUP(T25/(1-'Datos de Entrada (1)'!$D$20/100),0)</f>
        <v>60</v>
      </c>
      <c r="U26" s="21">
        <f ca="1" xml:space="preserve"> ROUNDUP(U25/(1-'Datos de Entrada (1)'!$D$20/100),0)</f>
        <v>-40</v>
      </c>
    </row>
    <row r="27" spans="1:21" x14ac:dyDescent="0.25">
      <c r="A27" s="44" t="s">
        <v>46</v>
      </c>
      <c r="B27" s="3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>
        <f ca="1">CEILING(Q26,'Datos de Entrada (1)'!$F$20)</f>
        <v>100</v>
      </c>
      <c r="R27" s="21">
        <f ca="1">CEILING(R26,'Datos de Entrada (1)'!$F$20)</f>
        <v>100</v>
      </c>
      <c r="S27" s="21">
        <f ca="1">CEILING(S26,'Datos de Entrada (1)'!$F$20)</f>
        <v>100</v>
      </c>
      <c r="T27" s="21">
        <f ca="1">CEILING(T26,'Datos de Entrada (1)'!$F$20)</f>
        <v>100</v>
      </c>
      <c r="U27" s="21">
        <f ca="1">CEILING(U26,'Datos de Entrada (1)'!$F$20)</f>
        <v>0</v>
      </c>
    </row>
    <row r="28" spans="1:21" x14ac:dyDescent="0.25">
      <c r="A28" s="44" t="s">
        <v>47</v>
      </c>
      <c r="B28" s="38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>
        <f ca="1">ROUNDDOWN(Q27*(1-('Datos de Entrada (1)'!$D$20)/100),0)</f>
        <v>100</v>
      </c>
      <c r="R28" s="21">
        <f ca="1">ROUNDDOWN(R27*(1-('Datos de Entrada (1)'!$D$20)/100),0)</f>
        <v>100</v>
      </c>
      <c r="S28" s="21">
        <f ca="1">ROUNDDOWN(S27*(1-('Datos de Entrada (1)'!$D$20)/100),0)</f>
        <v>100</v>
      </c>
      <c r="T28" s="21">
        <f ca="1">ROUNDDOWN(T27*(1-('Datos de Entrada (1)'!$D$20)/100),0)</f>
        <v>100</v>
      </c>
      <c r="U28" s="21">
        <f ca="1">ROUNDDOWN(U27*(1-('Datos de Entrada (1)'!$D$20)/100),0)</f>
        <v>0</v>
      </c>
    </row>
    <row r="29" spans="1:21" ht="15.75" thickBot="1" x14ac:dyDescent="0.3">
      <c r="A29" s="44" t="s">
        <v>48</v>
      </c>
      <c r="B29" s="38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>
        <f ca="1">OFFSET(N29,-2,'Datos de Entrada (1)'!$C$20)</f>
        <v>0</v>
      </c>
      <c r="O29" s="21">
        <f ca="1">OFFSET(O29,-2,'Datos de Entrada (1)'!$C$20)</f>
        <v>100</v>
      </c>
      <c r="P29" s="21">
        <f ca="1">OFFSET(P29,-2,'Datos de Entrada (1)'!$C$20)</f>
        <v>100</v>
      </c>
      <c r="Q29" s="21">
        <f ca="1">OFFSET(Q29,-2,'Datos de Entrada (1)'!$C$20)</f>
        <v>100</v>
      </c>
      <c r="R29" s="21">
        <f ca="1">OFFSET(R29,-2,'Datos de Entrada (1)'!$C$20)</f>
        <v>100</v>
      </c>
      <c r="S29" s="21">
        <f ca="1">OFFSET(S29,-2,'Datos de Entrada (1)'!$C$20)</f>
        <v>0</v>
      </c>
      <c r="T29" s="21">
        <f ca="1">OFFSET(T29,-2,'Datos de Entrada (1)'!$C$20)</f>
        <v>0</v>
      </c>
      <c r="U29" s="21">
        <f ca="1">OFFSET(U29,-2,'Datos de Entrada (1)'!$C$20)</f>
        <v>0</v>
      </c>
    </row>
    <row r="30" spans="1:21" x14ac:dyDescent="0.25">
      <c r="A30" s="40" t="s">
        <v>21</v>
      </c>
      <c r="B30" s="28">
        <v>1</v>
      </c>
      <c r="C30" s="28">
        <v>2</v>
      </c>
      <c r="D30" s="28">
        <v>3</v>
      </c>
      <c r="E30" s="28">
        <v>4</v>
      </c>
      <c r="F30" s="28">
        <v>5</v>
      </c>
      <c r="G30" s="28">
        <v>6</v>
      </c>
      <c r="H30" s="28">
        <v>7</v>
      </c>
      <c r="I30" s="28">
        <v>8</v>
      </c>
      <c r="J30" s="28">
        <v>9</v>
      </c>
      <c r="K30" s="28">
        <v>10</v>
      </c>
      <c r="L30" s="28">
        <v>11</v>
      </c>
      <c r="M30" s="28">
        <v>12</v>
      </c>
      <c r="N30" s="28">
        <v>13</v>
      </c>
      <c r="O30" s="28">
        <v>14</v>
      </c>
      <c r="P30" s="28">
        <v>15</v>
      </c>
      <c r="Q30" s="28">
        <v>16</v>
      </c>
      <c r="R30" s="28">
        <v>17</v>
      </c>
      <c r="S30" s="28">
        <v>18</v>
      </c>
      <c r="T30" s="28">
        <v>19</v>
      </c>
      <c r="U30" s="29">
        <v>20</v>
      </c>
    </row>
    <row r="31" spans="1:21" x14ac:dyDescent="0.25">
      <c r="A31" s="43" t="s">
        <v>42</v>
      </c>
      <c r="B31" s="38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>
        <f ca="1">'Datos de Entrada (2)'!$D$18*Q21</f>
        <v>360</v>
      </c>
      <c r="R31" s="21">
        <f ca="1">'Datos de Entrada (2)'!$D$18*R21</f>
        <v>280</v>
      </c>
      <c r="S31" s="21">
        <f ca="1">'Datos de Entrada (2)'!$D$18*S21</f>
        <v>400</v>
      </c>
      <c r="T31" s="21">
        <f ca="1">'Datos de Entrada (2)'!$D$18*T21</f>
        <v>500</v>
      </c>
      <c r="U31" s="21">
        <f ca="1">'Datos de Entrada (2)'!$D$18*U21</f>
        <v>0</v>
      </c>
    </row>
    <row r="32" spans="1:21" x14ac:dyDescent="0.25">
      <c r="A32" s="43" t="s">
        <v>43</v>
      </c>
      <c r="B32" s="38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>
        <f>'Datos de Entrada (1)'!E21</f>
        <v>20</v>
      </c>
      <c r="R32" s="21">
        <f ca="1">(Q32+Q36)-Q31</f>
        <v>40</v>
      </c>
      <c r="S32" s="21">
        <f t="shared" ref="S32" ca="1" si="3">(R32+R36)-R31</f>
        <v>45</v>
      </c>
      <c r="T32" s="21">
        <f ca="1">(S32+S36)-S31</f>
        <v>72</v>
      </c>
      <c r="U32" s="21">
        <f ca="1">(T32+T36)-T31</f>
        <v>47</v>
      </c>
    </row>
    <row r="33" spans="1:21" x14ac:dyDescent="0.25">
      <c r="A33" s="43" t="s">
        <v>44</v>
      </c>
      <c r="B33" s="38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>
        <f ca="1">(Q31+'Datos de Entrada (1)'!$B$21)-Q32</f>
        <v>370</v>
      </c>
      <c r="R33" s="21">
        <f ca="1">(R31+'Datos de Entrada (1)'!$B$21)-R32</f>
        <v>270</v>
      </c>
      <c r="S33" s="21">
        <f ca="1">(S31+'Datos de Entrada (1)'!$B$21)-S32</f>
        <v>385</v>
      </c>
      <c r="T33" s="21">
        <f ca="1">(T31+'Datos de Entrada (1)'!$B$21)-T32</f>
        <v>458</v>
      </c>
      <c r="U33" s="21">
        <f ca="1">(U31+'Datos de Entrada (1)'!$B$21)-U32</f>
        <v>-17</v>
      </c>
    </row>
    <row r="34" spans="1:21" x14ac:dyDescent="0.25">
      <c r="A34" s="44" t="s">
        <v>45</v>
      </c>
      <c r="B34" s="38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>
        <f ca="1">ROUNDUP(Q33/(1-('Datos de Entrada (1)'!$D$21/100)),0)</f>
        <v>390</v>
      </c>
      <c r="R34" s="21">
        <f ca="1">ROUNDUP(R33/(1-('Datos de Entrada (1)'!$D$21/100)),0)</f>
        <v>285</v>
      </c>
      <c r="S34" s="21">
        <f ca="1">ROUNDUP(S33/(1-('Datos de Entrada (1)'!$D$21/100)),0)</f>
        <v>406</v>
      </c>
      <c r="T34" s="21">
        <f ca="1">ROUNDUP(T33/(1-('Datos de Entrada (1)'!$D$21/100)),0)</f>
        <v>483</v>
      </c>
      <c r="U34" s="21">
        <f ca="1">ROUNDUP(U33/(1-('Datos de Entrada (1)'!$D$21/100)),0)</f>
        <v>-18</v>
      </c>
    </row>
    <row r="35" spans="1:21" x14ac:dyDescent="0.25">
      <c r="A35" s="44" t="s">
        <v>46</v>
      </c>
      <c r="B35" s="38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>
        <f ca="1">CEILING(Q34,'Datos de Entrada (1)'!$F$21)</f>
        <v>400</v>
      </c>
      <c r="R35" s="21">
        <f ca="1">CEILING(R34,'Datos de Entrada (1)'!$F$21)</f>
        <v>300</v>
      </c>
      <c r="S35" s="21">
        <f ca="1">CEILING(S34,'Datos de Entrada (1)'!$F$21)</f>
        <v>450</v>
      </c>
      <c r="T35" s="21">
        <f ca="1">CEILING(T34,'Datos de Entrada (1)'!$F$21)</f>
        <v>500</v>
      </c>
      <c r="U35" s="21">
        <f ca="1">CEILING(U34,'Datos de Entrada (1)'!$F$21)</f>
        <v>0</v>
      </c>
    </row>
    <row r="36" spans="1:21" x14ac:dyDescent="0.25">
      <c r="A36" s="44" t="s">
        <v>47</v>
      </c>
      <c r="B36" s="38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>
        <f ca="1">ROUNDDOWN(Q35*(1-('Datos de Entrada (1)'!$D$21/100)),0)</f>
        <v>380</v>
      </c>
      <c r="R36" s="21">
        <f ca="1">ROUNDDOWN(R35*(1-('Datos de Entrada (1)'!$D$21/100)),0)</f>
        <v>285</v>
      </c>
      <c r="S36" s="21">
        <f ca="1">ROUNDDOWN(S35*(1-('Datos de Entrada (1)'!$D$21/100)),0)</f>
        <v>427</v>
      </c>
      <c r="T36" s="21">
        <f ca="1">ROUNDDOWN(T35*(1-('Datos de Entrada (1)'!$D$21/100)),0)</f>
        <v>475</v>
      </c>
      <c r="U36" s="21">
        <f ca="1">ROUNDDOWN(U35*(1-('Datos de Entrada (1)'!$D$21/100)),0)</f>
        <v>0</v>
      </c>
    </row>
    <row r="37" spans="1:21" ht="15.75" thickBot="1" x14ac:dyDescent="0.3">
      <c r="A37" s="44" t="s">
        <v>48</v>
      </c>
      <c r="B37" s="38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>
        <f ca="1">OFFSET(N37,-1,'Datos de Entrada (1)'!$C$21)</f>
        <v>0</v>
      </c>
      <c r="O37" s="21">
        <f ca="1">OFFSET(O37,-2,'Datos de Entrada (1)'!$C$21)</f>
        <v>400</v>
      </c>
      <c r="P37" s="21">
        <f ca="1">OFFSET(P37,-2,'Datos de Entrada (1)'!$C$21)</f>
        <v>300</v>
      </c>
      <c r="Q37" s="21">
        <f ca="1">OFFSET(Q37,-2,'Datos de Entrada (1)'!$C$21)</f>
        <v>450</v>
      </c>
      <c r="R37" s="21">
        <f ca="1">OFFSET(R37,-2,'Datos de Entrada (1)'!$C$21)</f>
        <v>500</v>
      </c>
      <c r="S37" s="21">
        <f ca="1">OFFSET(S37,-2,'Datos de Entrada (1)'!$C$21)</f>
        <v>0</v>
      </c>
      <c r="T37" s="21">
        <f ca="1">OFFSET(T37,-2,'Datos de Entrada (1)'!$C$21)</f>
        <v>0</v>
      </c>
      <c r="U37" s="21">
        <f ca="1">OFFSET(U37,-2,'Datos de Entrada (1)'!$C$21)</f>
        <v>0</v>
      </c>
    </row>
    <row r="38" spans="1:21" x14ac:dyDescent="0.25">
      <c r="A38" s="40" t="s">
        <v>22</v>
      </c>
      <c r="B38" s="28">
        <v>1</v>
      </c>
      <c r="C38" s="28">
        <v>2</v>
      </c>
      <c r="D38" s="28">
        <v>3</v>
      </c>
      <c r="E38" s="28">
        <v>4</v>
      </c>
      <c r="F38" s="28">
        <v>5</v>
      </c>
      <c r="G38" s="28">
        <v>6</v>
      </c>
      <c r="H38" s="28">
        <v>7</v>
      </c>
      <c r="I38" s="28">
        <v>8</v>
      </c>
      <c r="J38" s="28">
        <v>9</v>
      </c>
      <c r="K38" s="28">
        <v>10</v>
      </c>
      <c r="L38" s="28">
        <v>11</v>
      </c>
      <c r="M38" s="28">
        <v>12</v>
      </c>
      <c r="N38" s="28">
        <v>13</v>
      </c>
      <c r="O38" s="28">
        <v>14</v>
      </c>
      <c r="P38" s="28">
        <v>15</v>
      </c>
      <c r="Q38" s="28">
        <v>16</v>
      </c>
      <c r="R38" s="28">
        <v>17</v>
      </c>
      <c r="S38" s="28">
        <v>18</v>
      </c>
      <c r="T38" s="28">
        <v>19</v>
      </c>
      <c r="U38" s="29">
        <v>20</v>
      </c>
    </row>
    <row r="39" spans="1:21" x14ac:dyDescent="0.25">
      <c r="A39" s="43" t="s">
        <v>42</v>
      </c>
      <c r="B39" s="3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>
        <f ca="1">Q21*'Datos de Entrada (2)'!$H$18</f>
        <v>360</v>
      </c>
      <c r="R39" s="21">
        <f ca="1">R21*'Datos de Entrada (2)'!$H$18</f>
        <v>280</v>
      </c>
      <c r="S39" s="21">
        <f ca="1">S21*'Datos de Entrada (2)'!$H$18</f>
        <v>400</v>
      </c>
      <c r="T39" s="21">
        <f ca="1">T21*'Datos de Entrada (2)'!$H$18</f>
        <v>500</v>
      </c>
      <c r="U39" s="21">
        <f ca="1">U21*'Datos de Entrada (2)'!$H$18</f>
        <v>0</v>
      </c>
    </row>
    <row r="40" spans="1:21" x14ac:dyDescent="0.25">
      <c r="A40" s="43" t="s">
        <v>43</v>
      </c>
      <c r="B40" s="38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>
        <f>'Datos de Entrada (1)'!E22</f>
        <v>50</v>
      </c>
      <c r="R40" s="21">
        <f ca="1">(Q44+Q40)-Q39</f>
        <v>27</v>
      </c>
      <c r="S40" s="21">
        <f t="shared" ref="S40:U40" ca="1" si="4">(R44+R40)-R39</f>
        <v>17</v>
      </c>
      <c r="T40" s="21">
        <f t="shared" ca="1" si="4"/>
        <v>22</v>
      </c>
      <c r="U40" s="21">
        <f t="shared" ca="1" si="4"/>
        <v>62</v>
      </c>
    </row>
    <row r="41" spans="1:21" x14ac:dyDescent="0.25">
      <c r="A41" s="43" t="s">
        <v>44</v>
      </c>
      <c r="B41" s="38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>
        <f ca="1">(Q39+'Datos de Entrada (1)'!$B$22)-Q40</f>
        <v>310</v>
      </c>
      <c r="R41" s="21">
        <f ca="1">(R39+'Datos de Entrada (1)'!$B$22)-R40</f>
        <v>253</v>
      </c>
      <c r="S41" s="21">
        <f ca="1">(S39+'Datos de Entrada (1)'!$B$22)-S40</f>
        <v>383</v>
      </c>
      <c r="T41" s="21">
        <f ca="1">(T39+'Datos de Entrada (1)'!$B$22)-T40</f>
        <v>478</v>
      </c>
      <c r="U41" s="21">
        <f ca="1">(U39+'Datos de Entrada (1)'!$B$22)-U40</f>
        <v>-62</v>
      </c>
    </row>
    <row r="42" spans="1:21" x14ac:dyDescent="0.25">
      <c r="A42" s="44" t="s">
        <v>45</v>
      </c>
      <c r="B42" s="38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>
        <f ca="1">ROUNDUP(Q41/(1-('Datos de Entrada (1)'!$D$22/100)),0)</f>
        <v>345</v>
      </c>
      <c r="R42" s="21">
        <f ca="1">ROUNDUP(R41/(1-('Datos de Entrada (1)'!$D$22/100)),0)</f>
        <v>282</v>
      </c>
      <c r="S42" s="21">
        <f ca="1">ROUNDUP(S41/(1-('Datos de Entrada (1)'!$D$22/100)),0)</f>
        <v>426</v>
      </c>
      <c r="T42" s="21">
        <f ca="1">ROUNDUP(T41/(1-('Datos de Entrada (1)'!$D$22/100)),0)</f>
        <v>532</v>
      </c>
      <c r="U42" s="21">
        <f ca="1">ROUNDUP(U41/(1-('Datos de Entrada (1)'!$D$22/100)),0)</f>
        <v>-69</v>
      </c>
    </row>
    <row r="43" spans="1:21" x14ac:dyDescent="0.25">
      <c r="A43" s="44" t="s">
        <v>46</v>
      </c>
      <c r="B43" s="38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>
        <f ca="1">CEILING(Q42,'Datos de Entrada (1)'!$F$22)</f>
        <v>375</v>
      </c>
      <c r="R43" s="21">
        <f ca="1">CEILING(R42,'Datos de Entrada (1)'!$F$22)</f>
        <v>300</v>
      </c>
      <c r="S43" s="21">
        <f ca="1">CEILING(S42,'Datos de Entrada (1)'!$F$22)</f>
        <v>450</v>
      </c>
      <c r="T43" s="21">
        <f ca="1">CEILING(T42,'Datos de Entrada (1)'!$F$22)</f>
        <v>600</v>
      </c>
      <c r="U43" s="21">
        <f ca="1">CEILING(U42,'Datos de Entrada (1)'!$F$22)</f>
        <v>0</v>
      </c>
    </row>
    <row r="44" spans="1:21" x14ac:dyDescent="0.25">
      <c r="A44" s="44" t="s">
        <v>47</v>
      </c>
      <c r="B44" s="38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>
        <f ca="1">ROUNDDOWN(Q43*(1-'Datos de Entrada (1)'!$D$22/100),0)</f>
        <v>337</v>
      </c>
      <c r="R44" s="21">
        <f ca="1">ROUNDDOWN(R43*(1-'Datos de Entrada (1)'!$D$22/100),0)</f>
        <v>270</v>
      </c>
      <c r="S44" s="21">
        <f ca="1">ROUNDDOWN(S43*(1-'Datos de Entrada (1)'!$D$22/100),0)</f>
        <v>405</v>
      </c>
      <c r="T44" s="21">
        <f ca="1">ROUNDDOWN(T43*(1-'Datos de Entrada (1)'!$D$22/100),0)</f>
        <v>540</v>
      </c>
      <c r="U44" s="21">
        <f ca="1">ROUNDDOWN(U43*(1-'Datos de Entrada (1)'!$D$22/100),0)</f>
        <v>0</v>
      </c>
    </row>
    <row r="45" spans="1:21" ht="15.75" thickBot="1" x14ac:dyDescent="0.3">
      <c r="A45" s="44" t="s">
        <v>48</v>
      </c>
      <c r="B45" s="38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>
        <f ca="1">OFFSET(O45,-1,'Datos de Entrada (1)'!$C$22)</f>
        <v>0</v>
      </c>
      <c r="P45" s="21">
        <f ca="1">OFFSET(P45,-2,'Datos de Entrada (1)'!$C$22)</f>
        <v>375</v>
      </c>
      <c r="Q45" s="21">
        <f ca="1">OFFSET(Q45,-2,'Datos de Entrada (1)'!$C$22)</f>
        <v>300</v>
      </c>
      <c r="R45" s="21">
        <f ca="1">OFFSET(R45,-2,'Datos de Entrada (1)'!$C$22)</f>
        <v>450</v>
      </c>
      <c r="S45" s="21">
        <f ca="1">OFFSET(S45,-2,'Datos de Entrada (1)'!$C$22)</f>
        <v>600</v>
      </c>
      <c r="T45" s="21">
        <f ca="1">OFFSET(T45,-2,'Datos de Entrada (1)'!$C$22)</f>
        <v>0</v>
      </c>
      <c r="U45" s="21">
        <f ca="1">OFFSET(U45,-2,'Datos de Entrada (1)'!$C$22)</f>
        <v>0</v>
      </c>
    </row>
    <row r="46" spans="1:21" x14ac:dyDescent="0.25">
      <c r="A46" s="41" t="s">
        <v>23</v>
      </c>
      <c r="B46" s="30">
        <v>1</v>
      </c>
      <c r="C46" s="30">
        <v>2</v>
      </c>
      <c r="D46" s="30">
        <v>3</v>
      </c>
      <c r="E46" s="30">
        <v>4</v>
      </c>
      <c r="F46" s="30">
        <v>5</v>
      </c>
      <c r="G46" s="30">
        <v>6</v>
      </c>
      <c r="H46" s="30">
        <v>7</v>
      </c>
      <c r="I46" s="30">
        <v>8</v>
      </c>
      <c r="J46" s="30">
        <v>9</v>
      </c>
      <c r="K46" s="30">
        <v>10</v>
      </c>
      <c r="L46" s="30">
        <v>11</v>
      </c>
      <c r="M46" s="30">
        <v>12</v>
      </c>
      <c r="N46" s="30">
        <v>13</v>
      </c>
      <c r="O46" s="30">
        <v>14</v>
      </c>
      <c r="P46" s="30">
        <v>15</v>
      </c>
      <c r="Q46" s="30">
        <v>16</v>
      </c>
      <c r="R46" s="30">
        <v>17</v>
      </c>
      <c r="S46" s="30">
        <v>18</v>
      </c>
      <c r="T46" s="30">
        <v>19</v>
      </c>
      <c r="U46" s="31">
        <v>20</v>
      </c>
    </row>
    <row r="47" spans="1:21" x14ac:dyDescent="0.25">
      <c r="A47" s="43" t="s">
        <v>42</v>
      </c>
      <c r="B47" s="38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>
        <f ca="1">O29*'Datos de Entrada (2)'!$E$8</f>
        <v>100</v>
      </c>
      <c r="P47" s="21">
        <f ca="1">P29*'Datos de Entrada (2)'!$E$8</f>
        <v>100</v>
      </c>
      <c r="Q47" s="21">
        <f ca="1">Q29*'Datos de Entrada (2)'!$E$8</f>
        <v>100</v>
      </c>
      <c r="R47" s="21">
        <f ca="1">R29*'Datos de Entrada (2)'!$E$8</f>
        <v>100</v>
      </c>
      <c r="S47" s="21">
        <f ca="1">S29*'Datos de Entrada (2)'!$E$8</f>
        <v>0</v>
      </c>
      <c r="T47" s="21">
        <f ca="1">T29*'Datos de Entrada (2)'!$E$8</f>
        <v>0</v>
      </c>
      <c r="U47" s="21">
        <f ca="1">U29*'Datos de Entrada (2)'!$E$8</f>
        <v>0</v>
      </c>
    </row>
    <row r="48" spans="1:21" x14ac:dyDescent="0.25">
      <c r="A48" s="43" t="s">
        <v>43</v>
      </c>
      <c r="B48" s="38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>
        <f>'Datos de Entrada (1)'!E23</f>
        <v>50</v>
      </c>
      <c r="P48" s="21">
        <f ca="1">(O48+O52)-O47</f>
        <v>102</v>
      </c>
      <c r="Q48" s="21">
        <f t="shared" ref="Q48:U48" ca="1" si="5">(P48+P52)-P47</f>
        <v>179</v>
      </c>
      <c r="R48" s="21">
        <f t="shared" ca="1" si="5"/>
        <v>101</v>
      </c>
      <c r="S48" s="21">
        <f ca="1">(R48+R52)-R47</f>
        <v>91</v>
      </c>
      <c r="T48" s="21">
        <f t="shared" ca="1" si="5"/>
        <v>102</v>
      </c>
      <c r="U48" s="21">
        <f t="shared" ca="1" si="5"/>
        <v>102</v>
      </c>
    </row>
    <row r="49" spans="1:21" x14ac:dyDescent="0.25">
      <c r="A49" s="43" t="s">
        <v>44</v>
      </c>
      <c r="B49" s="38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>
        <f ca="1">(O47+'Datos de Entrada (1)'!$B$23)-O48</f>
        <v>150</v>
      </c>
      <c r="P49" s="21">
        <f ca="1">(P47+'Datos de Entrada (1)'!$B$23)-P48</f>
        <v>98</v>
      </c>
      <c r="Q49" s="21">
        <f ca="1">(Q47+'Datos de Entrada (1)'!$B$23)-Q48</f>
        <v>21</v>
      </c>
      <c r="R49" s="21">
        <f ca="1">(R47+'Datos de Entrada (1)'!$B$23)-R48</f>
        <v>99</v>
      </c>
      <c r="S49" s="21">
        <f ca="1">(S47+'Datos de Entrada (1)'!$B$23)-S48</f>
        <v>9</v>
      </c>
      <c r="T49" s="21">
        <f ca="1">(T47+'Datos de Entrada (1)'!$B$23)-T48</f>
        <v>-2</v>
      </c>
      <c r="U49" s="21">
        <f ca="1">(U47+'Datos de Entrada (1)'!$B$23)-U48</f>
        <v>-2</v>
      </c>
    </row>
    <row r="50" spans="1:21" x14ac:dyDescent="0.25">
      <c r="A50" s="44" t="s">
        <v>45</v>
      </c>
      <c r="B50" s="38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>
        <f ca="1">ROUNDUP(O49/(1-('Datos de Entrada (1)'!D23/100)),0)</f>
        <v>167</v>
      </c>
      <c r="P50" s="21">
        <f ca="1">ROUNDUP(P49/(1-('Datos de Entrada (1)'!E23/100)),0)</f>
        <v>196</v>
      </c>
      <c r="Q50" s="21">
        <f ca="1">ROUNDUP(Q49/(1-('Datos de Entrada (1)'!F23/100)),0)</f>
        <v>22</v>
      </c>
      <c r="R50" s="21">
        <f ca="1">ROUNDUP(R49/(1-('Datos de Entrada (1)'!G23/100)),0)</f>
        <v>99</v>
      </c>
      <c r="S50" s="21">
        <f ca="1">ROUNDUP(S49/(1-('Datos de Entrada (1)'!H23/100)),0)</f>
        <v>9</v>
      </c>
      <c r="T50" s="21">
        <f ca="1">ROUNDUP(T49/(1-('Datos de Entrada (1)'!I23/100)),0)</f>
        <v>-2</v>
      </c>
      <c r="U50" s="21">
        <f ca="1">ROUNDUP(U49/(1-('Datos de Entrada (1)'!J23/100)),0)</f>
        <v>-2</v>
      </c>
    </row>
    <row r="51" spans="1:21" x14ac:dyDescent="0.25">
      <c r="A51" s="44" t="s">
        <v>46</v>
      </c>
      <c r="B51" s="3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>
        <f ca="1">CEILING(O50,'Datos de Entrada (1)'!$F$23)</f>
        <v>168</v>
      </c>
      <c r="P51" s="21">
        <f ca="1">CEILING(P50,'Datos de Entrada (1)'!$F$23)</f>
        <v>196</v>
      </c>
      <c r="Q51" s="21">
        <f ca="1">CEILING(Q50,'Datos de Entrada (1)'!$F$23)</f>
        <v>24</v>
      </c>
      <c r="R51" s="21">
        <f ca="1">CEILING(R50,'Datos de Entrada (1)'!$F$23)</f>
        <v>100</v>
      </c>
      <c r="S51" s="21">
        <f ca="1">CEILING(S50,'Datos de Entrada (1)'!$F$23)</f>
        <v>12</v>
      </c>
      <c r="T51" s="21">
        <f ca="1">CEILING(T50,'Datos de Entrada (1)'!$F$23)</f>
        <v>0</v>
      </c>
      <c r="U51" s="21">
        <f ca="1">CEILING(U50,'Datos de Entrada (1)'!$F$23)</f>
        <v>0</v>
      </c>
    </row>
    <row r="52" spans="1:21" x14ac:dyDescent="0.25">
      <c r="A52" s="44" t="s">
        <v>47</v>
      </c>
      <c r="B52" s="38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>
        <f ca="1">ROUNDUP(O51*(1-('Datos de Entrada (1)'!$D$23/100)),0)</f>
        <v>152</v>
      </c>
      <c r="P52" s="21">
        <f ca="1">ROUNDUP(P51*(1-('Datos de Entrada (1)'!$D$23/100)),0)</f>
        <v>177</v>
      </c>
      <c r="Q52" s="21">
        <f ca="1">ROUNDUP(Q51*(1-('Datos de Entrada (1)'!$D$23/100)),0)</f>
        <v>22</v>
      </c>
      <c r="R52" s="21">
        <f ca="1">ROUNDUP(R51*(1-('Datos de Entrada (1)'!$D$23/100)),0)</f>
        <v>90</v>
      </c>
      <c r="S52" s="21">
        <f ca="1">ROUNDUP(S51*(1-('Datos de Entrada (1)'!$D$23/100)),0)</f>
        <v>11</v>
      </c>
      <c r="T52" s="21">
        <f ca="1">ROUNDUP(T51*(1-('Datos de Entrada (1)'!$D$23/100)),0)</f>
        <v>0</v>
      </c>
      <c r="U52" s="21">
        <f ca="1">ROUNDUP(U51*(1-('Datos de Entrada (1)'!$D$23/100)),0)</f>
        <v>0</v>
      </c>
    </row>
    <row r="53" spans="1:21" ht="15.75" thickBot="1" x14ac:dyDescent="0.3">
      <c r="A53" s="44" t="s">
        <v>48</v>
      </c>
      <c r="B53" s="38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>
        <f ca="1">OFFSET(M53,-2,'Datos de Entrada (1)'!$C$23)</f>
        <v>0</v>
      </c>
      <c r="N53" s="21">
        <f ca="1">OFFSET(N53,-2,'Datos de Entrada (1)'!$C$23)</f>
        <v>168</v>
      </c>
      <c r="O53" s="21">
        <f ca="1">OFFSET(O53,-2,'Datos de Entrada (1)'!$C$23)</f>
        <v>196</v>
      </c>
      <c r="P53" s="21">
        <f ca="1">OFFSET(P53,-2,'Datos de Entrada (1)'!$C$23)</f>
        <v>24</v>
      </c>
      <c r="Q53" s="21">
        <f ca="1">OFFSET(Q53,-2,'Datos de Entrada (1)'!$C$23)</f>
        <v>100</v>
      </c>
      <c r="R53" s="21">
        <f ca="1">OFFSET(R53,-2,'Datos de Entrada (1)'!$C$23)</f>
        <v>12</v>
      </c>
      <c r="S53" s="21">
        <f ca="1">OFFSET(S53,-2,'Datos de Entrada (1)'!$C$23)</f>
        <v>0</v>
      </c>
      <c r="T53" s="21">
        <f ca="1">OFFSET(T53,-2,'Datos de Entrada (1)'!$C$23)</f>
        <v>0</v>
      </c>
      <c r="U53" s="21">
        <f ca="1">OFFSET(U53,-2,'Datos de Entrada (1)'!$C$23)</f>
        <v>0</v>
      </c>
    </row>
    <row r="54" spans="1:21" x14ac:dyDescent="0.25">
      <c r="A54" s="41" t="s">
        <v>24</v>
      </c>
      <c r="B54" s="30">
        <v>1</v>
      </c>
      <c r="C54" s="30">
        <v>2</v>
      </c>
      <c r="D54" s="30">
        <v>3</v>
      </c>
      <c r="E54" s="30">
        <v>4</v>
      </c>
      <c r="F54" s="30">
        <v>5</v>
      </c>
      <c r="G54" s="30">
        <v>6</v>
      </c>
      <c r="H54" s="30">
        <v>7</v>
      </c>
      <c r="I54" s="30">
        <v>8</v>
      </c>
      <c r="J54" s="30">
        <v>9</v>
      </c>
      <c r="K54" s="30">
        <v>10</v>
      </c>
      <c r="L54" s="30">
        <v>11</v>
      </c>
      <c r="M54" s="30">
        <v>12</v>
      </c>
      <c r="N54" s="30">
        <v>13</v>
      </c>
      <c r="O54" s="30">
        <v>14</v>
      </c>
      <c r="P54" s="30">
        <v>15</v>
      </c>
      <c r="Q54" s="30">
        <v>16</v>
      </c>
      <c r="R54" s="30">
        <v>17</v>
      </c>
      <c r="S54" s="30">
        <v>18</v>
      </c>
      <c r="T54" s="30">
        <v>19</v>
      </c>
      <c r="U54" s="31">
        <v>20</v>
      </c>
    </row>
    <row r="55" spans="1:21" x14ac:dyDescent="0.25">
      <c r="A55" s="43" t="s">
        <v>42</v>
      </c>
      <c r="B55" s="38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>
        <f ca="1">'Datos de Entrada (2)'!$L$21*Q21+'Datos de Entrada (2)'!$H$8*Q29</f>
        <v>380</v>
      </c>
      <c r="R55" s="21">
        <f ca="1">'Datos de Entrada (2)'!$L$21*R21+'Datos de Entrada (2)'!$H$8*R29</f>
        <v>340</v>
      </c>
      <c r="S55" s="21">
        <f ca="1">'Datos de Entrada (2)'!$L$21*S21+'Datos de Entrada (2)'!$H$8*S29</f>
        <v>200</v>
      </c>
      <c r="T55" s="21">
        <f ca="1">'Datos de Entrada (2)'!$L$21*T21+'Datos de Entrada (2)'!$H$8*T29</f>
        <v>250</v>
      </c>
      <c r="U55" s="21">
        <f ca="1">'Datos de Entrada (2)'!$L$21*U21+'Datos de Entrada (2)'!$H$8*U29</f>
        <v>0</v>
      </c>
    </row>
    <row r="56" spans="1:21" x14ac:dyDescent="0.25">
      <c r="A56" s="43" t="s">
        <v>43</v>
      </c>
      <c r="B56" s="38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>
        <f>'Datos de Entrada (1)'!E24</f>
        <v>50</v>
      </c>
      <c r="R56" s="21">
        <f ca="1">(Q56+Q60)-Q55</f>
        <v>102</v>
      </c>
      <c r="S56" s="21">
        <f ca="1">(R56+R60)-R55</f>
        <v>108</v>
      </c>
      <c r="T56" s="21">
        <f t="shared" ref="T56:U56" ca="1" si="6">(S56+S60)-S55</f>
        <v>103</v>
      </c>
      <c r="U56" s="21">
        <f t="shared" ca="1" si="6"/>
        <v>102</v>
      </c>
    </row>
    <row r="57" spans="1:21" x14ac:dyDescent="0.25">
      <c r="A57" s="43" t="s">
        <v>44</v>
      </c>
      <c r="B57" s="38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>
        <f ca="1">(Q55+'Datos de Entrada (1)'!$B$24)-Q56</f>
        <v>430</v>
      </c>
      <c r="R57" s="21">
        <f ca="1">(R55+'Datos de Entrada (1)'!$B$24)-R56</f>
        <v>338</v>
      </c>
      <c r="S57" s="21">
        <f ca="1">(S55+'Datos de Entrada (1)'!$B$24)-S56</f>
        <v>192</v>
      </c>
      <c r="T57" s="21">
        <f ca="1">(T55+'Datos de Entrada (1)'!$B$24)-T56</f>
        <v>247</v>
      </c>
      <c r="U57" s="21">
        <f ca="1">(U55+'Datos de Entrada (1)'!$B$24)-U56</f>
        <v>-2</v>
      </c>
    </row>
    <row r="58" spans="1:21" x14ac:dyDescent="0.25">
      <c r="A58" s="44" t="s">
        <v>45</v>
      </c>
      <c r="B58" s="38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>
        <f ca="1">ROUNDUP(Q57/(1-'Datos de Entrada (1)'!$D$24/100),0)</f>
        <v>478</v>
      </c>
      <c r="R58" s="21">
        <f ca="1">ROUNDUP(R57/(1-'Datos de Entrada (1)'!$D$24/100),0)</f>
        <v>376</v>
      </c>
      <c r="S58" s="21">
        <f ca="1">ROUNDUP(S57/(1-'Datos de Entrada (1)'!$D$24/100),0)</f>
        <v>214</v>
      </c>
      <c r="T58" s="21">
        <f ca="1">ROUNDUP(T57/(1-'Datos de Entrada (1)'!$D$24/100),0)</f>
        <v>275</v>
      </c>
      <c r="U58" s="21">
        <f ca="1">ROUNDUP(U57/(1-'Datos de Entrada (1)'!$D$24/100),0)</f>
        <v>-3</v>
      </c>
    </row>
    <row r="59" spans="1:21" x14ac:dyDescent="0.25">
      <c r="A59" s="44" t="s">
        <v>46</v>
      </c>
      <c r="B59" s="38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>
        <f ca="1">CEILING(Q58,'Datos de Entrada (1)'!$F$24)</f>
        <v>480</v>
      </c>
      <c r="R59" s="21">
        <f ca="1">CEILING(R58,'Datos de Entrada (1)'!$F$24)</f>
        <v>384</v>
      </c>
      <c r="S59" s="21">
        <f ca="1">CEILING(S58,'Datos de Entrada (1)'!$F$24)</f>
        <v>216</v>
      </c>
      <c r="T59" s="21">
        <f ca="1">CEILING(T58,'Datos de Entrada (1)'!$F$24)</f>
        <v>276</v>
      </c>
      <c r="U59" s="21">
        <f ca="1">CEILING(U58,'Datos de Entrada (1)'!$F$24)</f>
        <v>0</v>
      </c>
    </row>
    <row r="60" spans="1:21" x14ac:dyDescent="0.25">
      <c r="A60" s="44" t="s">
        <v>47</v>
      </c>
      <c r="B60" s="38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>
        <f ca="1">ROUNDUP(Q59*(1-('Datos de Entrada (1)'!$D$24/100)),0)</f>
        <v>432</v>
      </c>
      <c r="R60" s="21">
        <f ca="1">ROUNDUP(R59*(1-('Datos de Entrada (1)'!$D$24/100)),0)</f>
        <v>346</v>
      </c>
      <c r="S60" s="21">
        <f ca="1">ROUNDUP(S59*(1-('Datos de Entrada (1)'!$D$24/100)),0)</f>
        <v>195</v>
      </c>
      <c r="T60" s="21">
        <f ca="1">ROUNDUP(T59*(1-('Datos de Entrada (1)'!$D$24/100)),0)</f>
        <v>249</v>
      </c>
      <c r="U60" s="21">
        <f ca="1">ROUNDUP(U59*(1-('Datos de Entrada (1)'!$D$24/100)),0)</f>
        <v>0</v>
      </c>
    </row>
    <row r="61" spans="1:21" ht="15.75" thickBot="1" x14ac:dyDescent="0.3">
      <c r="A61" s="44" t="s">
        <v>48</v>
      </c>
      <c r="B61" s="38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>
        <f ca="1">OFFSET(N61,-2,'Datos de Entrada (1)'!$C$24)</f>
        <v>0</v>
      </c>
      <c r="O61" s="21">
        <f ca="1">OFFSET(O61,-2,'Datos de Entrada (1)'!$C$24)</f>
        <v>480</v>
      </c>
      <c r="P61" s="21">
        <f ca="1">OFFSET(P61,-2,'Datos de Entrada (1)'!$C$24)</f>
        <v>384</v>
      </c>
      <c r="Q61" s="21">
        <f ca="1">OFFSET(Q61,-2,'Datos de Entrada (1)'!$C$24)</f>
        <v>216</v>
      </c>
      <c r="R61" s="21">
        <f ca="1">OFFSET(R61,-2,'Datos de Entrada (1)'!$C$24)</f>
        <v>276</v>
      </c>
      <c r="S61" s="21">
        <f ca="1">OFFSET(S61,-2,'Datos de Entrada (1)'!$C$24)</f>
        <v>0</v>
      </c>
      <c r="T61" s="21">
        <f ca="1">OFFSET(T61,-2,'Datos de Entrada (1)'!$C$24)</f>
        <v>0</v>
      </c>
      <c r="U61" s="21">
        <f ca="1">OFFSET(U61,-2,'Datos de Entrada (1)'!$C$24)</f>
        <v>0</v>
      </c>
    </row>
    <row r="62" spans="1:21" x14ac:dyDescent="0.25">
      <c r="A62" s="41" t="s">
        <v>7</v>
      </c>
      <c r="B62" s="30">
        <v>1</v>
      </c>
      <c r="C62" s="30">
        <v>2</v>
      </c>
      <c r="D62" s="30">
        <v>3</v>
      </c>
      <c r="E62" s="30">
        <v>4</v>
      </c>
      <c r="F62" s="30">
        <v>5</v>
      </c>
      <c r="G62" s="30">
        <v>6</v>
      </c>
      <c r="H62" s="30">
        <v>7</v>
      </c>
      <c r="I62" s="30">
        <v>8</v>
      </c>
      <c r="J62" s="30">
        <v>9</v>
      </c>
      <c r="K62" s="30">
        <v>10</v>
      </c>
      <c r="L62" s="30">
        <v>11</v>
      </c>
      <c r="M62" s="30">
        <v>12</v>
      </c>
      <c r="N62" s="30">
        <v>13</v>
      </c>
      <c r="O62" s="30">
        <v>14</v>
      </c>
      <c r="P62" s="30">
        <v>15</v>
      </c>
      <c r="Q62" s="30">
        <v>16</v>
      </c>
      <c r="R62" s="30">
        <v>17</v>
      </c>
      <c r="S62" s="30">
        <v>18</v>
      </c>
      <c r="T62" s="30">
        <v>19</v>
      </c>
      <c r="U62" s="31">
        <v>20</v>
      </c>
    </row>
    <row r="63" spans="1:21" x14ac:dyDescent="0.25">
      <c r="A63" s="43" t="s">
        <v>42</v>
      </c>
      <c r="B63" s="38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>
        <f ca="1">'Datos de Entrada (2)'!$K$8*'LANZ PP'!Q13+'Datos de Entrada (2)'!$F$21*'LANZ PP'!Q37</f>
        <v>1430</v>
      </c>
      <c r="R63" s="21">
        <f ca="1">'Datos de Entrada (2)'!$K$8*'LANZ PP'!R13+'Datos de Entrada (2)'!$F$21*'LANZ PP'!R37</f>
        <v>1580</v>
      </c>
      <c r="S63" s="21">
        <f ca="1">'Datos de Entrada (2)'!$K$8*'LANZ PP'!S13+'Datos de Entrada (2)'!$F$21*'LANZ PP'!S37</f>
        <v>100</v>
      </c>
      <c r="T63" s="21">
        <f ca="1">'Datos de Entrada (2)'!$K$8*'LANZ PP'!T13+'Datos de Entrada (2)'!$F$21*'LANZ PP'!T37</f>
        <v>120</v>
      </c>
      <c r="U63" s="21">
        <f ca="1">'Datos de Entrada (2)'!$K$8*'LANZ PP'!U13+'Datos de Entrada (2)'!$F$21*'LANZ PP'!U37</f>
        <v>0</v>
      </c>
    </row>
    <row r="64" spans="1:21" x14ac:dyDescent="0.25">
      <c r="A64" s="43" t="s">
        <v>43</v>
      </c>
      <c r="B64" s="38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>
        <f>'Datos de Entrada (1)'!E25</f>
        <v>150</v>
      </c>
      <c r="R64" s="21">
        <f ca="1">(Q64+Q68)-Q63</f>
        <v>50</v>
      </c>
      <c r="S64" s="21">
        <f t="shared" ref="S64:U64" ca="1" si="7">(R64+R68)-R63</f>
        <v>85</v>
      </c>
      <c r="T64" s="21">
        <f t="shared" ca="1" si="7"/>
        <v>80</v>
      </c>
      <c r="U64" s="21">
        <f t="shared" ca="1" si="7"/>
        <v>55</v>
      </c>
    </row>
    <row r="65" spans="1:21" ht="15" customHeight="1" x14ac:dyDescent="0.25">
      <c r="A65" s="43" t="s">
        <v>44</v>
      </c>
      <c r="B65" s="38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>
        <f ca="1">(Q63+'Datos de Entrada (1)'!$B$25)-'LANZ PP'!Q64</f>
        <v>1330</v>
      </c>
      <c r="R65" s="21">
        <f ca="1">(R63+'Datos de Entrada (1)'!$B$25)-'LANZ PP'!R64</f>
        <v>1580</v>
      </c>
      <c r="S65" s="21">
        <f ca="1">(S63+'Datos de Entrada (1)'!$B$25)-'LANZ PP'!S64</f>
        <v>65</v>
      </c>
      <c r="T65" s="21">
        <f ca="1">(T63+'Datos de Entrada (1)'!$B$25)-'LANZ PP'!T64</f>
        <v>90</v>
      </c>
      <c r="U65" s="21">
        <f ca="1">(U63+'Datos de Entrada (1)'!$B$25)-'LANZ PP'!U64</f>
        <v>-5</v>
      </c>
    </row>
    <row r="66" spans="1:21" ht="15" customHeight="1" x14ac:dyDescent="0.25">
      <c r="A66" s="44" t="s">
        <v>45</v>
      </c>
      <c r="B66" s="38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>
        <f ca="1">ROUNDUP(Q65/(1-('Datos de Entrada (1)'!$D$25/100)),0)</f>
        <v>1400</v>
      </c>
      <c r="R66" s="21">
        <f ca="1">ROUNDUP(R65/(1-('Datos de Entrada (1)'!$D$25/100)),0)</f>
        <v>1664</v>
      </c>
      <c r="S66" s="21">
        <f ca="1">ROUNDUP(S65/(1-('Datos de Entrada (1)'!$D$25/100)),0)</f>
        <v>69</v>
      </c>
      <c r="T66" s="21">
        <f ca="1">ROUNDUP(T65/(1-('Datos de Entrada (1)'!$D$25/100)),0)</f>
        <v>95</v>
      </c>
      <c r="U66" s="21">
        <f ca="1">ROUNDUP(U65/(1-('Datos de Entrada (1)'!$D$25/100)),0)</f>
        <v>-6</v>
      </c>
    </row>
    <row r="67" spans="1:21" x14ac:dyDescent="0.25">
      <c r="A67" s="44" t="s">
        <v>46</v>
      </c>
      <c r="B67" s="38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>
        <f ca="1" xml:space="preserve"> CEILING('LANZ PP'!Q66,'Datos de Entrada (1)'!$F$25)</f>
        <v>1400</v>
      </c>
      <c r="R67" s="21">
        <f ca="1" xml:space="preserve"> CEILING('LANZ PP'!R66,'Datos de Entrada (1)'!$F$25)</f>
        <v>1700</v>
      </c>
      <c r="S67" s="21">
        <f ca="1" xml:space="preserve"> CEILING('LANZ PP'!S66,'Datos de Entrada (1)'!$F$25)</f>
        <v>100</v>
      </c>
      <c r="T67" s="21">
        <f ca="1" xml:space="preserve"> CEILING('LANZ PP'!T66,'Datos de Entrada (1)'!$F$25)</f>
        <v>100</v>
      </c>
      <c r="U67" s="21">
        <f ca="1" xml:space="preserve"> CEILING('LANZ PP'!U66,'Datos de Entrada (1)'!$F$25)</f>
        <v>0</v>
      </c>
    </row>
    <row r="68" spans="1:21" ht="15" customHeight="1" x14ac:dyDescent="0.25">
      <c r="A68" s="44" t="s">
        <v>47</v>
      </c>
      <c r="B68" s="38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>
        <f ca="1">ROUNDUP(Q67*(1-('Datos de Entrada (1)'!$D$25/100)),0)</f>
        <v>1330</v>
      </c>
      <c r="R68" s="21">
        <f ca="1">ROUNDUP(R67*(1-('Datos de Entrada (1)'!$D$25/100)),0)</f>
        <v>1615</v>
      </c>
      <c r="S68" s="21">
        <f ca="1">ROUNDUP(S67*(1-('Datos de Entrada (1)'!$D$25/100)),0)</f>
        <v>95</v>
      </c>
      <c r="T68" s="21">
        <f ca="1">ROUNDUP(T67*(1-('Datos de Entrada (1)'!$D$25/100)),0)</f>
        <v>95</v>
      </c>
      <c r="U68" s="21">
        <f ca="1">ROUNDUP(U67*(1-('Datos de Entrada (1)'!$D$25/100)),0)</f>
        <v>0</v>
      </c>
    </row>
    <row r="69" spans="1:21" ht="15" customHeight="1" thickBot="1" x14ac:dyDescent="0.3">
      <c r="A69" s="44" t="s">
        <v>48</v>
      </c>
      <c r="B69" s="38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>
        <f ca="1">OFFSET(N69,-2,'Datos de Entrada (1)'!$C$25)</f>
        <v>0</v>
      </c>
      <c r="O69" s="21">
        <f ca="1">OFFSET(O69,-2,'Datos de Entrada (1)'!$C$25)</f>
        <v>0</v>
      </c>
      <c r="P69" s="21">
        <f ca="1">OFFSET(P69,-2,'Datos de Entrada (1)'!$C$25)</f>
        <v>1400</v>
      </c>
      <c r="Q69" s="21">
        <f ca="1">OFFSET(Q69,-2,'Datos de Entrada (1)'!$C$25)</f>
        <v>1700</v>
      </c>
      <c r="R69" s="21">
        <f ca="1">OFFSET(R69,-1,'Datos de Entrada (1)'!$C$25)</f>
        <v>95</v>
      </c>
      <c r="S69" s="21">
        <f ca="1">OFFSET(S69,-1,'Datos de Entrada (1)'!$C$25)</f>
        <v>95</v>
      </c>
      <c r="T69" s="21">
        <f ca="1">OFFSET(T69,-1,'Datos de Entrada (1)'!$C$25)</f>
        <v>0</v>
      </c>
      <c r="U69" s="21">
        <f ca="1">OFFSET(U69,-1,'Datos de Entrada (1)'!$C$25)</f>
        <v>0</v>
      </c>
    </row>
    <row r="70" spans="1:21" ht="15" customHeight="1" x14ac:dyDescent="0.25">
      <c r="A70" s="41" t="s">
        <v>25</v>
      </c>
      <c r="B70" s="30">
        <v>1</v>
      </c>
      <c r="C70" s="30">
        <v>2</v>
      </c>
      <c r="D70" s="30">
        <v>3</v>
      </c>
      <c r="E70" s="30">
        <v>4</v>
      </c>
      <c r="F70" s="30">
        <v>5</v>
      </c>
      <c r="G70" s="30">
        <v>6</v>
      </c>
      <c r="H70" s="30">
        <v>7</v>
      </c>
      <c r="I70" s="30">
        <v>8</v>
      </c>
      <c r="J70" s="30">
        <v>9</v>
      </c>
      <c r="K70" s="30">
        <v>10</v>
      </c>
      <c r="L70" s="30">
        <v>11</v>
      </c>
      <c r="M70" s="30">
        <v>12</v>
      </c>
      <c r="N70" s="30">
        <v>13</v>
      </c>
      <c r="O70" s="30">
        <v>14</v>
      </c>
      <c r="P70" s="30">
        <v>15</v>
      </c>
      <c r="Q70" s="30">
        <v>16</v>
      </c>
      <c r="R70" s="30">
        <v>17</v>
      </c>
      <c r="S70" s="30">
        <v>18</v>
      </c>
      <c r="T70" s="30">
        <v>19</v>
      </c>
      <c r="U70" s="31">
        <v>20</v>
      </c>
    </row>
    <row r="71" spans="1:21" x14ac:dyDescent="0.25">
      <c r="A71" s="43" t="s">
        <v>42</v>
      </c>
      <c r="B71" s="38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P71" s="21">
        <f ca="1">'Datos de Entrada (2)'!$I$21*'LANZ PP'!P45</f>
        <v>750</v>
      </c>
      <c r="Q71" s="21">
        <f ca="1">'Datos de Entrada (2)'!$I$21*'LANZ PP'!Q45</f>
        <v>600</v>
      </c>
      <c r="R71" s="21">
        <f ca="1">'Datos de Entrada (2)'!$I$21*'LANZ PP'!R45</f>
        <v>900</v>
      </c>
      <c r="S71" s="21">
        <f ca="1">'Datos de Entrada (2)'!$I$21*'LANZ PP'!S45</f>
        <v>1200</v>
      </c>
      <c r="T71" s="21">
        <f ca="1">'Datos de Entrada (2)'!$I$21*'LANZ PP'!T45</f>
        <v>0</v>
      </c>
      <c r="U71" s="21">
        <f ca="1">'Datos de Entrada (2)'!$I$21*'LANZ PP'!U45</f>
        <v>0</v>
      </c>
    </row>
    <row r="72" spans="1:21" ht="15" customHeight="1" x14ac:dyDescent="0.25">
      <c r="A72" s="43" t="s">
        <v>43</v>
      </c>
      <c r="B72" s="38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>
        <f>'Datos de Entrada (1)'!E26</f>
        <v>100</v>
      </c>
      <c r="Q72" s="21">
        <f ca="1">(P72+P76)-P71</f>
        <v>115</v>
      </c>
      <c r="R72" s="21">
        <f t="shared" ref="R72:S72" ca="1" si="8">(Q72+Q76)-Q71</f>
        <v>88</v>
      </c>
      <c r="S72" s="21">
        <f t="shared" ca="1" si="8"/>
        <v>80</v>
      </c>
      <c r="T72" s="21">
        <f t="shared" ref="T72" ca="1" si="9">(S72+S76)-S71</f>
        <v>91</v>
      </c>
      <c r="U72" s="21">
        <f t="shared" ref="U72" ca="1" si="10">(T72+T76)-T71</f>
        <v>91</v>
      </c>
    </row>
    <row r="73" spans="1:21" ht="15" customHeight="1" x14ac:dyDescent="0.25">
      <c r="A73" s="43" t="s">
        <v>44</v>
      </c>
      <c r="B73" s="38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>
        <f ca="1">(P71+'Datos de Entrada (1)'!$B$26)-'LANZ PP'!P72</f>
        <v>725</v>
      </c>
      <c r="Q73" s="21">
        <f ca="1">(Q71+'Datos de Entrada (1)'!$B$26)-'LANZ PP'!Q72</f>
        <v>560</v>
      </c>
      <c r="R73" s="21">
        <f ca="1">(R71+'Datos de Entrada (1)'!$B$26)-'LANZ PP'!R72</f>
        <v>887</v>
      </c>
      <c r="S73" s="21">
        <f ca="1">(S71+'Datos de Entrada (1)'!$B$26)-'LANZ PP'!S72</f>
        <v>1195</v>
      </c>
      <c r="T73" s="21">
        <f ca="1">(T71+'Datos de Entrada (1)'!$B$26)-'LANZ PP'!T72</f>
        <v>-16</v>
      </c>
      <c r="U73" s="21">
        <f ca="1">(U71+'Datos de Entrada (1)'!$B$26)-'LANZ PP'!U72</f>
        <v>-16</v>
      </c>
    </row>
    <row r="74" spans="1:21" x14ac:dyDescent="0.25">
      <c r="A74" s="44" t="s">
        <v>45</v>
      </c>
      <c r="B74" s="38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>
        <f ca="1">ROUNDUP(P73/(1-('Datos de Entrada (1)'!$D$26/100)),0)</f>
        <v>853</v>
      </c>
      <c r="Q74" s="21">
        <f ca="1">ROUNDUP(Q73/(1-('Datos de Entrada (1)'!$D$26/100)),0)</f>
        <v>659</v>
      </c>
      <c r="R74" s="21">
        <f ca="1">ROUNDUP(R73/(1-('Datos de Entrada (1)'!$D$26/100)),0)</f>
        <v>1044</v>
      </c>
      <c r="S74" s="21">
        <f ca="1">ROUNDUP(S73/(1-('Datos de Entrada (1)'!$D$26/100)),0)</f>
        <v>1406</v>
      </c>
      <c r="T74" s="21">
        <f ca="1">ROUNDUP(T73/(1-('Datos de Entrada (1)'!$D$26/100)),0)</f>
        <v>-19</v>
      </c>
      <c r="U74" s="21">
        <f ca="1">ROUNDUP(U73/(1-('Datos de Entrada (1)'!$D$26/100)),0)</f>
        <v>-19</v>
      </c>
    </row>
    <row r="75" spans="1:21" ht="15" customHeight="1" x14ac:dyDescent="0.25">
      <c r="A75" s="44" t="s">
        <v>46</v>
      </c>
      <c r="B75" s="38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>
        <f ca="1">CEILING(P74,'Datos de Entrada (1)'!$F$26)</f>
        <v>900</v>
      </c>
      <c r="Q75" s="21">
        <f ca="1">CEILING(Q74,'Datos de Entrada (1)'!$F$26)</f>
        <v>675</v>
      </c>
      <c r="R75" s="21">
        <f ca="1">CEILING(R74,'Datos de Entrada (1)'!$F$26)</f>
        <v>1050</v>
      </c>
      <c r="S75" s="21">
        <f ca="1">CEILING(S74,'Datos de Entrada (1)'!$F$26)</f>
        <v>1425</v>
      </c>
      <c r="T75" s="21">
        <f ca="1">CEILING(T74,'Datos de Entrada (1)'!$F$26)</f>
        <v>0</v>
      </c>
      <c r="U75" s="21">
        <f ca="1">CEILING(U74,'Datos de Entrada (1)'!$F$26)</f>
        <v>0</v>
      </c>
    </row>
    <row r="76" spans="1:21" x14ac:dyDescent="0.25">
      <c r="A76" s="44" t="s">
        <v>47</v>
      </c>
      <c r="B76" s="38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>
        <f ca="1">ROUNDDOWN(P75*(1-('Datos de Entrada (1)'!$D$26/100)),0)</f>
        <v>765</v>
      </c>
      <c r="Q76" s="21">
        <f ca="1">ROUNDDOWN(Q75*(1-('Datos de Entrada (1)'!$D$26/100)),0)</f>
        <v>573</v>
      </c>
      <c r="R76" s="21">
        <f ca="1">ROUNDDOWN(R75*(1-('Datos de Entrada (1)'!$D$26/100)),0)</f>
        <v>892</v>
      </c>
      <c r="S76" s="21">
        <f ca="1">ROUNDDOWN(S75*(1-('Datos de Entrada (1)'!$D$26/100)),0)</f>
        <v>1211</v>
      </c>
      <c r="T76" s="21">
        <f ca="1">ROUNDDOWN(T75*(1-('Datos de Entrada (1)'!$D$26/100)),0)</f>
        <v>0</v>
      </c>
      <c r="U76" s="21">
        <f ca="1">ROUNDDOWN(U75*(1-('Datos de Entrada (1)'!$D$26/100)),0)</f>
        <v>0</v>
      </c>
    </row>
    <row r="77" spans="1:21" ht="15.75" thickBot="1" x14ac:dyDescent="0.3">
      <c r="A77" s="44" t="s">
        <v>48</v>
      </c>
      <c r="B77" s="38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>
        <f ca="1" xml:space="preserve"> OFFSET(N77,-2,'Datos de Entrada (1)'!$C$26)</f>
        <v>0</v>
      </c>
      <c r="O77" s="21">
        <f ca="1" xml:space="preserve"> OFFSET(O77,-2,'Datos de Entrada (1)'!$C$26)</f>
        <v>900</v>
      </c>
      <c r="P77" s="21">
        <f ca="1" xml:space="preserve"> OFFSET(P77,-2,'Datos de Entrada (1)'!$C$26)</f>
        <v>675</v>
      </c>
      <c r="Q77" s="21">
        <f ca="1" xml:space="preserve"> OFFSET(Q77,-2,'Datos de Entrada (1)'!$C$26)</f>
        <v>1050</v>
      </c>
      <c r="R77" s="21">
        <f ca="1" xml:space="preserve"> OFFSET(R77,-2,'Datos de Entrada (1)'!$C$26)</f>
        <v>1425</v>
      </c>
      <c r="S77" s="21">
        <f ca="1" xml:space="preserve"> OFFSET(S77,-2,'Datos de Entrada (1)'!$C$26)</f>
        <v>0</v>
      </c>
      <c r="T77" s="21">
        <f ca="1" xml:space="preserve"> OFFSET(T77,-2,'Datos de Entrada (1)'!$C$26)</f>
        <v>0</v>
      </c>
      <c r="U77" s="21">
        <f ca="1" xml:space="preserve"> OFFSET(U77,-2,'Datos de Entrada (1)'!$C$26)</f>
        <v>0</v>
      </c>
    </row>
    <row r="78" spans="1:21" x14ac:dyDescent="0.25">
      <c r="A78" s="42" t="s">
        <v>9</v>
      </c>
      <c r="B78" s="32">
        <v>1</v>
      </c>
      <c r="C78" s="32">
        <v>2</v>
      </c>
      <c r="D78" s="32">
        <v>3</v>
      </c>
      <c r="E78" s="32">
        <v>4</v>
      </c>
      <c r="F78" s="32">
        <v>5</v>
      </c>
      <c r="G78" s="32">
        <v>6</v>
      </c>
      <c r="H78" s="32">
        <v>7</v>
      </c>
      <c r="I78" s="32">
        <v>8</v>
      </c>
      <c r="J78" s="32">
        <v>9</v>
      </c>
      <c r="K78" s="32">
        <v>10</v>
      </c>
      <c r="L78" s="32">
        <v>11</v>
      </c>
      <c r="M78" s="32">
        <v>12</v>
      </c>
      <c r="N78" s="32">
        <v>13</v>
      </c>
      <c r="O78" s="32">
        <v>14</v>
      </c>
      <c r="P78" s="32">
        <v>15</v>
      </c>
      <c r="Q78" s="32">
        <v>16</v>
      </c>
      <c r="R78" s="32">
        <v>17</v>
      </c>
      <c r="S78" s="32">
        <v>18</v>
      </c>
      <c r="T78" s="32">
        <v>19</v>
      </c>
      <c r="U78" s="33">
        <v>20</v>
      </c>
    </row>
    <row r="79" spans="1:21" x14ac:dyDescent="0.25">
      <c r="A79" s="43" t="s">
        <v>42</v>
      </c>
      <c r="B79" s="38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>
        <f ca="1">'Datos de Entrada (2)'!$D$24*'LANZ PP'!O37+'Datos de Entrada (2)'!$I$24*'LANZ PP'!O77</f>
        <v>1700</v>
      </c>
      <c r="P79" s="21">
        <f ca="1">'Datos de Entrada (2)'!$D$24*'LANZ PP'!P37+'Datos de Entrada (2)'!$I$24*'LANZ PP'!P77</f>
        <v>1275</v>
      </c>
      <c r="Q79" s="21">
        <f ca="1">'Datos de Entrada (2)'!$D$24*'LANZ PP'!Q37+'Datos de Entrada (2)'!$I$24*'LANZ PP'!Q77</f>
        <v>1950</v>
      </c>
      <c r="R79" s="21">
        <f ca="1">'Datos de Entrada (2)'!$D$24*'LANZ PP'!R37+'Datos de Entrada (2)'!$I$24*'LANZ PP'!R77</f>
        <v>2425</v>
      </c>
      <c r="S79" s="21">
        <f ca="1">'Datos de Entrada (2)'!$D$24*'LANZ PP'!S37+'Datos de Entrada (2)'!$I$24*'LANZ PP'!S77</f>
        <v>0</v>
      </c>
      <c r="T79" s="21">
        <f ca="1">'Datos de Entrada (2)'!$D$24*'LANZ PP'!T37+'Datos de Entrada (2)'!$I$24*'LANZ PP'!T77</f>
        <v>0</v>
      </c>
      <c r="U79" s="21">
        <f ca="1">'Datos de Entrada (2)'!$D$24*'LANZ PP'!U37+'Datos de Entrada (2)'!$I$24*'LANZ PP'!U77</f>
        <v>0</v>
      </c>
    </row>
    <row r="80" spans="1:21" x14ac:dyDescent="0.25">
      <c r="A80" s="43" t="s">
        <v>43</v>
      </c>
      <c r="B80" s="38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>
        <f>'Datos de Entrada (1)'!E27</f>
        <v>10</v>
      </c>
      <c r="P80" s="21">
        <f ca="1">(O80+O84)-O79</f>
        <v>62</v>
      </c>
      <c r="Q80" s="21">
        <f ca="1">(P80+P84)-P79</f>
        <v>55</v>
      </c>
      <c r="R80" s="21">
        <f t="shared" ref="R80" ca="1" si="11">(Q80+Q84)-Q79</f>
        <v>57</v>
      </c>
      <c r="S80" s="21">
        <f t="shared" ref="S80" ca="1" si="12">(R80+R84)-R79</f>
        <v>54</v>
      </c>
      <c r="T80" s="21">
        <f t="shared" ref="T80" ca="1" si="13">(S80+S84)-S79</f>
        <v>54</v>
      </c>
      <c r="U80" s="21">
        <f t="shared" ref="U80" ca="1" si="14">(T80+T84)-T79</f>
        <v>54</v>
      </c>
    </row>
    <row r="81" spans="1:21" x14ac:dyDescent="0.25">
      <c r="A81" s="43" t="s">
        <v>44</v>
      </c>
      <c r="B81" s="38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>
        <f ca="1">(O79+'Datos de Entrada (1)'!$B$27)-'LANZ PP'!O80</f>
        <v>1740</v>
      </c>
      <c r="P81" s="21">
        <f ca="1">(P79+'Datos de Entrada (1)'!$B$27)-'LANZ PP'!P80</f>
        <v>1263</v>
      </c>
      <c r="Q81" s="21">
        <f ca="1">(Q79+'Datos de Entrada (1)'!$B$27)-'LANZ PP'!Q80</f>
        <v>1945</v>
      </c>
      <c r="R81" s="21">
        <f ca="1">(R79+'Datos de Entrada (1)'!$B$27)-'LANZ PP'!R80</f>
        <v>2418</v>
      </c>
      <c r="S81" s="21">
        <f ca="1">(S79+'Datos de Entrada (1)'!$B$27)-'LANZ PP'!S80</f>
        <v>-4</v>
      </c>
      <c r="T81" s="21">
        <f ca="1">(T79+'Datos de Entrada (1)'!$B$27)-'LANZ PP'!T80</f>
        <v>-4</v>
      </c>
      <c r="U81" s="21">
        <f ca="1">(U79+'Datos de Entrada (1)'!$B$27)-'LANZ PP'!U80</f>
        <v>-4</v>
      </c>
    </row>
    <row r="82" spans="1:21" x14ac:dyDescent="0.25">
      <c r="A82" s="44" t="s">
        <v>45</v>
      </c>
      <c r="B82" s="38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>
        <f ca="1">ROUNDUP(O81/(1-('Datos de Entrada (1)'!$D$27/100)),0)</f>
        <v>1832</v>
      </c>
      <c r="P82" s="21">
        <f ca="1">ROUNDUP(P81/(1-('Datos de Entrada (1)'!$D$27/100)),0)</f>
        <v>1330</v>
      </c>
      <c r="Q82" s="21">
        <f ca="1">ROUNDUP(Q81/(1-('Datos de Entrada (1)'!$D$27/100)),0)</f>
        <v>2048</v>
      </c>
      <c r="R82" s="21">
        <f ca="1">ROUNDUP(R81/(1-('Datos de Entrada (1)'!$D$27/100)),0)</f>
        <v>2546</v>
      </c>
      <c r="S82" s="21">
        <f ca="1">ROUNDUP(S81/(1-('Datos de Entrada (1)'!$D$27/100)),0)</f>
        <v>-5</v>
      </c>
      <c r="T82" s="21">
        <f ca="1">ROUNDUP(T81/(1-('Datos de Entrada (1)'!$D$27/100)),0)</f>
        <v>-5</v>
      </c>
      <c r="U82" s="21">
        <f ca="1">ROUNDUP(U81/(1-('Datos de Entrada (1)'!$D$27/100)),0)</f>
        <v>-5</v>
      </c>
    </row>
    <row r="83" spans="1:21" x14ac:dyDescent="0.25">
      <c r="A83" s="44" t="s">
        <v>46</v>
      </c>
      <c r="B83" s="38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>
        <f ca="1">CEILING('LANZ PP'!O82,'Datos de Entrada (1)'!$F$27)</f>
        <v>1845</v>
      </c>
      <c r="P83" s="21">
        <f ca="1">CEILING('LANZ PP'!P82,'Datos de Entrada (1)'!$F$27)</f>
        <v>1335</v>
      </c>
      <c r="Q83" s="21">
        <f ca="1">CEILING('LANZ PP'!Q82,'Datos de Entrada (1)'!$F$27)</f>
        <v>2055</v>
      </c>
      <c r="R83" s="21">
        <f ca="1">CEILING('LANZ PP'!R82,'Datos de Entrada (1)'!$F$27)</f>
        <v>2550</v>
      </c>
      <c r="S83" s="21">
        <f ca="1">CEILING('LANZ PP'!S82,'Datos de Entrada (1)'!$F$27)</f>
        <v>0</v>
      </c>
      <c r="T83" s="21">
        <f ca="1">CEILING('LANZ PP'!T82,'Datos de Entrada (1)'!$F$27)</f>
        <v>0</v>
      </c>
      <c r="U83" s="21">
        <f ca="1">CEILING('LANZ PP'!U82,'Datos de Entrada (1)'!$F$27)</f>
        <v>0</v>
      </c>
    </row>
    <row r="84" spans="1:21" x14ac:dyDescent="0.25">
      <c r="A84" s="44" t="s">
        <v>47</v>
      </c>
      <c r="B84" s="38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>
        <f ca="1">ROUNDDOWN(O83*(1-('Datos de Entrada (1)'!$D$27)/100),0)</f>
        <v>1752</v>
      </c>
      <c r="P84" s="21">
        <f ca="1">ROUNDDOWN(P83*(1-('Datos de Entrada (1)'!$D$27)/100),0)</f>
        <v>1268</v>
      </c>
      <c r="Q84" s="21">
        <f ca="1">ROUNDDOWN(Q83*(1-('Datos de Entrada (1)'!$D$27)/100),0)</f>
        <v>1952</v>
      </c>
      <c r="R84" s="21">
        <f ca="1">ROUNDDOWN(R83*(1-('Datos de Entrada (1)'!$D$27)/100),0)</f>
        <v>2422</v>
      </c>
      <c r="S84" s="21">
        <f ca="1">ROUNDDOWN(S83*(1-('Datos de Entrada (1)'!$D$27)/100),0)</f>
        <v>0</v>
      </c>
      <c r="T84" s="21">
        <f ca="1">ROUNDDOWN(T83*(1-('Datos de Entrada (1)'!$D$27)/100),0)</f>
        <v>0</v>
      </c>
      <c r="U84" s="21">
        <f ca="1">ROUNDDOWN(U83*(1-('Datos de Entrada (1)'!$D$27)/100),0)</f>
        <v>0</v>
      </c>
    </row>
    <row r="85" spans="1:21" x14ac:dyDescent="0.25">
      <c r="A85" s="44" t="s">
        <v>48</v>
      </c>
      <c r="B85" s="38"/>
      <c r="C85" s="21"/>
      <c r="D85" s="21"/>
      <c r="E85" s="21"/>
      <c r="F85" s="21"/>
      <c r="G85" s="21"/>
      <c r="H85" s="21"/>
      <c r="I85" s="21"/>
      <c r="J85" s="21"/>
      <c r="K85" s="21"/>
      <c r="L85" s="21">
        <f ca="1">OFFSET(L85,-2,'Datos de Entrada (1)'!$C$27)</f>
        <v>0</v>
      </c>
      <c r="M85" s="21">
        <f ca="1">OFFSET(M85,-2,'Datos de Entrada (1)'!$C$27)</f>
        <v>1845</v>
      </c>
      <c r="N85" s="21">
        <f ca="1">OFFSET(N85,-2,'Datos de Entrada (1)'!$C$27)</f>
        <v>1335</v>
      </c>
      <c r="O85" s="21">
        <f ca="1">OFFSET(O85,-2,'Datos de Entrada (1)'!$C$27)</f>
        <v>2055</v>
      </c>
      <c r="P85" s="21">
        <f ca="1">OFFSET(P85,-2,'Datos de Entrada (1)'!$C$27)</f>
        <v>2550</v>
      </c>
      <c r="Q85" s="21">
        <f ca="1">OFFSET(Q85,-2,'Datos de Entrada (1)'!$C$27)</f>
        <v>0</v>
      </c>
      <c r="R85" s="21">
        <f ca="1">OFFSET(R85,-2,'Datos de Entrada (1)'!$C$27)</f>
        <v>0</v>
      </c>
      <c r="S85" s="21">
        <f ca="1">OFFSET(S85,-2,'Datos de Entrada (1)'!$C$27)</f>
        <v>0</v>
      </c>
      <c r="T85" s="21">
        <f ca="1">OFFSET(T85,-2,'Datos de Entrada (1)'!$C$27)</f>
        <v>0</v>
      </c>
      <c r="U85" s="21">
        <f ca="1">OFFSET(U85,-2,'Datos de Entrada (1)'!$C$27)</f>
        <v>0</v>
      </c>
    </row>
  </sheetData>
  <mergeCells count="3">
    <mergeCell ref="R5:U5"/>
    <mergeCell ref="A1:N1"/>
    <mergeCell ref="A2:N2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 (1)</vt:lpstr>
      <vt:lpstr>Datos de Entrada (2)</vt:lpstr>
      <vt:lpstr>LANZ 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2006-09-12T12:46:56Z</dcterms:created>
  <dcterms:modified xsi:type="dcterms:W3CDTF">2025-09-23T15:46:40Z</dcterms:modified>
  <cp:category/>
  <cp:contentStatus/>
</cp:coreProperties>
</file>