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440" documentId="13_ncr:1_{B1414C30-2805-4816-8A8D-0063A79BCFA8}" xr6:coauthVersionLast="47" xr6:coauthVersionMax="47" xr10:uidLastSave="{F377B1B0-2B90-4D37-AAFE-E7503EBDA31B}"/>
  <bookViews>
    <workbookView xWindow="-120" yWindow="-120" windowWidth="20730" windowHeight="11160" firstSheet="1" activeTab="5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" i="3" l="1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B52" i="6" s="1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<sst xmlns="http://schemas.openxmlformats.org/spreadsheetml/2006/main" count="2027" uniqueCount="219">
  <si>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</si>
  <si>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</si>
  <si>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</si>
  <si>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</si>
  <si>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</si>
  <si>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</si>
  <si>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</si>
  <si>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</si>
  <si>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</si>
  <si>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</si>
  <si>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</si>
  <si>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</si>
  <si>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</si>
  <si>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</si>
  <si>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</si>
  <si>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</si>
  <si>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</si>
  <si>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</si>
  <si>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</si>
  <si>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</si>
  <si>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</si>
  <si>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</si>
  <si>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</si>
  <si>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</si>
  <si>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</si>
  <si>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</si>
  <si>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</si>
  <si>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</si>
  <si>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</si>
  <si>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</si>
  <si>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</si>
  <si>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</si>
  <si>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</si>
  <si>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</si>
  <si>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</si>
  <si>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</si>
  <si>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</si>
  <si>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</si>
  <si>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</si>
  <si>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</si>
  <si>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</si>
  <si>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</si>
  <si>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</si>
  <si>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</si>
  <si>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</si>
  <si>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</si>
  <si>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</si>
  <si>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</si>
  <si>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</si>
  <si>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</si>
  <si>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</si>
  <si>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</si>
  <si>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</si>
  <si>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</si>
  <si>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</si>
  <si>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</si>
  <si>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</si>
  <si>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</si>
  <si>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</si>
  <si>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</si>
  <si>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</si>
  <si>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</si>
  <si>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</si>
  <si>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</si>
  <si>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</si>
  <si>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</si>
  <si>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</si>
  <si>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</si>
  <si>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</si>
  <si>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</si>
  <si>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</si>
  <si>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</si>
  <si>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</si>
  <si>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</si>
  <si>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</si>
  <si>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</si>
  <si>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</si>
  <si>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</si>
  <si>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</si>
  <si>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</si>
  <si>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</si>
  <si>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</si>
  <si>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</si>
  <si>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</si>
  <si>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</si>
  <si>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</si>
  <si>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</si>
  <si>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</si>
  <si>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</si>
  <si>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</si>
  <si>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</si>
  <si>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</si>
  <si>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</si>
  <si>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</si>
  <si>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</si>
  <si>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</si>
  <si>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</si>
  <si>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</si>
  <si>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</si>
  <si>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</si>
  <si>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</si>
  <si>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</si>
  <si>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</si>
  <si>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</si>
  <si>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</si>
  <si>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</si>
  <si>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</si>
  <si>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</si>
  <si>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</si>
  <si>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</si>
  <si>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</si>
  <si>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</si>
  <si>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</si>
  <si>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</si>
  <si>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</si>
  <si>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</si>
  <si>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</si>
  <si>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</si>
  <si>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</si>
  <si>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</si>
  <si>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</si>
  <si>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</si>
  <si>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</si>
  <si>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</si>
  <si>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</si>
  <si>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</si>
  <si>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</si>
  <si>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</si>
  <si>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</si>
  <si>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</si>
  <si>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</si>
  <si>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</si>
  <si>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</si>
  <si>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</si>
  <si>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</si>
  <si>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</si>
  <si>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</si>
  <si>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</si>
  <si>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</si>
  <si>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</si>
  <si>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</si>
  <si>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</si>
  <si>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</si>
  <si>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</si>
  <si>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</si>
  <si>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</si>
  <si>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</si>
  <si>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</si>
  <si>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</si>
  <si>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</si>
  <si>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</si>
  <si>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</si>
  <si>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</si>
  <si>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</si>
  <si>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</si>
  <si>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</si>
  <si>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</si>
  <si>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</si>
  <si>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</si>
  <si>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</si>
  <si>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</si>
  <si>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</si>
  <si>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</si>
  <si>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</si>
  <si>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</si>
  <si>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</si>
  <si>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</si>
  <si>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</si>
  <si>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</si>
  <si>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</si>
  <si>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</si>
  <si>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</si>
  <si>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</si>
  <si>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</si>
  <si>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</si>
  <si>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pegar los nombre con la opcion
 pegado especial -&gt; conservar el ancho de columna</t>
  </si>
  <si>
    <t>IV</t>
  </si>
  <si>
    <t>TALLER DE CULTURA DIGITAL</t>
  </si>
  <si>
    <t>B</t>
  </si>
  <si>
    <t>ANTONIO VERDEJO ANGEL GABRIEL</t>
  </si>
  <si>
    <t>AZAMAR CUELLO SALVADOR</t>
  </si>
  <si>
    <t>BAUTISTA HERNANDEZ AARON</t>
  </si>
  <si>
    <t>BAUTISTA PATRACA MIXTI MONSAJ</t>
  </si>
  <si>
    <t>BAUTISTA RAMIREZ LUIS ANGEL</t>
  </si>
  <si>
    <t>CASTILLO XINOL YADER</t>
  </si>
  <si>
    <t>CRUZ BAUTISTA ELISA</t>
  </si>
  <si>
    <t>CRUZ CRUZ ANDRES PATRICIO</t>
  </si>
  <si>
    <t>CRUZ HERNANDEZ ERICK DANIEL</t>
  </si>
  <si>
    <t>CRUZ MARTINEZ IRVING URIEL</t>
  </si>
  <si>
    <t>GONZALEZ BAUTISTA ERICK NOEL</t>
  </si>
  <si>
    <t>GONZALEZ CRUZ EMIRETH FLORENCIA</t>
  </si>
  <si>
    <t>GONZALEZ LUIS SHARON</t>
  </si>
  <si>
    <t>GONZALEZ SANCHEZ MIKE</t>
  </si>
  <si>
    <t>HERNANDEZ BAUTISTA ABRIL</t>
  </si>
  <si>
    <t>HERNANDEZ DOMINGUEZ ISAIAS</t>
  </si>
  <si>
    <t>HERNANDEZ GONZALEZ ESTEFANIA</t>
  </si>
  <si>
    <t>HERNANDEZ HERNANDEZ MELANY YOLETTE</t>
  </si>
  <si>
    <t>HERNANDEZ JUAREZ ESTRELLA</t>
  </si>
  <si>
    <t>HERNANDEZ MARTINEZ BELLANEYRA</t>
  </si>
  <si>
    <t>LUIS BAUTISTA BRISA YISET</t>
  </si>
  <si>
    <t>LUIS HERNANDEZ ERICK</t>
  </si>
  <si>
    <t>LUIS VILLANUEVA DANNA ARLENI</t>
  </si>
  <si>
    <t>MARTINEZ CRUZ ELIAS JHOVANI</t>
  </si>
  <si>
    <t>MARTINEZ RAMOS GREGORIO</t>
  </si>
  <si>
    <t>MARTINEZ RUEDA JOSE ANGEL</t>
  </si>
  <si>
    <t>ORTIZ MARTINEZ BRYAN ALFREDO</t>
  </si>
  <si>
    <t>PEREZ GONZALEZ YOSUKE MARTI</t>
  </si>
  <si>
    <t>PEREZ MARTINEZ GEMA ROSY</t>
  </si>
  <si>
    <t>RAMIREZ MARTINEZ JAHANNA YUSELL</t>
  </si>
  <si>
    <t>REVILLA HERNANDEZ DAYANA</t>
  </si>
  <si>
    <t>REVILLA RUIZ ANGEL</t>
  </si>
  <si>
    <t>ROMERO RAMIREZ AMAYRANI</t>
  </si>
  <si>
    <t>ROMERO SOSA MAGDIEL</t>
  </si>
  <si>
    <t>RUIZ RAMIREZ FIDEL</t>
  </si>
  <si>
    <t>TORRES LUIS ERICK</t>
  </si>
  <si>
    <t>VARGAS ALBINO EDUARDO</t>
  </si>
  <si>
    <t>VILLANUEVA HERNANDEZ XITLALI</t>
  </si>
  <si>
    <t>08:40</t>
  </si>
  <si>
    <t>07:50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</si>
</sst>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498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7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 textRotation="90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/>
      <protection locked="0"/>
    </xf>
    <xf numFmtId="0" fontId="11" fillId="3" borderId="1" xfId="0" applyFont="1" applyFill="1" applyBorder="1" applyProtection="1">
      <protection locked="0"/>
    </xf>
    <xf numFmtId="0" fontId="36" fillId="0" borderId="0" xfId="0" applyFont="1" applyProtection="1">
      <protection locked="0"/>
    </xf>
    <xf numFmtId="0" fontId="35" fillId="0" borderId="0" xfId="0" applyFont="1" applyAlignment="1">
      <alignment wrapText="1"/>
    </xf>
    <xf numFmtId="0" fontId="16" fillId="4" borderId="2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3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zoomScaleNormal="100" workbookViewId="0">
      <selection activeCell="B37" sqref="B37:AC37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2" t="s">
        <v>75</v>
      </c>
      <c r="B1" s="52" t="s">
        <v>144</v>
      </c>
    </row>
    <row r="2" spans="1:33" ht="24.95" customHeight="1" x14ac:dyDescent="0.25">
      <c r="A2" s="50">
        <v>1</v>
      </c>
      <c r="B2" s="125" t="s">
        <v>179</v>
      </c>
      <c r="C2" s="126" t="s">
        <v>150</v>
      </c>
      <c r="D2" s="126" t="s">
        <v>150</v>
      </c>
      <c r="E2" s="126" t="s">
        <v>150</v>
      </c>
      <c r="F2" s="126" t="s">
        <v>150</v>
      </c>
      <c r="G2" s="126" t="s">
        <v>150</v>
      </c>
      <c r="H2" s="126" t="s">
        <v>150</v>
      </c>
      <c r="I2" s="126" t="s">
        <v>150</v>
      </c>
      <c r="J2" s="126" t="s">
        <v>150</v>
      </c>
      <c r="K2" s="126" t="s">
        <v>150</v>
      </c>
      <c r="L2" s="126" t="s">
        <v>150</v>
      </c>
      <c r="M2" s="126" t="s">
        <v>150</v>
      </c>
      <c r="N2" s="126" t="s">
        <v>150</v>
      </c>
      <c r="O2" s="126" t="s">
        <v>150</v>
      </c>
      <c r="P2" s="126" t="s">
        <v>150</v>
      </c>
      <c r="Q2" s="126" t="s">
        <v>150</v>
      </c>
      <c r="R2" s="126" t="s">
        <v>150</v>
      </c>
      <c r="S2" s="126" t="s">
        <v>150</v>
      </c>
      <c r="T2" s="126" t="s">
        <v>150</v>
      </c>
      <c r="U2" s="126" t="s">
        <v>150</v>
      </c>
      <c r="V2" s="126" t="s">
        <v>150</v>
      </c>
      <c r="W2" s="126" t="s">
        <v>150</v>
      </c>
      <c r="X2" s="126" t="s">
        <v>150</v>
      </c>
      <c r="Y2" s="126" t="s">
        <v>150</v>
      </c>
      <c r="Z2" s="126" t="s">
        <v>150</v>
      </c>
      <c r="AA2" s="126" t="s">
        <v>150</v>
      </c>
      <c r="AB2" s="126" t="s">
        <v>150</v>
      </c>
      <c r="AC2" s="127" t="s">
        <v>150</v>
      </c>
      <c r="AD2">
        <f>IF(B2="",0,1)</f>
        <v>1</v>
      </c>
      <c r="AG2" s="121" t="s">
        <v>175</v>
      </c>
    </row>
    <row r="3" spans="1:33" ht="24.95" customHeight="1" x14ac:dyDescent="0.25">
      <c r="A3" s="50">
        <v>2</v>
      </c>
      <c r="B3" s="122" t="s">
        <v>180</v>
      </c>
      <c r="C3" s="123" t="s">
        <v>151</v>
      </c>
      <c r="D3" s="123" t="s">
        <v>151</v>
      </c>
      <c r="E3" s="123" t="s">
        <v>151</v>
      </c>
      <c r="F3" s="123" t="s">
        <v>151</v>
      </c>
      <c r="G3" s="123" t="s">
        <v>151</v>
      </c>
      <c r="H3" s="123" t="s">
        <v>151</v>
      </c>
      <c r="I3" s="123" t="s">
        <v>151</v>
      </c>
      <c r="J3" s="123" t="s">
        <v>151</v>
      </c>
      <c r="K3" s="123" t="s">
        <v>151</v>
      </c>
      <c r="L3" s="123" t="s">
        <v>151</v>
      </c>
      <c r="M3" s="123" t="s">
        <v>151</v>
      </c>
      <c r="N3" s="123" t="s">
        <v>151</v>
      </c>
      <c r="O3" s="123" t="s">
        <v>151</v>
      </c>
      <c r="P3" s="123" t="s">
        <v>151</v>
      </c>
      <c r="Q3" s="123" t="s">
        <v>151</v>
      </c>
      <c r="R3" s="123" t="s">
        <v>151</v>
      </c>
      <c r="S3" s="123" t="s">
        <v>151</v>
      </c>
      <c r="T3" s="123" t="s">
        <v>151</v>
      </c>
      <c r="U3" s="123" t="s">
        <v>151</v>
      </c>
      <c r="V3" s="123" t="s">
        <v>151</v>
      </c>
      <c r="W3" s="123" t="s">
        <v>151</v>
      </c>
      <c r="X3" s="123" t="s">
        <v>151</v>
      </c>
      <c r="Y3" s="123" t="s">
        <v>151</v>
      </c>
      <c r="Z3" s="123" t="s">
        <v>151</v>
      </c>
      <c r="AA3" s="123" t="s">
        <v>151</v>
      </c>
      <c r="AB3" s="123" t="s">
        <v>151</v>
      </c>
      <c r="AC3" s="124" t="s">
        <v>151</v>
      </c>
      <c r="AD3">
        <f t="shared" ref="AD3:AD51" si="0">IF(B3="",0,1)</f>
        <v>1</v>
      </c>
    </row>
    <row r="4" spans="1:33" ht="24.95" customHeight="1" x14ac:dyDescent="0.25">
      <c r="A4" s="50">
        <v>3</v>
      </c>
      <c r="B4" s="125" t="s">
        <v>181</v>
      </c>
      <c r="C4" s="126" t="s">
        <v>152</v>
      </c>
      <c r="D4" s="126" t="s">
        <v>152</v>
      </c>
      <c r="E4" s="126" t="s">
        <v>152</v>
      </c>
      <c r="F4" s="126" t="s">
        <v>152</v>
      </c>
      <c r="G4" s="126" t="s">
        <v>152</v>
      </c>
      <c r="H4" s="126" t="s">
        <v>152</v>
      </c>
      <c r="I4" s="126" t="s">
        <v>152</v>
      </c>
      <c r="J4" s="126" t="s">
        <v>152</v>
      </c>
      <c r="K4" s="126" t="s">
        <v>152</v>
      </c>
      <c r="L4" s="126" t="s">
        <v>152</v>
      </c>
      <c r="M4" s="126" t="s">
        <v>152</v>
      </c>
      <c r="N4" s="126" t="s">
        <v>152</v>
      </c>
      <c r="O4" s="126" t="s">
        <v>152</v>
      </c>
      <c r="P4" s="126" t="s">
        <v>152</v>
      </c>
      <c r="Q4" s="126" t="s">
        <v>152</v>
      </c>
      <c r="R4" s="126" t="s">
        <v>152</v>
      </c>
      <c r="S4" s="126" t="s">
        <v>152</v>
      </c>
      <c r="T4" s="126" t="s">
        <v>152</v>
      </c>
      <c r="U4" s="126" t="s">
        <v>152</v>
      </c>
      <c r="V4" s="126" t="s">
        <v>152</v>
      </c>
      <c r="W4" s="126" t="s">
        <v>152</v>
      </c>
      <c r="X4" s="126" t="s">
        <v>152</v>
      </c>
      <c r="Y4" s="126" t="s">
        <v>152</v>
      </c>
      <c r="Z4" s="126" t="s">
        <v>152</v>
      </c>
      <c r="AA4" s="126" t="s">
        <v>152</v>
      </c>
      <c r="AB4" s="126" t="s">
        <v>152</v>
      </c>
      <c r="AC4" s="127" t="s">
        <v>152</v>
      </c>
      <c r="AD4">
        <f t="shared" si="0"/>
        <v>1</v>
      </c>
    </row>
    <row r="5" spans="1:33" ht="24.95" customHeight="1" x14ac:dyDescent="0.25">
      <c r="A5" s="50">
        <v>4</v>
      </c>
      <c r="B5" s="122" t="s">
        <v>182</v>
      </c>
      <c r="C5" s="123" t="s">
        <v>153</v>
      </c>
      <c r="D5" s="123" t="s">
        <v>153</v>
      </c>
      <c r="E5" s="123" t="s">
        <v>153</v>
      </c>
      <c r="F5" s="123" t="s">
        <v>153</v>
      </c>
      <c r="G5" s="123" t="s">
        <v>153</v>
      </c>
      <c r="H5" s="123" t="s">
        <v>153</v>
      </c>
      <c r="I5" s="123" t="s">
        <v>153</v>
      </c>
      <c r="J5" s="123" t="s">
        <v>153</v>
      </c>
      <c r="K5" s="123" t="s">
        <v>153</v>
      </c>
      <c r="L5" s="123" t="s">
        <v>153</v>
      </c>
      <c r="M5" s="123" t="s">
        <v>153</v>
      </c>
      <c r="N5" s="123" t="s">
        <v>153</v>
      </c>
      <c r="O5" s="123" t="s">
        <v>153</v>
      </c>
      <c r="P5" s="123" t="s">
        <v>153</v>
      </c>
      <c r="Q5" s="123" t="s">
        <v>153</v>
      </c>
      <c r="R5" s="123" t="s">
        <v>153</v>
      </c>
      <c r="S5" s="123" t="s">
        <v>153</v>
      </c>
      <c r="T5" s="123" t="s">
        <v>153</v>
      </c>
      <c r="U5" s="123" t="s">
        <v>153</v>
      </c>
      <c r="V5" s="123" t="s">
        <v>153</v>
      </c>
      <c r="W5" s="123" t="s">
        <v>153</v>
      </c>
      <c r="X5" s="123" t="s">
        <v>153</v>
      </c>
      <c r="Y5" s="123" t="s">
        <v>153</v>
      </c>
      <c r="Z5" s="123" t="s">
        <v>153</v>
      </c>
      <c r="AA5" s="123" t="s">
        <v>153</v>
      </c>
      <c r="AB5" s="123" t="s">
        <v>153</v>
      </c>
      <c r="AC5" s="124" t="s">
        <v>153</v>
      </c>
      <c r="AD5">
        <f t="shared" si="0"/>
        <v>1</v>
      </c>
    </row>
    <row r="6" spans="1:33" ht="24.95" customHeight="1" x14ac:dyDescent="0.25">
      <c r="A6" s="50">
        <v>5</v>
      </c>
      <c r="B6" s="125" t="s">
        <v>183</v>
      </c>
      <c r="C6" s="126" t="s">
        <v>154</v>
      </c>
      <c r="D6" s="126" t="s">
        <v>154</v>
      </c>
      <c r="E6" s="126" t="s">
        <v>154</v>
      </c>
      <c r="F6" s="126" t="s">
        <v>154</v>
      </c>
      <c r="G6" s="126" t="s">
        <v>154</v>
      </c>
      <c r="H6" s="126" t="s">
        <v>154</v>
      </c>
      <c r="I6" s="126" t="s">
        <v>154</v>
      </c>
      <c r="J6" s="126" t="s">
        <v>154</v>
      </c>
      <c r="K6" s="126" t="s">
        <v>154</v>
      </c>
      <c r="L6" s="126" t="s">
        <v>154</v>
      </c>
      <c r="M6" s="126" t="s">
        <v>154</v>
      </c>
      <c r="N6" s="126" t="s">
        <v>154</v>
      </c>
      <c r="O6" s="126" t="s">
        <v>154</v>
      </c>
      <c r="P6" s="126" t="s">
        <v>154</v>
      </c>
      <c r="Q6" s="126" t="s">
        <v>154</v>
      </c>
      <c r="R6" s="126" t="s">
        <v>154</v>
      </c>
      <c r="S6" s="126" t="s">
        <v>154</v>
      </c>
      <c r="T6" s="126" t="s">
        <v>154</v>
      </c>
      <c r="U6" s="126" t="s">
        <v>154</v>
      </c>
      <c r="V6" s="126" t="s">
        <v>154</v>
      </c>
      <c r="W6" s="126" t="s">
        <v>154</v>
      </c>
      <c r="X6" s="126" t="s">
        <v>154</v>
      </c>
      <c r="Y6" s="126" t="s">
        <v>154</v>
      </c>
      <c r="Z6" s="126" t="s">
        <v>154</v>
      </c>
      <c r="AA6" s="126" t="s">
        <v>154</v>
      </c>
      <c r="AB6" s="126" t="s">
        <v>154</v>
      </c>
      <c r="AC6" s="127" t="s">
        <v>154</v>
      </c>
      <c r="AD6">
        <f t="shared" si="0"/>
        <v>1</v>
      </c>
    </row>
    <row r="7" spans="1:33" ht="24.95" customHeight="1" x14ac:dyDescent="0.25">
      <c r="A7" s="50">
        <v>6</v>
      </c>
      <c r="B7" s="122" t="s">
        <v>184</v>
      </c>
      <c r="C7" s="123" t="s">
        <v>155</v>
      </c>
      <c r="D7" s="123" t="s">
        <v>155</v>
      </c>
      <c r="E7" s="123" t="s">
        <v>155</v>
      </c>
      <c r="F7" s="123" t="s">
        <v>155</v>
      </c>
      <c r="G7" s="123" t="s">
        <v>155</v>
      </c>
      <c r="H7" s="123" t="s">
        <v>155</v>
      </c>
      <c r="I7" s="123" t="s">
        <v>155</v>
      </c>
      <c r="J7" s="123" t="s">
        <v>155</v>
      </c>
      <c r="K7" s="123" t="s">
        <v>155</v>
      </c>
      <c r="L7" s="123" t="s">
        <v>155</v>
      </c>
      <c r="M7" s="123" t="s">
        <v>155</v>
      </c>
      <c r="N7" s="123" t="s">
        <v>155</v>
      </c>
      <c r="O7" s="123" t="s">
        <v>155</v>
      </c>
      <c r="P7" s="123" t="s">
        <v>155</v>
      </c>
      <c r="Q7" s="123" t="s">
        <v>155</v>
      </c>
      <c r="R7" s="123" t="s">
        <v>155</v>
      </c>
      <c r="S7" s="123" t="s">
        <v>155</v>
      </c>
      <c r="T7" s="123" t="s">
        <v>155</v>
      </c>
      <c r="U7" s="123" t="s">
        <v>155</v>
      </c>
      <c r="V7" s="123" t="s">
        <v>155</v>
      </c>
      <c r="W7" s="123" t="s">
        <v>155</v>
      </c>
      <c r="X7" s="123" t="s">
        <v>155</v>
      </c>
      <c r="Y7" s="123" t="s">
        <v>155</v>
      </c>
      <c r="Z7" s="123" t="s">
        <v>155</v>
      </c>
      <c r="AA7" s="123" t="s">
        <v>155</v>
      </c>
      <c r="AB7" s="123" t="s">
        <v>155</v>
      </c>
      <c r="AC7" s="124" t="s">
        <v>155</v>
      </c>
      <c r="AD7">
        <f t="shared" si="0"/>
        <v>1</v>
      </c>
    </row>
    <row r="8" spans="1:33" ht="24.95" customHeight="1" x14ac:dyDescent="0.25">
      <c r="A8" s="50">
        <v>7</v>
      </c>
      <c r="B8" s="125" t="s">
        <v>185</v>
      </c>
      <c r="C8" s="126" t="s">
        <v>156</v>
      </c>
      <c r="D8" s="126" t="s">
        <v>156</v>
      </c>
      <c r="E8" s="126" t="s">
        <v>156</v>
      </c>
      <c r="F8" s="126" t="s">
        <v>156</v>
      </c>
      <c r="G8" s="126" t="s">
        <v>156</v>
      </c>
      <c r="H8" s="126" t="s">
        <v>156</v>
      </c>
      <c r="I8" s="126" t="s">
        <v>156</v>
      </c>
      <c r="J8" s="126" t="s">
        <v>156</v>
      </c>
      <c r="K8" s="126" t="s">
        <v>156</v>
      </c>
      <c r="L8" s="126" t="s">
        <v>156</v>
      </c>
      <c r="M8" s="126" t="s">
        <v>156</v>
      </c>
      <c r="N8" s="126" t="s">
        <v>156</v>
      </c>
      <c r="O8" s="126" t="s">
        <v>156</v>
      </c>
      <c r="P8" s="126" t="s">
        <v>156</v>
      </c>
      <c r="Q8" s="126" t="s">
        <v>156</v>
      </c>
      <c r="R8" s="126" t="s">
        <v>156</v>
      </c>
      <c r="S8" s="126" t="s">
        <v>156</v>
      </c>
      <c r="T8" s="126" t="s">
        <v>156</v>
      </c>
      <c r="U8" s="126" t="s">
        <v>156</v>
      </c>
      <c r="V8" s="126" t="s">
        <v>156</v>
      </c>
      <c r="W8" s="126" t="s">
        <v>156</v>
      </c>
      <c r="X8" s="126" t="s">
        <v>156</v>
      </c>
      <c r="Y8" s="126" t="s">
        <v>156</v>
      </c>
      <c r="Z8" s="126" t="s">
        <v>156</v>
      </c>
      <c r="AA8" s="126" t="s">
        <v>156</v>
      </c>
      <c r="AB8" s="126" t="s">
        <v>156</v>
      </c>
      <c r="AC8" s="127" t="s">
        <v>156</v>
      </c>
      <c r="AD8">
        <f t="shared" si="0"/>
        <v>1</v>
      </c>
    </row>
    <row r="9" spans="1:33" ht="24.95" customHeight="1" x14ac:dyDescent="0.25">
      <c r="A9" s="50">
        <v>8</v>
      </c>
      <c r="B9" s="122" t="s">
        <v>186</v>
      </c>
      <c r="C9" s="123" t="s">
        <v>157</v>
      </c>
      <c r="D9" s="123" t="s">
        <v>157</v>
      </c>
      <c r="E9" s="123" t="s">
        <v>157</v>
      </c>
      <c r="F9" s="123" t="s">
        <v>157</v>
      </c>
      <c r="G9" s="123" t="s">
        <v>157</v>
      </c>
      <c r="H9" s="123" t="s">
        <v>157</v>
      </c>
      <c r="I9" s="123" t="s">
        <v>157</v>
      </c>
      <c r="J9" s="123" t="s">
        <v>157</v>
      </c>
      <c r="K9" s="123" t="s">
        <v>157</v>
      </c>
      <c r="L9" s="123" t="s">
        <v>157</v>
      </c>
      <c r="M9" s="123" t="s">
        <v>157</v>
      </c>
      <c r="N9" s="123" t="s">
        <v>157</v>
      </c>
      <c r="O9" s="123" t="s">
        <v>157</v>
      </c>
      <c r="P9" s="123" t="s">
        <v>157</v>
      </c>
      <c r="Q9" s="123" t="s">
        <v>157</v>
      </c>
      <c r="R9" s="123" t="s">
        <v>157</v>
      </c>
      <c r="S9" s="123" t="s">
        <v>157</v>
      </c>
      <c r="T9" s="123" t="s">
        <v>157</v>
      </c>
      <c r="U9" s="123" t="s">
        <v>157</v>
      </c>
      <c r="V9" s="123" t="s">
        <v>157</v>
      </c>
      <c r="W9" s="123" t="s">
        <v>157</v>
      </c>
      <c r="X9" s="123" t="s">
        <v>157</v>
      </c>
      <c r="Y9" s="123" t="s">
        <v>157</v>
      </c>
      <c r="Z9" s="123" t="s">
        <v>157</v>
      </c>
      <c r="AA9" s="123" t="s">
        <v>157</v>
      </c>
      <c r="AB9" s="123" t="s">
        <v>157</v>
      </c>
      <c r="AC9" s="124" t="s">
        <v>157</v>
      </c>
      <c r="AD9">
        <f t="shared" si="0"/>
        <v>1</v>
      </c>
    </row>
    <row r="10" spans="1:33" ht="24.95" customHeight="1" x14ac:dyDescent="0.25">
      <c r="A10" s="50">
        <v>9</v>
      </c>
      <c r="B10" s="125" t="s">
        <v>187</v>
      </c>
      <c r="C10" s="126" t="s">
        <v>158</v>
      </c>
      <c r="D10" s="126" t="s">
        <v>158</v>
      </c>
      <c r="E10" s="126" t="s">
        <v>158</v>
      </c>
      <c r="F10" s="126" t="s">
        <v>158</v>
      </c>
      <c r="G10" s="126" t="s">
        <v>158</v>
      </c>
      <c r="H10" s="126" t="s">
        <v>158</v>
      </c>
      <c r="I10" s="126" t="s">
        <v>158</v>
      </c>
      <c r="J10" s="126" t="s">
        <v>158</v>
      </c>
      <c r="K10" s="126" t="s">
        <v>158</v>
      </c>
      <c r="L10" s="126" t="s">
        <v>158</v>
      </c>
      <c r="M10" s="126" t="s">
        <v>158</v>
      </c>
      <c r="N10" s="126" t="s">
        <v>158</v>
      </c>
      <c r="O10" s="126" t="s">
        <v>158</v>
      </c>
      <c r="P10" s="126" t="s">
        <v>158</v>
      </c>
      <c r="Q10" s="126" t="s">
        <v>158</v>
      </c>
      <c r="R10" s="126" t="s">
        <v>158</v>
      </c>
      <c r="S10" s="126" t="s">
        <v>158</v>
      </c>
      <c r="T10" s="126" t="s">
        <v>158</v>
      </c>
      <c r="U10" s="126" t="s">
        <v>158</v>
      </c>
      <c r="V10" s="126" t="s">
        <v>158</v>
      </c>
      <c r="W10" s="126" t="s">
        <v>158</v>
      </c>
      <c r="X10" s="126" t="s">
        <v>158</v>
      </c>
      <c r="Y10" s="126" t="s">
        <v>158</v>
      </c>
      <c r="Z10" s="126" t="s">
        <v>158</v>
      </c>
      <c r="AA10" s="126" t="s">
        <v>158</v>
      </c>
      <c r="AB10" s="126" t="s">
        <v>158</v>
      </c>
      <c r="AC10" s="127" t="s">
        <v>158</v>
      </c>
      <c r="AD10">
        <f t="shared" si="0"/>
        <v>1</v>
      </c>
    </row>
    <row r="11" spans="1:33" ht="24.95" customHeight="1" x14ac:dyDescent="0.25">
      <c r="A11" s="50">
        <v>10</v>
      </c>
      <c r="B11" s="122" t="s">
        <v>188</v>
      </c>
      <c r="C11" s="123" t="s">
        <v>159</v>
      </c>
      <c r="D11" s="123" t="s">
        <v>159</v>
      </c>
      <c r="E11" s="123" t="s">
        <v>159</v>
      </c>
      <c r="F11" s="123" t="s">
        <v>159</v>
      </c>
      <c r="G11" s="123" t="s">
        <v>159</v>
      </c>
      <c r="H11" s="123" t="s">
        <v>159</v>
      </c>
      <c r="I11" s="123" t="s">
        <v>159</v>
      </c>
      <c r="J11" s="123" t="s">
        <v>159</v>
      </c>
      <c r="K11" s="123" t="s">
        <v>159</v>
      </c>
      <c r="L11" s="123" t="s">
        <v>159</v>
      </c>
      <c r="M11" s="123" t="s">
        <v>159</v>
      </c>
      <c r="N11" s="123" t="s">
        <v>159</v>
      </c>
      <c r="O11" s="123" t="s">
        <v>159</v>
      </c>
      <c r="P11" s="123" t="s">
        <v>159</v>
      </c>
      <c r="Q11" s="123" t="s">
        <v>159</v>
      </c>
      <c r="R11" s="123" t="s">
        <v>159</v>
      </c>
      <c r="S11" s="123" t="s">
        <v>159</v>
      </c>
      <c r="T11" s="123" t="s">
        <v>159</v>
      </c>
      <c r="U11" s="123" t="s">
        <v>159</v>
      </c>
      <c r="V11" s="123" t="s">
        <v>159</v>
      </c>
      <c r="W11" s="123" t="s">
        <v>159</v>
      </c>
      <c r="X11" s="123" t="s">
        <v>159</v>
      </c>
      <c r="Y11" s="123" t="s">
        <v>159</v>
      </c>
      <c r="Z11" s="123" t="s">
        <v>159</v>
      </c>
      <c r="AA11" s="123" t="s">
        <v>159</v>
      </c>
      <c r="AB11" s="123" t="s">
        <v>159</v>
      </c>
      <c r="AC11" s="124" t="s">
        <v>159</v>
      </c>
      <c r="AD11">
        <f t="shared" si="0"/>
        <v>1</v>
      </c>
    </row>
    <row r="12" spans="1:33" ht="24.95" customHeight="1" x14ac:dyDescent="0.25">
      <c r="A12" s="50">
        <v>11</v>
      </c>
      <c r="B12" s="125" t="s">
        <v>189</v>
      </c>
      <c r="C12" s="126" t="s">
        <v>160</v>
      </c>
      <c r="D12" s="126" t="s">
        <v>160</v>
      </c>
      <c r="E12" s="126" t="s">
        <v>160</v>
      </c>
      <c r="F12" s="126" t="s">
        <v>160</v>
      </c>
      <c r="G12" s="126" t="s">
        <v>160</v>
      </c>
      <c r="H12" s="126" t="s">
        <v>160</v>
      </c>
      <c r="I12" s="126" t="s">
        <v>160</v>
      </c>
      <c r="J12" s="126" t="s">
        <v>160</v>
      </c>
      <c r="K12" s="126" t="s">
        <v>160</v>
      </c>
      <c r="L12" s="126" t="s">
        <v>160</v>
      </c>
      <c r="M12" s="126" t="s">
        <v>160</v>
      </c>
      <c r="N12" s="126" t="s">
        <v>160</v>
      </c>
      <c r="O12" s="126" t="s">
        <v>160</v>
      </c>
      <c r="P12" s="126" t="s">
        <v>160</v>
      </c>
      <c r="Q12" s="126" t="s">
        <v>160</v>
      </c>
      <c r="R12" s="126" t="s">
        <v>160</v>
      </c>
      <c r="S12" s="126" t="s">
        <v>160</v>
      </c>
      <c r="T12" s="126" t="s">
        <v>160</v>
      </c>
      <c r="U12" s="126" t="s">
        <v>160</v>
      </c>
      <c r="V12" s="126" t="s">
        <v>160</v>
      </c>
      <c r="W12" s="126" t="s">
        <v>160</v>
      </c>
      <c r="X12" s="126" t="s">
        <v>160</v>
      </c>
      <c r="Y12" s="126" t="s">
        <v>160</v>
      </c>
      <c r="Z12" s="126" t="s">
        <v>160</v>
      </c>
      <c r="AA12" s="126" t="s">
        <v>160</v>
      </c>
      <c r="AB12" s="126" t="s">
        <v>160</v>
      </c>
      <c r="AC12" s="127" t="s">
        <v>160</v>
      </c>
      <c r="AD12">
        <f t="shared" si="0"/>
        <v>1</v>
      </c>
    </row>
    <row r="13" spans="1:33" ht="24.95" customHeight="1" x14ac:dyDescent="0.25">
      <c r="A13" s="50">
        <v>12</v>
      </c>
      <c r="B13" s="122" t="s">
        <v>190</v>
      </c>
      <c r="C13" s="123" t="s">
        <v>161</v>
      </c>
      <c r="D13" s="123" t="s">
        <v>161</v>
      </c>
      <c r="E13" s="123" t="s">
        <v>161</v>
      </c>
      <c r="F13" s="123" t="s">
        <v>161</v>
      </c>
      <c r="G13" s="123" t="s">
        <v>161</v>
      </c>
      <c r="H13" s="123" t="s">
        <v>161</v>
      </c>
      <c r="I13" s="123" t="s">
        <v>161</v>
      </c>
      <c r="J13" s="123" t="s">
        <v>161</v>
      </c>
      <c r="K13" s="123" t="s">
        <v>161</v>
      </c>
      <c r="L13" s="123" t="s">
        <v>161</v>
      </c>
      <c r="M13" s="123" t="s">
        <v>161</v>
      </c>
      <c r="N13" s="123" t="s">
        <v>161</v>
      </c>
      <c r="O13" s="123" t="s">
        <v>161</v>
      </c>
      <c r="P13" s="123" t="s">
        <v>161</v>
      </c>
      <c r="Q13" s="123" t="s">
        <v>161</v>
      </c>
      <c r="R13" s="123" t="s">
        <v>161</v>
      </c>
      <c r="S13" s="123" t="s">
        <v>161</v>
      </c>
      <c r="T13" s="123" t="s">
        <v>161</v>
      </c>
      <c r="U13" s="123" t="s">
        <v>161</v>
      </c>
      <c r="V13" s="123" t="s">
        <v>161</v>
      </c>
      <c r="W13" s="123" t="s">
        <v>161</v>
      </c>
      <c r="X13" s="123" t="s">
        <v>161</v>
      </c>
      <c r="Y13" s="123" t="s">
        <v>161</v>
      </c>
      <c r="Z13" s="123" t="s">
        <v>161</v>
      </c>
      <c r="AA13" s="123" t="s">
        <v>161</v>
      </c>
      <c r="AB13" s="123" t="s">
        <v>161</v>
      </c>
      <c r="AC13" s="124" t="s">
        <v>161</v>
      </c>
      <c r="AD13">
        <f t="shared" si="0"/>
        <v>1</v>
      </c>
    </row>
    <row r="14" spans="1:33" ht="24.95" customHeight="1" x14ac:dyDescent="0.25">
      <c r="A14" s="50">
        <v>13</v>
      </c>
      <c r="B14" s="125" t="s">
        <v>191</v>
      </c>
      <c r="C14" s="126" t="s">
        <v>162</v>
      </c>
      <c r="D14" s="126" t="s">
        <v>162</v>
      </c>
      <c r="E14" s="126" t="s">
        <v>162</v>
      </c>
      <c r="F14" s="126" t="s">
        <v>162</v>
      </c>
      <c r="G14" s="126" t="s">
        <v>162</v>
      </c>
      <c r="H14" s="126" t="s">
        <v>162</v>
      </c>
      <c r="I14" s="126" t="s">
        <v>162</v>
      </c>
      <c r="J14" s="126" t="s">
        <v>162</v>
      </c>
      <c r="K14" s="126" t="s">
        <v>162</v>
      </c>
      <c r="L14" s="126" t="s">
        <v>162</v>
      </c>
      <c r="M14" s="126" t="s">
        <v>162</v>
      </c>
      <c r="N14" s="126" t="s">
        <v>162</v>
      </c>
      <c r="O14" s="126" t="s">
        <v>162</v>
      </c>
      <c r="P14" s="126" t="s">
        <v>162</v>
      </c>
      <c r="Q14" s="126" t="s">
        <v>162</v>
      </c>
      <c r="R14" s="126" t="s">
        <v>162</v>
      </c>
      <c r="S14" s="126" t="s">
        <v>162</v>
      </c>
      <c r="T14" s="126" t="s">
        <v>162</v>
      </c>
      <c r="U14" s="126" t="s">
        <v>162</v>
      </c>
      <c r="V14" s="126" t="s">
        <v>162</v>
      </c>
      <c r="W14" s="126" t="s">
        <v>162</v>
      </c>
      <c r="X14" s="126" t="s">
        <v>162</v>
      </c>
      <c r="Y14" s="126" t="s">
        <v>162</v>
      </c>
      <c r="Z14" s="126" t="s">
        <v>162</v>
      </c>
      <c r="AA14" s="126" t="s">
        <v>162</v>
      </c>
      <c r="AB14" s="126" t="s">
        <v>162</v>
      </c>
      <c r="AC14" s="127" t="s">
        <v>162</v>
      </c>
      <c r="AD14">
        <f t="shared" si="0"/>
        <v>1</v>
      </c>
    </row>
    <row r="15" spans="1:33" ht="24.95" customHeight="1" x14ac:dyDescent="0.25">
      <c r="A15" s="50">
        <v>14</v>
      </c>
      <c r="B15" s="122" t="s">
        <v>192</v>
      </c>
      <c r="C15" s="123" t="s">
        <v>163</v>
      </c>
      <c r="D15" s="123" t="s">
        <v>163</v>
      </c>
      <c r="E15" s="123" t="s">
        <v>163</v>
      </c>
      <c r="F15" s="123" t="s">
        <v>163</v>
      </c>
      <c r="G15" s="123" t="s">
        <v>163</v>
      </c>
      <c r="H15" s="123" t="s">
        <v>163</v>
      </c>
      <c r="I15" s="123" t="s">
        <v>163</v>
      </c>
      <c r="J15" s="123" t="s">
        <v>163</v>
      </c>
      <c r="K15" s="123" t="s">
        <v>163</v>
      </c>
      <c r="L15" s="123" t="s">
        <v>163</v>
      </c>
      <c r="M15" s="123" t="s">
        <v>163</v>
      </c>
      <c r="N15" s="123" t="s">
        <v>163</v>
      </c>
      <c r="O15" s="123" t="s">
        <v>163</v>
      </c>
      <c r="P15" s="123" t="s">
        <v>163</v>
      </c>
      <c r="Q15" s="123" t="s">
        <v>163</v>
      </c>
      <c r="R15" s="123" t="s">
        <v>163</v>
      </c>
      <c r="S15" s="123" t="s">
        <v>163</v>
      </c>
      <c r="T15" s="123" t="s">
        <v>163</v>
      </c>
      <c r="U15" s="123" t="s">
        <v>163</v>
      </c>
      <c r="V15" s="123" t="s">
        <v>163</v>
      </c>
      <c r="W15" s="123" t="s">
        <v>163</v>
      </c>
      <c r="X15" s="123" t="s">
        <v>163</v>
      </c>
      <c r="Y15" s="123" t="s">
        <v>163</v>
      </c>
      <c r="Z15" s="123" t="s">
        <v>163</v>
      </c>
      <c r="AA15" s="123" t="s">
        <v>163</v>
      </c>
      <c r="AB15" s="123" t="s">
        <v>163</v>
      </c>
      <c r="AC15" s="124" t="s">
        <v>163</v>
      </c>
      <c r="AD15">
        <f t="shared" si="0"/>
        <v>1</v>
      </c>
    </row>
    <row r="16" spans="1:33" ht="24.95" customHeight="1" x14ac:dyDescent="0.25">
      <c r="A16" s="50">
        <v>15</v>
      </c>
      <c r="B16" s="125" t="s">
        <v>193</v>
      </c>
      <c r="C16" s="126" t="s">
        <v>164</v>
      </c>
      <c r="D16" s="126" t="s">
        <v>164</v>
      </c>
      <c r="E16" s="126" t="s">
        <v>164</v>
      </c>
      <c r="F16" s="126" t="s">
        <v>164</v>
      </c>
      <c r="G16" s="126" t="s">
        <v>164</v>
      </c>
      <c r="H16" s="126" t="s">
        <v>164</v>
      </c>
      <c r="I16" s="126" t="s">
        <v>164</v>
      </c>
      <c r="J16" s="126" t="s">
        <v>164</v>
      </c>
      <c r="K16" s="126" t="s">
        <v>164</v>
      </c>
      <c r="L16" s="126" t="s">
        <v>164</v>
      </c>
      <c r="M16" s="126" t="s">
        <v>164</v>
      </c>
      <c r="N16" s="126" t="s">
        <v>164</v>
      </c>
      <c r="O16" s="126" t="s">
        <v>164</v>
      </c>
      <c r="P16" s="126" t="s">
        <v>164</v>
      </c>
      <c r="Q16" s="126" t="s">
        <v>164</v>
      </c>
      <c r="R16" s="126" t="s">
        <v>164</v>
      </c>
      <c r="S16" s="126" t="s">
        <v>164</v>
      </c>
      <c r="T16" s="126" t="s">
        <v>164</v>
      </c>
      <c r="U16" s="126" t="s">
        <v>164</v>
      </c>
      <c r="V16" s="126" t="s">
        <v>164</v>
      </c>
      <c r="W16" s="126" t="s">
        <v>164</v>
      </c>
      <c r="X16" s="126" t="s">
        <v>164</v>
      </c>
      <c r="Y16" s="126" t="s">
        <v>164</v>
      </c>
      <c r="Z16" s="126" t="s">
        <v>164</v>
      </c>
      <c r="AA16" s="126" t="s">
        <v>164</v>
      </c>
      <c r="AB16" s="126" t="s">
        <v>164</v>
      </c>
      <c r="AC16" s="127" t="s">
        <v>164</v>
      </c>
      <c r="AD16">
        <f t="shared" si="0"/>
        <v>1</v>
      </c>
    </row>
    <row r="17" spans="1:30" ht="24.95" customHeight="1" x14ac:dyDescent="0.25">
      <c r="A17" s="50">
        <v>16</v>
      </c>
      <c r="B17" s="122" t="s">
        <v>194</v>
      </c>
      <c r="C17" s="123" t="s">
        <v>165</v>
      </c>
      <c r="D17" s="123" t="s">
        <v>165</v>
      </c>
      <c r="E17" s="123" t="s">
        <v>165</v>
      </c>
      <c r="F17" s="123" t="s">
        <v>165</v>
      </c>
      <c r="G17" s="123" t="s">
        <v>165</v>
      </c>
      <c r="H17" s="123" t="s">
        <v>165</v>
      </c>
      <c r="I17" s="123" t="s">
        <v>165</v>
      </c>
      <c r="J17" s="123" t="s">
        <v>165</v>
      </c>
      <c r="K17" s="123" t="s">
        <v>165</v>
      </c>
      <c r="L17" s="123" t="s">
        <v>165</v>
      </c>
      <c r="M17" s="123" t="s">
        <v>165</v>
      </c>
      <c r="N17" s="123" t="s">
        <v>165</v>
      </c>
      <c r="O17" s="123" t="s">
        <v>165</v>
      </c>
      <c r="P17" s="123" t="s">
        <v>165</v>
      </c>
      <c r="Q17" s="123" t="s">
        <v>165</v>
      </c>
      <c r="R17" s="123" t="s">
        <v>165</v>
      </c>
      <c r="S17" s="123" t="s">
        <v>165</v>
      </c>
      <c r="T17" s="123" t="s">
        <v>165</v>
      </c>
      <c r="U17" s="123" t="s">
        <v>165</v>
      </c>
      <c r="V17" s="123" t="s">
        <v>165</v>
      </c>
      <c r="W17" s="123" t="s">
        <v>165</v>
      </c>
      <c r="X17" s="123" t="s">
        <v>165</v>
      </c>
      <c r="Y17" s="123" t="s">
        <v>165</v>
      </c>
      <c r="Z17" s="123" t="s">
        <v>165</v>
      </c>
      <c r="AA17" s="123" t="s">
        <v>165</v>
      </c>
      <c r="AB17" s="123" t="s">
        <v>165</v>
      </c>
      <c r="AC17" s="124" t="s">
        <v>165</v>
      </c>
      <c r="AD17">
        <f t="shared" si="0"/>
        <v>1</v>
      </c>
    </row>
    <row r="18" spans="1:30" ht="24.95" customHeight="1" x14ac:dyDescent="0.25">
      <c r="A18" s="50">
        <v>17</v>
      </c>
      <c r="B18" s="125" t="s">
        <v>195</v>
      </c>
      <c r="C18" s="126" t="s">
        <v>166</v>
      </c>
      <c r="D18" s="126" t="s">
        <v>166</v>
      </c>
      <c r="E18" s="126" t="s">
        <v>166</v>
      </c>
      <c r="F18" s="126" t="s">
        <v>166</v>
      </c>
      <c r="G18" s="126" t="s">
        <v>166</v>
      </c>
      <c r="H18" s="126" t="s">
        <v>166</v>
      </c>
      <c r="I18" s="126" t="s">
        <v>166</v>
      </c>
      <c r="J18" s="126" t="s">
        <v>166</v>
      </c>
      <c r="K18" s="126" t="s">
        <v>166</v>
      </c>
      <c r="L18" s="126" t="s">
        <v>166</v>
      </c>
      <c r="M18" s="126" t="s">
        <v>166</v>
      </c>
      <c r="N18" s="126" t="s">
        <v>166</v>
      </c>
      <c r="O18" s="126" t="s">
        <v>166</v>
      </c>
      <c r="P18" s="126" t="s">
        <v>166</v>
      </c>
      <c r="Q18" s="126" t="s">
        <v>166</v>
      </c>
      <c r="R18" s="126" t="s">
        <v>166</v>
      </c>
      <c r="S18" s="126" t="s">
        <v>166</v>
      </c>
      <c r="T18" s="126" t="s">
        <v>166</v>
      </c>
      <c r="U18" s="126" t="s">
        <v>166</v>
      </c>
      <c r="V18" s="126" t="s">
        <v>166</v>
      </c>
      <c r="W18" s="126" t="s">
        <v>166</v>
      </c>
      <c r="X18" s="126" t="s">
        <v>166</v>
      </c>
      <c r="Y18" s="126" t="s">
        <v>166</v>
      </c>
      <c r="Z18" s="126" t="s">
        <v>166</v>
      </c>
      <c r="AA18" s="126" t="s">
        <v>166</v>
      </c>
      <c r="AB18" s="126" t="s">
        <v>166</v>
      </c>
      <c r="AC18" s="127" t="s">
        <v>166</v>
      </c>
      <c r="AD18">
        <f t="shared" si="0"/>
        <v>1</v>
      </c>
    </row>
    <row r="19" spans="1:30" ht="24.95" customHeight="1" x14ac:dyDescent="0.25">
      <c r="A19" s="50">
        <v>18</v>
      </c>
      <c r="B19" s="122" t="s">
        <v>196</v>
      </c>
      <c r="C19" s="123" t="s">
        <v>167</v>
      </c>
      <c r="D19" s="123" t="s">
        <v>167</v>
      </c>
      <c r="E19" s="123" t="s">
        <v>167</v>
      </c>
      <c r="F19" s="123" t="s">
        <v>167</v>
      </c>
      <c r="G19" s="123" t="s">
        <v>167</v>
      </c>
      <c r="H19" s="123" t="s">
        <v>167</v>
      </c>
      <c r="I19" s="123" t="s">
        <v>167</v>
      </c>
      <c r="J19" s="123" t="s">
        <v>167</v>
      </c>
      <c r="K19" s="123" t="s">
        <v>167</v>
      </c>
      <c r="L19" s="123" t="s">
        <v>167</v>
      </c>
      <c r="M19" s="123" t="s">
        <v>167</v>
      </c>
      <c r="N19" s="123" t="s">
        <v>167</v>
      </c>
      <c r="O19" s="123" t="s">
        <v>167</v>
      </c>
      <c r="P19" s="123" t="s">
        <v>167</v>
      </c>
      <c r="Q19" s="123" t="s">
        <v>167</v>
      </c>
      <c r="R19" s="123" t="s">
        <v>167</v>
      </c>
      <c r="S19" s="123" t="s">
        <v>167</v>
      </c>
      <c r="T19" s="123" t="s">
        <v>167</v>
      </c>
      <c r="U19" s="123" t="s">
        <v>167</v>
      </c>
      <c r="V19" s="123" t="s">
        <v>167</v>
      </c>
      <c r="W19" s="123" t="s">
        <v>167</v>
      </c>
      <c r="X19" s="123" t="s">
        <v>167</v>
      </c>
      <c r="Y19" s="123" t="s">
        <v>167</v>
      </c>
      <c r="Z19" s="123" t="s">
        <v>167</v>
      </c>
      <c r="AA19" s="123" t="s">
        <v>167</v>
      </c>
      <c r="AB19" s="123" t="s">
        <v>167</v>
      </c>
      <c r="AC19" s="124" t="s">
        <v>167</v>
      </c>
      <c r="AD19">
        <f t="shared" si="0"/>
        <v>1</v>
      </c>
    </row>
    <row r="20" spans="1:30" ht="24.95" customHeight="1" x14ac:dyDescent="0.25">
      <c r="A20" s="50">
        <v>19</v>
      </c>
      <c r="B20" s="125" t="s">
        <v>197</v>
      </c>
      <c r="C20" s="126" t="s">
        <v>168</v>
      </c>
      <c r="D20" s="126" t="s">
        <v>168</v>
      </c>
      <c r="E20" s="126" t="s">
        <v>168</v>
      </c>
      <c r="F20" s="126" t="s">
        <v>168</v>
      </c>
      <c r="G20" s="126" t="s">
        <v>168</v>
      </c>
      <c r="H20" s="126" t="s">
        <v>168</v>
      </c>
      <c r="I20" s="126" t="s">
        <v>168</v>
      </c>
      <c r="J20" s="126" t="s">
        <v>168</v>
      </c>
      <c r="K20" s="126" t="s">
        <v>168</v>
      </c>
      <c r="L20" s="126" t="s">
        <v>168</v>
      </c>
      <c r="M20" s="126" t="s">
        <v>168</v>
      </c>
      <c r="N20" s="126" t="s">
        <v>168</v>
      </c>
      <c r="O20" s="126" t="s">
        <v>168</v>
      </c>
      <c r="P20" s="126" t="s">
        <v>168</v>
      </c>
      <c r="Q20" s="126" t="s">
        <v>168</v>
      </c>
      <c r="R20" s="126" t="s">
        <v>168</v>
      </c>
      <c r="S20" s="126" t="s">
        <v>168</v>
      </c>
      <c r="T20" s="126" t="s">
        <v>168</v>
      </c>
      <c r="U20" s="126" t="s">
        <v>168</v>
      </c>
      <c r="V20" s="126" t="s">
        <v>168</v>
      </c>
      <c r="W20" s="126" t="s">
        <v>168</v>
      </c>
      <c r="X20" s="126" t="s">
        <v>168</v>
      </c>
      <c r="Y20" s="126" t="s">
        <v>168</v>
      </c>
      <c r="Z20" s="126" t="s">
        <v>168</v>
      </c>
      <c r="AA20" s="126" t="s">
        <v>168</v>
      </c>
      <c r="AB20" s="126" t="s">
        <v>168</v>
      </c>
      <c r="AC20" s="127" t="s">
        <v>168</v>
      </c>
      <c r="AD20">
        <f t="shared" si="0"/>
        <v>1</v>
      </c>
    </row>
    <row r="21" spans="1:30" ht="24.95" customHeight="1" x14ac:dyDescent="0.25">
      <c r="A21" s="50">
        <v>20</v>
      </c>
      <c r="B21" s="122" t="s">
        <v>198</v>
      </c>
      <c r="C21" s="123" t="s">
        <v>169</v>
      </c>
      <c r="D21" s="123" t="s">
        <v>169</v>
      </c>
      <c r="E21" s="123" t="s">
        <v>169</v>
      </c>
      <c r="F21" s="123" t="s">
        <v>169</v>
      </c>
      <c r="G21" s="123" t="s">
        <v>169</v>
      </c>
      <c r="H21" s="123" t="s">
        <v>169</v>
      </c>
      <c r="I21" s="123" t="s">
        <v>169</v>
      </c>
      <c r="J21" s="123" t="s">
        <v>169</v>
      </c>
      <c r="K21" s="123" t="s">
        <v>169</v>
      </c>
      <c r="L21" s="123" t="s">
        <v>169</v>
      </c>
      <c r="M21" s="123" t="s">
        <v>169</v>
      </c>
      <c r="N21" s="123" t="s">
        <v>169</v>
      </c>
      <c r="O21" s="123" t="s">
        <v>169</v>
      </c>
      <c r="P21" s="123" t="s">
        <v>169</v>
      </c>
      <c r="Q21" s="123" t="s">
        <v>169</v>
      </c>
      <c r="R21" s="123" t="s">
        <v>169</v>
      </c>
      <c r="S21" s="123" t="s">
        <v>169</v>
      </c>
      <c r="T21" s="123" t="s">
        <v>169</v>
      </c>
      <c r="U21" s="123" t="s">
        <v>169</v>
      </c>
      <c r="V21" s="123" t="s">
        <v>169</v>
      </c>
      <c r="W21" s="123" t="s">
        <v>169</v>
      </c>
      <c r="X21" s="123" t="s">
        <v>169</v>
      </c>
      <c r="Y21" s="123" t="s">
        <v>169</v>
      </c>
      <c r="Z21" s="123" t="s">
        <v>169</v>
      </c>
      <c r="AA21" s="123" t="s">
        <v>169</v>
      </c>
      <c r="AB21" s="123" t="s">
        <v>169</v>
      </c>
      <c r="AC21" s="124" t="s">
        <v>169</v>
      </c>
      <c r="AD21">
        <f t="shared" si="0"/>
        <v>1</v>
      </c>
    </row>
    <row r="22" spans="1:30" ht="24.95" customHeight="1" x14ac:dyDescent="0.25">
      <c r="A22" s="50">
        <v>21</v>
      </c>
      <c r="B22" s="125" t="s">
        <v>199</v>
      </c>
      <c r="C22" s="126" t="s">
        <v>170</v>
      </c>
      <c r="D22" s="126" t="s">
        <v>170</v>
      </c>
      <c r="E22" s="126" t="s">
        <v>170</v>
      </c>
      <c r="F22" s="126" t="s">
        <v>170</v>
      </c>
      <c r="G22" s="126" t="s">
        <v>170</v>
      </c>
      <c r="H22" s="126" t="s">
        <v>170</v>
      </c>
      <c r="I22" s="126" t="s">
        <v>170</v>
      </c>
      <c r="J22" s="126" t="s">
        <v>170</v>
      </c>
      <c r="K22" s="126" t="s">
        <v>170</v>
      </c>
      <c r="L22" s="126" t="s">
        <v>170</v>
      </c>
      <c r="M22" s="126" t="s">
        <v>170</v>
      </c>
      <c r="N22" s="126" t="s">
        <v>170</v>
      </c>
      <c r="O22" s="126" t="s">
        <v>170</v>
      </c>
      <c r="P22" s="126" t="s">
        <v>170</v>
      </c>
      <c r="Q22" s="126" t="s">
        <v>170</v>
      </c>
      <c r="R22" s="126" t="s">
        <v>170</v>
      </c>
      <c r="S22" s="126" t="s">
        <v>170</v>
      </c>
      <c r="T22" s="126" t="s">
        <v>170</v>
      </c>
      <c r="U22" s="126" t="s">
        <v>170</v>
      </c>
      <c r="V22" s="126" t="s">
        <v>170</v>
      </c>
      <c r="W22" s="126" t="s">
        <v>170</v>
      </c>
      <c r="X22" s="126" t="s">
        <v>170</v>
      </c>
      <c r="Y22" s="126" t="s">
        <v>170</v>
      </c>
      <c r="Z22" s="126" t="s">
        <v>170</v>
      </c>
      <c r="AA22" s="126" t="s">
        <v>170</v>
      </c>
      <c r="AB22" s="126" t="s">
        <v>170</v>
      </c>
      <c r="AC22" s="127" t="s">
        <v>170</v>
      </c>
      <c r="AD22">
        <f t="shared" si="0"/>
        <v>1</v>
      </c>
    </row>
    <row r="23" spans="1:30" ht="24.95" customHeight="1" x14ac:dyDescent="0.25">
      <c r="A23" s="50">
        <v>22</v>
      </c>
      <c r="B23" s="122" t="s">
        <v>200</v>
      </c>
      <c r="C23" s="123" t="s">
        <v>171</v>
      </c>
      <c r="D23" s="123" t="s">
        <v>171</v>
      </c>
      <c r="E23" s="123" t="s">
        <v>171</v>
      </c>
      <c r="F23" s="123" t="s">
        <v>171</v>
      </c>
      <c r="G23" s="123" t="s">
        <v>171</v>
      </c>
      <c r="H23" s="123" t="s">
        <v>171</v>
      </c>
      <c r="I23" s="123" t="s">
        <v>171</v>
      </c>
      <c r="J23" s="123" t="s">
        <v>171</v>
      </c>
      <c r="K23" s="123" t="s">
        <v>171</v>
      </c>
      <c r="L23" s="123" t="s">
        <v>171</v>
      </c>
      <c r="M23" s="123" t="s">
        <v>171</v>
      </c>
      <c r="N23" s="123" t="s">
        <v>171</v>
      </c>
      <c r="O23" s="123" t="s">
        <v>171</v>
      </c>
      <c r="P23" s="123" t="s">
        <v>171</v>
      </c>
      <c r="Q23" s="123" t="s">
        <v>171</v>
      </c>
      <c r="R23" s="123" t="s">
        <v>171</v>
      </c>
      <c r="S23" s="123" t="s">
        <v>171</v>
      </c>
      <c r="T23" s="123" t="s">
        <v>171</v>
      </c>
      <c r="U23" s="123" t="s">
        <v>171</v>
      </c>
      <c r="V23" s="123" t="s">
        <v>171</v>
      </c>
      <c r="W23" s="123" t="s">
        <v>171</v>
      </c>
      <c r="X23" s="123" t="s">
        <v>171</v>
      </c>
      <c r="Y23" s="123" t="s">
        <v>171</v>
      </c>
      <c r="Z23" s="123" t="s">
        <v>171</v>
      </c>
      <c r="AA23" s="123" t="s">
        <v>171</v>
      </c>
      <c r="AB23" s="123" t="s">
        <v>171</v>
      </c>
      <c r="AC23" s="124" t="s">
        <v>171</v>
      </c>
      <c r="AD23">
        <f t="shared" si="0"/>
        <v>1</v>
      </c>
    </row>
    <row r="24" spans="1:30" ht="24.95" customHeight="1" x14ac:dyDescent="0.25">
      <c r="A24" s="50">
        <v>23</v>
      </c>
      <c r="B24" s="125" t="s">
        <v>201</v>
      </c>
      <c r="C24" s="126" t="s">
        <v>172</v>
      </c>
      <c r="D24" s="126" t="s">
        <v>172</v>
      </c>
      <c r="E24" s="126" t="s">
        <v>172</v>
      </c>
      <c r="F24" s="126" t="s">
        <v>172</v>
      </c>
      <c r="G24" s="126" t="s">
        <v>172</v>
      </c>
      <c r="H24" s="126" t="s">
        <v>172</v>
      </c>
      <c r="I24" s="126" t="s">
        <v>172</v>
      </c>
      <c r="J24" s="126" t="s">
        <v>172</v>
      </c>
      <c r="K24" s="126" t="s">
        <v>172</v>
      </c>
      <c r="L24" s="126" t="s">
        <v>172</v>
      </c>
      <c r="M24" s="126" t="s">
        <v>172</v>
      </c>
      <c r="N24" s="126" t="s">
        <v>172</v>
      </c>
      <c r="O24" s="126" t="s">
        <v>172</v>
      </c>
      <c r="P24" s="126" t="s">
        <v>172</v>
      </c>
      <c r="Q24" s="126" t="s">
        <v>172</v>
      </c>
      <c r="R24" s="126" t="s">
        <v>172</v>
      </c>
      <c r="S24" s="126" t="s">
        <v>172</v>
      </c>
      <c r="T24" s="126" t="s">
        <v>172</v>
      </c>
      <c r="U24" s="126" t="s">
        <v>172</v>
      </c>
      <c r="V24" s="126" t="s">
        <v>172</v>
      </c>
      <c r="W24" s="126" t="s">
        <v>172</v>
      </c>
      <c r="X24" s="126" t="s">
        <v>172</v>
      </c>
      <c r="Y24" s="126" t="s">
        <v>172</v>
      </c>
      <c r="Z24" s="126" t="s">
        <v>172</v>
      </c>
      <c r="AA24" s="126" t="s">
        <v>172</v>
      </c>
      <c r="AB24" s="126" t="s">
        <v>172</v>
      </c>
      <c r="AC24" s="127" t="s">
        <v>172</v>
      </c>
      <c r="AD24">
        <f t="shared" si="0"/>
        <v>1</v>
      </c>
    </row>
    <row r="25" spans="1:30" ht="24.95" customHeight="1" x14ac:dyDescent="0.25">
      <c r="A25" s="50">
        <v>24</v>
      </c>
      <c r="B25" s="122" t="s">
        <v>202</v>
      </c>
      <c r="C25" s="123" t="s">
        <v>173</v>
      </c>
      <c r="D25" s="123" t="s">
        <v>173</v>
      </c>
      <c r="E25" s="123" t="s">
        <v>173</v>
      </c>
      <c r="F25" s="123" t="s">
        <v>173</v>
      </c>
      <c r="G25" s="123" t="s">
        <v>173</v>
      </c>
      <c r="H25" s="123" t="s">
        <v>173</v>
      </c>
      <c r="I25" s="123" t="s">
        <v>173</v>
      </c>
      <c r="J25" s="123" t="s">
        <v>173</v>
      </c>
      <c r="K25" s="123" t="s">
        <v>173</v>
      </c>
      <c r="L25" s="123" t="s">
        <v>173</v>
      </c>
      <c r="M25" s="123" t="s">
        <v>173</v>
      </c>
      <c r="N25" s="123" t="s">
        <v>173</v>
      </c>
      <c r="O25" s="123" t="s">
        <v>173</v>
      </c>
      <c r="P25" s="123" t="s">
        <v>173</v>
      </c>
      <c r="Q25" s="123" t="s">
        <v>173</v>
      </c>
      <c r="R25" s="123" t="s">
        <v>173</v>
      </c>
      <c r="S25" s="123" t="s">
        <v>173</v>
      </c>
      <c r="T25" s="123" t="s">
        <v>173</v>
      </c>
      <c r="U25" s="123" t="s">
        <v>173</v>
      </c>
      <c r="V25" s="123" t="s">
        <v>173</v>
      </c>
      <c r="W25" s="123" t="s">
        <v>173</v>
      </c>
      <c r="X25" s="123" t="s">
        <v>173</v>
      </c>
      <c r="Y25" s="123" t="s">
        <v>173</v>
      </c>
      <c r="Z25" s="123" t="s">
        <v>173</v>
      </c>
      <c r="AA25" s="123" t="s">
        <v>173</v>
      </c>
      <c r="AB25" s="123" t="s">
        <v>173</v>
      </c>
      <c r="AC25" s="124" t="s">
        <v>173</v>
      </c>
      <c r="AD25">
        <f t="shared" si="0"/>
        <v>1</v>
      </c>
    </row>
    <row r="26" spans="1:30" ht="24.95" customHeight="1" x14ac:dyDescent="0.25">
      <c r="A26" s="50">
        <v>25</v>
      </c>
      <c r="B26" s="125" t="s">
        <v>203</v>
      </c>
      <c r="C26" s="126" t="s">
        <v>174</v>
      </c>
      <c r="D26" s="126" t="s">
        <v>174</v>
      </c>
      <c r="E26" s="126" t="s">
        <v>174</v>
      </c>
      <c r="F26" s="126" t="s">
        <v>174</v>
      </c>
      <c r="G26" s="126" t="s">
        <v>174</v>
      </c>
      <c r="H26" s="126" t="s">
        <v>174</v>
      </c>
      <c r="I26" s="126" t="s">
        <v>174</v>
      </c>
      <c r="J26" s="126" t="s">
        <v>174</v>
      </c>
      <c r="K26" s="126" t="s">
        <v>174</v>
      </c>
      <c r="L26" s="126" t="s">
        <v>174</v>
      </c>
      <c r="M26" s="126" t="s">
        <v>174</v>
      </c>
      <c r="N26" s="126" t="s">
        <v>174</v>
      </c>
      <c r="O26" s="126" t="s">
        <v>174</v>
      </c>
      <c r="P26" s="126" t="s">
        <v>174</v>
      </c>
      <c r="Q26" s="126" t="s">
        <v>174</v>
      </c>
      <c r="R26" s="126" t="s">
        <v>174</v>
      </c>
      <c r="S26" s="126" t="s">
        <v>174</v>
      </c>
      <c r="T26" s="126" t="s">
        <v>174</v>
      </c>
      <c r="U26" s="126" t="s">
        <v>174</v>
      </c>
      <c r="V26" s="126" t="s">
        <v>174</v>
      </c>
      <c r="W26" s="126" t="s">
        <v>174</v>
      </c>
      <c r="X26" s="126" t="s">
        <v>174</v>
      </c>
      <c r="Y26" s="126" t="s">
        <v>174</v>
      </c>
      <c r="Z26" s="126" t="s">
        <v>174</v>
      </c>
      <c r="AA26" s="126" t="s">
        <v>174</v>
      </c>
      <c r="AB26" s="126" t="s">
        <v>174</v>
      </c>
      <c r="AC26" s="127" t="s">
        <v>174</v>
      </c>
      <c r="AD26">
        <f t="shared" si="0"/>
        <v>1</v>
      </c>
    </row>
    <row r="27" spans="1:30" ht="24.95" customHeight="1" x14ac:dyDescent="0.25">
      <c r="A27" s="50">
        <v>26</v>
      </c>
      <c r="B27" s="125" t="s">
        <v>204</v>
      </c>
      <c r="C27" s="126" t="s">
        <v>150</v>
      </c>
      <c r="D27" s="126" t="s">
        <v>150</v>
      </c>
      <c r="E27" s="126" t="s">
        <v>150</v>
      </c>
      <c r="F27" s="126" t="s">
        <v>150</v>
      </c>
      <c r="G27" s="126" t="s">
        <v>150</v>
      </c>
      <c r="H27" s="126" t="s">
        <v>150</v>
      </c>
      <c r="I27" s="126" t="s">
        <v>150</v>
      </c>
      <c r="J27" s="126" t="s">
        <v>150</v>
      </c>
      <c r="K27" s="126" t="s">
        <v>150</v>
      </c>
      <c r="L27" s="126" t="s">
        <v>150</v>
      </c>
      <c r="M27" s="126" t="s">
        <v>150</v>
      </c>
      <c r="N27" s="126" t="s">
        <v>150</v>
      </c>
      <c r="O27" s="126" t="s">
        <v>150</v>
      </c>
      <c r="P27" s="126" t="s">
        <v>150</v>
      </c>
      <c r="Q27" s="126" t="s">
        <v>150</v>
      </c>
      <c r="R27" s="126" t="s">
        <v>150</v>
      </c>
      <c r="S27" s="126" t="s">
        <v>150</v>
      </c>
      <c r="T27" s="126" t="s">
        <v>150</v>
      </c>
      <c r="U27" s="126" t="s">
        <v>150</v>
      </c>
      <c r="V27" s="126" t="s">
        <v>150</v>
      </c>
      <c r="W27" s="126" t="s">
        <v>150</v>
      </c>
      <c r="X27" s="126" t="s">
        <v>150</v>
      </c>
      <c r="Y27" s="126" t="s">
        <v>150</v>
      </c>
      <c r="Z27" s="126" t="s">
        <v>150</v>
      </c>
      <c r="AA27" s="126" t="s">
        <v>150</v>
      </c>
      <c r="AB27" s="126" t="s">
        <v>150</v>
      </c>
      <c r="AC27" s="127" t="s">
        <v>150</v>
      </c>
      <c r="AD27">
        <f t="shared" si="0"/>
        <v>1</v>
      </c>
    </row>
    <row r="28" spans="1:30" ht="24.95" customHeight="1" x14ac:dyDescent="0.25">
      <c r="A28" s="50">
        <v>27</v>
      </c>
      <c r="B28" s="122" t="s">
        <v>205</v>
      </c>
      <c r="C28" s="123" t="s">
        <v>151</v>
      </c>
      <c r="D28" s="123" t="s">
        <v>151</v>
      </c>
      <c r="E28" s="123" t="s">
        <v>151</v>
      </c>
      <c r="F28" s="123" t="s">
        <v>151</v>
      </c>
      <c r="G28" s="123" t="s">
        <v>151</v>
      </c>
      <c r="H28" s="123" t="s">
        <v>151</v>
      </c>
      <c r="I28" s="123" t="s">
        <v>151</v>
      </c>
      <c r="J28" s="123" t="s">
        <v>151</v>
      </c>
      <c r="K28" s="123" t="s">
        <v>151</v>
      </c>
      <c r="L28" s="123" t="s">
        <v>151</v>
      </c>
      <c r="M28" s="123" t="s">
        <v>151</v>
      </c>
      <c r="N28" s="123" t="s">
        <v>151</v>
      </c>
      <c r="O28" s="123" t="s">
        <v>151</v>
      </c>
      <c r="P28" s="123" t="s">
        <v>151</v>
      </c>
      <c r="Q28" s="123" t="s">
        <v>151</v>
      </c>
      <c r="R28" s="123" t="s">
        <v>151</v>
      </c>
      <c r="S28" s="123" t="s">
        <v>151</v>
      </c>
      <c r="T28" s="123" t="s">
        <v>151</v>
      </c>
      <c r="U28" s="123" t="s">
        <v>151</v>
      </c>
      <c r="V28" s="123" t="s">
        <v>151</v>
      </c>
      <c r="W28" s="123" t="s">
        <v>151</v>
      </c>
      <c r="X28" s="123" t="s">
        <v>151</v>
      </c>
      <c r="Y28" s="123" t="s">
        <v>151</v>
      </c>
      <c r="Z28" s="123" t="s">
        <v>151</v>
      </c>
      <c r="AA28" s="123" t="s">
        <v>151</v>
      </c>
      <c r="AB28" s="123" t="s">
        <v>151</v>
      </c>
      <c r="AC28" s="124" t="s">
        <v>151</v>
      </c>
      <c r="AD28">
        <f t="shared" si="0"/>
        <v>1</v>
      </c>
    </row>
    <row r="29" spans="1:30" ht="24.95" customHeight="1" x14ac:dyDescent="0.25">
      <c r="A29" s="50">
        <v>28</v>
      </c>
      <c r="B29" s="125" t="s">
        <v>206</v>
      </c>
      <c r="C29" s="126" t="s">
        <v>152</v>
      </c>
      <c r="D29" s="126" t="s">
        <v>152</v>
      </c>
      <c r="E29" s="126" t="s">
        <v>152</v>
      </c>
      <c r="F29" s="126" t="s">
        <v>152</v>
      </c>
      <c r="G29" s="126" t="s">
        <v>152</v>
      </c>
      <c r="H29" s="126" t="s">
        <v>152</v>
      </c>
      <c r="I29" s="126" t="s">
        <v>152</v>
      </c>
      <c r="J29" s="126" t="s">
        <v>152</v>
      </c>
      <c r="K29" s="126" t="s">
        <v>152</v>
      </c>
      <c r="L29" s="126" t="s">
        <v>152</v>
      </c>
      <c r="M29" s="126" t="s">
        <v>152</v>
      </c>
      <c r="N29" s="126" t="s">
        <v>152</v>
      </c>
      <c r="O29" s="126" t="s">
        <v>152</v>
      </c>
      <c r="P29" s="126" t="s">
        <v>152</v>
      </c>
      <c r="Q29" s="126" t="s">
        <v>152</v>
      </c>
      <c r="R29" s="126" t="s">
        <v>152</v>
      </c>
      <c r="S29" s="126" t="s">
        <v>152</v>
      </c>
      <c r="T29" s="126" t="s">
        <v>152</v>
      </c>
      <c r="U29" s="126" t="s">
        <v>152</v>
      </c>
      <c r="V29" s="126" t="s">
        <v>152</v>
      </c>
      <c r="W29" s="126" t="s">
        <v>152</v>
      </c>
      <c r="X29" s="126" t="s">
        <v>152</v>
      </c>
      <c r="Y29" s="126" t="s">
        <v>152</v>
      </c>
      <c r="Z29" s="126" t="s">
        <v>152</v>
      </c>
      <c r="AA29" s="126" t="s">
        <v>152</v>
      </c>
      <c r="AB29" s="126" t="s">
        <v>152</v>
      </c>
      <c r="AC29" s="127" t="s">
        <v>152</v>
      </c>
      <c r="AD29">
        <f t="shared" si="0"/>
        <v>1</v>
      </c>
    </row>
    <row r="30" spans="1:30" ht="24.95" customHeight="1" x14ac:dyDescent="0.25">
      <c r="A30" s="50">
        <v>29</v>
      </c>
      <c r="B30" s="122" t="s">
        <v>207</v>
      </c>
      <c r="C30" s="123" t="s">
        <v>153</v>
      </c>
      <c r="D30" s="123" t="s">
        <v>153</v>
      </c>
      <c r="E30" s="123" t="s">
        <v>153</v>
      </c>
      <c r="F30" s="123" t="s">
        <v>153</v>
      </c>
      <c r="G30" s="123" t="s">
        <v>153</v>
      </c>
      <c r="H30" s="123" t="s">
        <v>153</v>
      </c>
      <c r="I30" s="123" t="s">
        <v>153</v>
      </c>
      <c r="J30" s="123" t="s">
        <v>153</v>
      </c>
      <c r="K30" s="123" t="s">
        <v>153</v>
      </c>
      <c r="L30" s="123" t="s">
        <v>153</v>
      </c>
      <c r="M30" s="123" t="s">
        <v>153</v>
      </c>
      <c r="N30" s="123" t="s">
        <v>153</v>
      </c>
      <c r="O30" s="123" t="s">
        <v>153</v>
      </c>
      <c r="P30" s="123" t="s">
        <v>153</v>
      </c>
      <c r="Q30" s="123" t="s">
        <v>153</v>
      </c>
      <c r="R30" s="123" t="s">
        <v>153</v>
      </c>
      <c r="S30" s="123" t="s">
        <v>153</v>
      </c>
      <c r="T30" s="123" t="s">
        <v>153</v>
      </c>
      <c r="U30" s="123" t="s">
        <v>153</v>
      </c>
      <c r="V30" s="123" t="s">
        <v>153</v>
      </c>
      <c r="W30" s="123" t="s">
        <v>153</v>
      </c>
      <c r="X30" s="123" t="s">
        <v>153</v>
      </c>
      <c r="Y30" s="123" t="s">
        <v>153</v>
      </c>
      <c r="Z30" s="123" t="s">
        <v>153</v>
      </c>
      <c r="AA30" s="123" t="s">
        <v>153</v>
      </c>
      <c r="AB30" s="123" t="s">
        <v>153</v>
      </c>
      <c r="AC30" s="124" t="s">
        <v>153</v>
      </c>
      <c r="AD30">
        <f t="shared" si="0"/>
        <v>1</v>
      </c>
    </row>
    <row r="31" spans="1:30" ht="24.95" customHeight="1" x14ac:dyDescent="0.25">
      <c r="A31" s="50">
        <v>30</v>
      </c>
      <c r="B31" s="125" t="s">
        <v>208</v>
      </c>
      <c r="C31" s="126" t="s">
        <v>154</v>
      </c>
      <c r="D31" s="126" t="s">
        <v>154</v>
      </c>
      <c r="E31" s="126" t="s">
        <v>154</v>
      </c>
      <c r="F31" s="126" t="s">
        <v>154</v>
      </c>
      <c r="G31" s="126" t="s">
        <v>154</v>
      </c>
      <c r="H31" s="126" t="s">
        <v>154</v>
      </c>
      <c r="I31" s="126" t="s">
        <v>154</v>
      </c>
      <c r="J31" s="126" t="s">
        <v>154</v>
      </c>
      <c r="K31" s="126" t="s">
        <v>154</v>
      </c>
      <c r="L31" s="126" t="s">
        <v>154</v>
      </c>
      <c r="M31" s="126" t="s">
        <v>154</v>
      </c>
      <c r="N31" s="126" t="s">
        <v>154</v>
      </c>
      <c r="O31" s="126" t="s">
        <v>154</v>
      </c>
      <c r="P31" s="126" t="s">
        <v>154</v>
      </c>
      <c r="Q31" s="126" t="s">
        <v>154</v>
      </c>
      <c r="R31" s="126" t="s">
        <v>154</v>
      </c>
      <c r="S31" s="126" t="s">
        <v>154</v>
      </c>
      <c r="T31" s="126" t="s">
        <v>154</v>
      </c>
      <c r="U31" s="126" t="s">
        <v>154</v>
      </c>
      <c r="V31" s="126" t="s">
        <v>154</v>
      </c>
      <c r="W31" s="126" t="s">
        <v>154</v>
      </c>
      <c r="X31" s="126" t="s">
        <v>154</v>
      </c>
      <c r="Y31" s="126" t="s">
        <v>154</v>
      </c>
      <c r="Z31" s="126" t="s">
        <v>154</v>
      </c>
      <c r="AA31" s="126" t="s">
        <v>154</v>
      </c>
      <c r="AB31" s="126" t="s">
        <v>154</v>
      </c>
      <c r="AC31" s="127" t="s">
        <v>154</v>
      </c>
      <c r="AD31">
        <f t="shared" si="0"/>
        <v>1</v>
      </c>
    </row>
    <row r="32" spans="1:30" ht="24.95" customHeight="1" x14ac:dyDescent="0.25">
      <c r="A32" s="50">
        <v>31</v>
      </c>
      <c r="B32" s="122" t="s">
        <v>209</v>
      </c>
      <c r="C32" s="123" t="s">
        <v>155</v>
      </c>
      <c r="D32" s="123" t="s">
        <v>155</v>
      </c>
      <c r="E32" s="123" t="s">
        <v>155</v>
      </c>
      <c r="F32" s="123" t="s">
        <v>155</v>
      </c>
      <c r="G32" s="123" t="s">
        <v>155</v>
      </c>
      <c r="H32" s="123" t="s">
        <v>155</v>
      </c>
      <c r="I32" s="123" t="s">
        <v>155</v>
      </c>
      <c r="J32" s="123" t="s">
        <v>155</v>
      </c>
      <c r="K32" s="123" t="s">
        <v>155</v>
      </c>
      <c r="L32" s="123" t="s">
        <v>155</v>
      </c>
      <c r="M32" s="123" t="s">
        <v>155</v>
      </c>
      <c r="N32" s="123" t="s">
        <v>155</v>
      </c>
      <c r="O32" s="123" t="s">
        <v>155</v>
      </c>
      <c r="P32" s="123" t="s">
        <v>155</v>
      </c>
      <c r="Q32" s="123" t="s">
        <v>155</v>
      </c>
      <c r="R32" s="123" t="s">
        <v>155</v>
      </c>
      <c r="S32" s="123" t="s">
        <v>155</v>
      </c>
      <c r="T32" s="123" t="s">
        <v>155</v>
      </c>
      <c r="U32" s="123" t="s">
        <v>155</v>
      </c>
      <c r="V32" s="123" t="s">
        <v>155</v>
      </c>
      <c r="W32" s="123" t="s">
        <v>155</v>
      </c>
      <c r="X32" s="123" t="s">
        <v>155</v>
      </c>
      <c r="Y32" s="123" t="s">
        <v>155</v>
      </c>
      <c r="Z32" s="123" t="s">
        <v>155</v>
      </c>
      <c r="AA32" s="123" t="s">
        <v>155</v>
      </c>
      <c r="AB32" s="123" t="s">
        <v>155</v>
      </c>
      <c r="AC32" s="124" t="s">
        <v>155</v>
      </c>
      <c r="AD32">
        <f t="shared" si="0"/>
        <v>1</v>
      </c>
    </row>
    <row r="33" spans="1:30" ht="24.95" customHeight="1" x14ac:dyDescent="0.25">
      <c r="A33" s="50">
        <v>32</v>
      </c>
      <c r="B33" s="125" t="s">
        <v>210</v>
      </c>
      <c r="C33" s="126" t="s">
        <v>156</v>
      </c>
      <c r="D33" s="126" t="s">
        <v>156</v>
      </c>
      <c r="E33" s="126" t="s">
        <v>156</v>
      </c>
      <c r="F33" s="126" t="s">
        <v>156</v>
      </c>
      <c r="G33" s="126" t="s">
        <v>156</v>
      </c>
      <c r="H33" s="126" t="s">
        <v>156</v>
      </c>
      <c r="I33" s="126" t="s">
        <v>156</v>
      </c>
      <c r="J33" s="126" t="s">
        <v>156</v>
      </c>
      <c r="K33" s="126" t="s">
        <v>156</v>
      </c>
      <c r="L33" s="126" t="s">
        <v>156</v>
      </c>
      <c r="M33" s="126" t="s">
        <v>156</v>
      </c>
      <c r="N33" s="126" t="s">
        <v>156</v>
      </c>
      <c r="O33" s="126" t="s">
        <v>156</v>
      </c>
      <c r="P33" s="126" t="s">
        <v>156</v>
      </c>
      <c r="Q33" s="126" t="s">
        <v>156</v>
      </c>
      <c r="R33" s="126" t="s">
        <v>156</v>
      </c>
      <c r="S33" s="126" t="s">
        <v>156</v>
      </c>
      <c r="T33" s="126" t="s">
        <v>156</v>
      </c>
      <c r="U33" s="126" t="s">
        <v>156</v>
      </c>
      <c r="V33" s="126" t="s">
        <v>156</v>
      </c>
      <c r="W33" s="126" t="s">
        <v>156</v>
      </c>
      <c r="X33" s="126" t="s">
        <v>156</v>
      </c>
      <c r="Y33" s="126" t="s">
        <v>156</v>
      </c>
      <c r="Z33" s="126" t="s">
        <v>156</v>
      </c>
      <c r="AA33" s="126" t="s">
        <v>156</v>
      </c>
      <c r="AB33" s="126" t="s">
        <v>156</v>
      </c>
      <c r="AC33" s="127" t="s">
        <v>156</v>
      </c>
      <c r="AD33">
        <f t="shared" si="0"/>
        <v>1</v>
      </c>
    </row>
    <row r="34" spans="1:30" ht="24.95" customHeight="1" x14ac:dyDescent="0.25">
      <c r="A34" s="50">
        <v>33</v>
      </c>
      <c r="B34" s="122" t="s">
        <v>211</v>
      </c>
      <c r="C34" s="123" t="s">
        <v>157</v>
      </c>
      <c r="D34" s="123" t="s">
        <v>157</v>
      </c>
      <c r="E34" s="123" t="s">
        <v>157</v>
      </c>
      <c r="F34" s="123" t="s">
        <v>157</v>
      </c>
      <c r="G34" s="123" t="s">
        <v>157</v>
      </c>
      <c r="H34" s="123" t="s">
        <v>157</v>
      </c>
      <c r="I34" s="123" t="s">
        <v>157</v>
      </c>
      <c r="J34" s="123" t="s">
        <v>157</v>
      </c>
      <c r="K34" s="123" t="s">
        <v>157</v>
      </c>
      <c r="L34" s="123" t="s">
        <v>157</v>
      </c>
      <c r="M34" s="123" t="s">
        <v>157</v>
      </c>
      <c r="N34" s="123" t="s">
        <v>157</v>
      </c>
      <c r="O34" s="123" t="s">
        <v>157</v>
      </c>
      <c r="P34" s="123" t="s">
        <v>157</v>
      </c>
      <c r="Q34" s="123" t="s">
        <v>157</v>
      </c>
      <c r="R34" s="123" t="s">
        <v>157</v>
      </c>
      <c r="S34" s="123" t="s">
        <v>157</v>
      </c>
      <c r="T34" s="123" t="s">
        <v>157</v>
      </c>
      <c r="U34" s="123" t="s">
        <v>157</v>
      </c>
      <c r="V34" s="123" t="s">
        <v>157</v>
      </c>
      <c r="W34" s="123" t="s">
        <v>157</v>
      </c>
      <c r="X34" s="123" t="s">
        <v>157</v>
      </c>
      <c r="Y34" s="123" t="s">
        <v>157</v>
      </c>
      <c r="Z34" s="123" t="s">
        <v>157</v>
      </c>
      <c r="AA34" s="123" t="s">
        <v>157</v>
      </c>
      <c r="AB34" s="123" t="s">
        <v>157</v>
      </c>
      <c r="AC34" s="124" t="s">
        <v>157</v>
      </c>
      <c r="AD34">
        <f t="shared" si="0"/>
        <v>1</v>
      </c>
    </row>
    <row r="35" spans="1:30" ht="24.95" customHeight="1" x14ac:dyDescent="0.25">
      <c r="A35" s="50">
        <v>34</v>
      </c>
      <c r="B35" s="125" t="s">
        <v>212</v>
      </c>
      <c r="C35" s="126" t="s">
        <v>158</v>
      </c>
      <c r="D35" s="126" t="s">
        <v>158</v>
      </c>
      <c r="E35" s="126" t="s">
        <v>158</v>
      </c>
      <c r="F35" s="126" t="s">
        <v>158</v>
      </c>
      <c r="G35" s="126" t="s">
        <v>158</v>
      </c>
      <c r="H35" s="126" t="s">
        <v>158</v>
      </c>
      <c r="I35" s="126" t="s">
        <v>158</v>
      </c>
      <c r="J35" s="126" t="s">
        <v>158</v>
      </c>
      <c r="K35" s="126" t="s">
        <v>158</v>
      </c>
      <c r="L35" s="126" t="s">
        <v>158</v>
      </c>
      <c r="M35" s="126" t="s">
        <v>158</v>
      </c>
      <c r="N35" s="126" t="s">
        <v>158</v>
      </c>
      <c r="O35" s="126" t="s">
        <v>158</v>
      </c>
      <c r="P35" s="126" t="s">
        <v>158</v>
      </c>
      <c r="Q35" s="126" t="s">
        <v>158</v>
      </c>
      <c r="R35" s="126" t="s">
        <v>158</v>
      </c>
      <c r="S35" s="126" t="s">
        <v>158</v>
      </c>
      <c r="T35" s="126" t="s">
        <v>158</v>
      </c>
      <c r="U35" s="126" t="s">
        <v>158</v>
      </c>
      <c r="V35" s="126" t="s">
        <v>158</v>
      </c>
      <c r="W35" s="126" t="s">
        <v>158</v>
      </c>
      <c r="X35" s="126" t="s">
        <v>158</v>
      </c>
      <c r="Y35" s="126" t="s">
        <v>158</v>
      </c>
      <c r="Z35" s="126" t="s">
        <v>158</v>
      </c>
      <c r="AA35" s="126" t="s">
        <v>158</v>
      </c>
      <c r="AB35" s="126" t="s">
        <v>158</v>
      </c>
      <c r="AC35" s="127" t="s">
        <v>158</v>
      </c>
      <c r="AD35">
        <f t="shared" si="0"/>
        <v>1</v>
      </c>
    </row>
    <row r="36" spans="1:30" ht="24.95" customHeight="1" x14ac:dyDescent="0.25">
      <c r="A36" s="50">
        <v>35</v>
      </c>
      <c r="B36" s="122" t="s">
        <v>213</v>
      </c>
      <c r="C36" s="123" t="s">
        <v>159</v>
      </c>
      <c r="D36" s="123" t="s">
        <v>159</v>
      </c>
      <c r="E36" s="123" t="s">
        <v>159</v>
      </c>
      <c r="F36" s="123" t="s">
        <v>159</v>
      </c>
      <c r="G36" s="123" t="s">
        <v>159</v>
      </c>
      <c r="H36" s="123" t="s">
        <v>159</v>
      </c>
      <c r="I36" s="123" t="s">
        <v>159</v>
      </c>
      <c r="J36" s="123" t="s">
        <v>159</v>
      </c>
      <c r="K36" s="123" t="s">
        <v>159</v>
      </c>
      <c r="L36" s="123" t="s">
        <v>159</v>
      </c>
      <c r="M36" s="123" t="s">
        <v>159</v>
      </c>
      <c r="N36" s="123" t="s">
        <v>159</v>
      </c>
      <c r="O36" s="123" t="s">
        <v>159</v>
      </c>
      <c r="P36" s="123" t="s">
        <v>159</v>
      </c>
      <c r="Q36" s="123" t="s">
        <v>159</v>
      </c>
      <c r="R36" s="123" t="s">
        <v>159</v>
      </c>
      <c r="S36" s="123" t="s">
        <v>159</v>
      </c>
      <c r="T36" s="123" t="s">
        <v>159</v>
      </c>
      <c r="U36" s="123" t="s">
        <v>159</v>
      </c>
      <c r="V36" s="123" t="s">
        <v>159</v>
      </c>
      <c r="W36" s="123" t="s">
        <v>159</v>
      </c>
      <c r="X36" s="123" t="s">
        <v>159</v>
      </c>
      <c r="Y36" s="123" t="s">
        <v>159</v>
      </c>
      <c r="Z36" s="123" t="s">
        <v>159</v>
      </c>
      <c r="AA36" s="123" t="s">
        <v>159</v>
      </c>
      <c r="AB36" s="123" t="s">
        <v>159</v>
      </c>
      <c r="AC36" s="124" t="s">
        <v>159</v>
      </c>
      <c r="AD36">
        <f t="shared" si="0"/>
        <v>1</v>
      </c>
    </row>
    <row r="37" spans="1:30" ht="24.95" customHeight="1" x14ac:dyDescent="0.25">
      <c r="A37" s="50">
        <v>36</v>
      </c>
      <c r="B37" s="125" t="s">
        <v>214</v>
      </c>
      <c r="C37" s="126" t="s">
        <v>160</v>
      </c>
      <c r="D37" s="126" t="s">
        <v>160</v>
      </c>
      <c r="E37" s="126" t="s">
        <v>160</v>
      </c>
      <c r="F37" s="126" t="s">
        <v>160</v>
      </c>
      <c r="G37" s="126" t="s">
        <v>160</v>
      </c>
      <c r="H37" s="126" t="s">
        <v>160</v>
      </c>
      <c r="I37" s="126" t="s">
        <v>160</v>
      </c>
      <c r="J37" s="126" t="s">
        <v>160</v>
      </c>
      <c r="K37" s="126" t="s">
        <v>160</v>
      </c>
      <c r="L37" s="126" t="s">
        <v>160</v>
      </c>
      <c r="M37" s="126" t="s">
        <v>160</v>
      </c>
      <c r="N37" s="126" t="s">
        <v>160</v>
      </c>
      <c r="O37" s="126" t="s">
        <v>160</v>
      </c>
      <c r="P37" s="126" t="s">
        <v>160</v>
      </c>
      <c r="Q37" s="126" t="s">
        <v>160</v>
      </c>
      <c r="R37" s="126" t="s">
        <v>160</v>
      </c>
      <c r="S37" s="126" t="s">
        <v>160</v>
      </c>
      <c r="T37" s="126" t="s">
        <v>160</v>
      </c>
      <c r="U37" s="126" t="s">
        <v>160</v>
      </c>
      <c r="V37" s="126" t="s">
        <v>160</v>
      </c>
      <c r="W37" s="126" t="s">
        <v>160</v>
      </c>
      <c r="X37" s="126" t="s">
        <v>160</v>
      </c>
      <c r="Y37" s="126" t="s">
        <v>160</v>
      </c>
      <c r="Z37" s="126" t="s">
        <v>160</v>
      </c>
      <c r="AA37" s="126" t="s">
        <v>160</v>
      </c>
      <c r="AB37" s="126" t="s">
        <v>160</v>
      </c>
      <c r="AC37" s="127" t="s">
        <v>160</v>
      </c>
      <c r="AD37">
        <f t="shared" si="0"/>
        <v>1</v>
      </c>
    </row>
    <row r="38" spans="1:30" ht="24.95" customHeight="1" x14ac:dyDescent="0.25">
      <c r="A38" s="50">
        <v>37</v>
      </c>
      <c r="B38" s="122" t="s">
        <v>215</v>
      </c>
      <c r="C38" s="123" t="s">
        <v>161</v>
      </c>
      <c r="D38" s="123" t="s">
        <v>161</v>
      </c>
      <c r="E38" s="123" t="s">
        <v>161</v>
      </c>
      <c r="F38" s="123" t="s">
        <v>161</v>
      </c>
      <c r="G38" s="123" t="s">
        <v>161</v>
      </c>
      <c r="H38" s="123" t="s">
        <v>161</v>
      </c>
      <c r="I38" s="123" t="s">
        <v>161</v>
      </c>
      <c r="J38" s="123" t="s">
        <v>161</v>
      </c>
      <c r="K38" s="123" t="s">
        <v>161</v>
      </c>
      <c r="L38" s="123" t="s">
        <v>161</v>
      </c>
      <c r="M38" s="123" t="s">
        <v>161</v>
      </c>
      <c r="N38" s="123" t="s">
        <v>161</v>
      </c>
      <c r="O38" s="123" t="s">
        <v>161</v>
      </c>
      <c r="P38" s="123" t="s">
        <v>161</v>
      </c>
      <c r="Q38" s="123" t="s">
        <v>161</v>
      </c>
      <c r="R38" s="123" t="s">
        <v>161</v>
      </c>
      <c r="S38" s="123" t="s">
        <v>161</v>
      </c>
      <c r="T38" s="123" t="s">
        <v>161</v>
      </c>
      <c r="U38" s="123" t="s">
        <v>161</v>
      </c>
      <c r="V38" s="123" t="s">
        <v>161</v>
      </c>
      <c r="W38" s="123" t="s">
        <v>161</v>
      </c>
      <c r="X38" s="123" t="s">
        <v>161</v>
      </c>
      <c r="Y38" s="123" t="s">
        <v>161</v>
      </c>
      <c r="Z38" s="123" t="s">
        <v>161</v>
      </c>
      <c r="AA38" s="123" t="s">
        <v>161</v>
      </c>
      <c r="AB38" s="123" t="s">
        <v>161</v>
      </c>
      <c r="AC38" s="124" t="s">
        <v>161</v>
      </c>
      <c r="AD38">
        <f t="shared" si="0"/>
        <v>1</v>
      </c>
    </row>
    <row r="39" spans="1:30" ht="24.95" customHeight="1" x14ac:dyDescent="0.25">
      <c r="A39" s="50">
        <v>38</v>
      </c>
      <c r="B39" s="125" t="s">
        <v>216</v>
      </c>
      <c r="C39" s="126" t="s">
        <v>162</v>
      </c>
      <c r="D39" s="126" t="s">
        <v>162</v>
      </c>
      <c r="E39" s="126" t="s">
        <v>162</v>
      </c>
      <c r="F39" s="126" t="s">
        <v>162</v>
      </c>
      <c r="G39" s="126" t="s">
        <v>162</v>
      </c>
      <c r="H39" s="126" t="s">
        <v>162</v>
      </c>
      <c r="I39" s="126" t="s">
        <v>162</v>
      </c>
      <c r="J39" s="126" t="s">
        <v>162</v>
      </c>
      <c r="K39" s="126" t="s">
        <v>162</v>
      </c>
      <c r="L39" s="126" t="s">
        <v>162</v>
      </c>
      <c r="M39" s="126" t="s">
        <v>162</v>
      </c>
      <c r="N39" s="126" t="s">
        <v>162</v>
      </c>
      <c r="O39" s="126" t="s">
        <v>162</v>
      </c>
      <c r="P39" s="126" t="s">
        <v>162</v>
      </c>
      <c r="Q39" s="126" t="s">
        <v>162</v>
      </c>
      <c r="R39" s="126" t="s">
        <v>162</v>
      </c>
      <c r="S39" s="126" t="s">
        <v>162</v>
      </c>
      <c r="T39" s="126" t="s">
        <v>162</v>
      </c>
      <c r="U39" s="126" t="s">
        <v>162</v>
      </c>
      <c r="V39" s="126" t="s">
        <v>162</v>
      </c>
      <c r="W39" s="126" t="s">
        <v>162</v>
      </c>
      <c r="X39" s="126" t="s">
        <v>162</v>
      </c>
      <c r="Y39" s="126" t="s">
        <v>162</v>
      </c>
      <c r="Z39" s="126" t="s">
        <v>162</v>
      </c>
      <c r="AA39" s="126" t="s">
        <v>162</v>
      </c>
      <c r="AB39" s="126" t="s">
        <v>162</v>
      </c>
      <c r="AC39" s="127" t="s">
        <v>162</v>
      </c>
      <c r="AD39">
        <f t="shared" si="0"/>
        <v>1</v>
      </c>
    </row>
    <row r="40" spans="1:30" ht="24.95" customHeight="1" x14ac:dyDescent="0.25">
      <c r="A40" s="50">
        <v>39</v>
      </c>
      <c r="B40" s="122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4"/>
      <c r="AD40">
        <f t="shared" si="0"/>
        <v>0</v>
      </c>
    </row>
    <row r="41" spans="1:30" ht="24.95" customHeight="1" x14ac:dyDescent="0.25">
      <c r="A41" s="50">
        <v>40</v>
      </c>
      <c r="B41" s="125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7"/>
      <c r="AD41">
        <f t="shared" si="0"/>
        <v>0</v>
      </c>
    </row>
    <row r="42" spans="1:30" ht="24.95" customHeight="1" x14ac:dyDescent="0.25">
      <c r="A42" s="50">
        <v>41</v>
      </c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4"/>
      <c r="AD42">
        <f t="shared" si="0"/>
        <v>0</v>
      </c>
    </row>
    <row r="43" spans="1:30" ht="24.95" customHeight="1" x14ac:dyDescent="0.25">
      <c r="A43" s="50">
        <v>42</v>
      </c>
      <c r="B43" s="125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7"/>
      <c r="AD43">
        <f t="shared" si="0"/>
        <v>0</v>
      </c>
    </row>
    <row r="44" spans="1:30" ht="24.95" customHeight="1" x14ac:dyDescent="0.25">
      <c r="A44" s="50">
        <v>43</v>
      </c>
      <c r="B44" s="122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4"/>
      <c r="AD44">
        <f t="shared" si="0"/>
        <v>0</v>
      </c>
    </row>
    <row r="45" spans="1:30" ht="24.95" customHeight="1" x14ac:dyDescent="0.25">
      <c r="A45" s="50">
        <v>44</v>
      </c>
      <c r="B45" s="53"/>
      <c r="AD45">
        <f t="shared" si="0"/>
        <v>0</v>
      </c>
    </row>
    <row r="46" spans="1:30" ht="24.95" customHeight="1" x14ac:dyDescent="0.25">
      <c r="A46" s="50">
        <v>45</v>
      </c>
      <c r="B46" s="54"/>
      <c r="AD46">
        <f t="shared" si="0"/>
        <v>0</v>
      </c>
    </row>
    <row r="47" spans="1:30" ht="24.95" customHeight="1" x14ac:dyDescent="0.25">
      <c r="A47" s="50">
        <v>46</v>
      </c>
      <c r="B47" s="53"/>
      <c r="AD47">
        <f t="shared" si="0"/>
        <v>0</v>
      </c>
    </row>
    <row r="48" spans="1:30" ht="24.95" customHeight="1" x14ac:dyDescent="0.25">
      <c r="A48" s="50">
        <v>47</v>
      </c>
      <c r="B48" s="56"/>
      <c r="AD48">
        <f t="shared" si="0"/>
        <v>0</v>
      </c>
    </row>
    <row r="49" spans="1:30" ht="24.95" customHeight="1" x14ac:dyDescent="0.25">
      <c r="A49" s="50">
        <v>48</v>
      </c>
      <c r="B49" s="55"/>
      <c r="AD49">
        <f t="shared" si="0"/>
        <v>0</v>
      </c>
    </row>
    <row r="50" spans="1:30" ht="24.95" customHeight="1" x14ac:dyDescent="0.2">
      <c r="A50" s="50">
        <v>49</v>
      </c>
      <c r="B50" s="51"/>
      <c r="AD50">
        <f t="shared" si="0"/>
        <v>0</v>
      </c>
    </row>
    <row r="51" spans="1:30" ht="24.95" customHeight="1" x14ac:dyDescent="0.2">
      <c r="A51" s="50">
        <v>50</v>
      </c>
      <c r="B51" s="51"/>
      <c r="AD51">
        <f t="shared" si="0"/>
        <v>0</v>
      </c>
    </row>
    <row r="52" spans="1:30" x14ac:dyDescent="0.2">
      <c r="A52" t="s">
        <v>133</v>
      </c>
      <c r="B52" s="57">
        <f>COUNTIF(AD2:AD51,"=1")</f>
        <v>38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topLeftCell="A17" zoomScale="85" zoomScaleNormal="85" workbookViewId="0">
      <selection activeCell="D12" sqref="D12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42" t="s">
        <v>149</v>
      </c>
      <c r="D1" s="140"/>
      <c r="E1" s="140"/>
      <c r="F1" s="140"/>
      <c r="G1" s="140"/>
      <c r="H1" s="157" t="s">
        <v>55</v>
      </c>
      <c r="I1" s="157" t="s">
        <v>56</v>
      </c>
      <c r="J1" s="157"/>
    </row>
    <row r="2" spans="1:10" ht="15" x14ac:dyDescent="0.25">
      <c r="A2" s="85"/>
      <c r="B2" s="86" t="s">
        <v>0</v>
      </c>
      <c r="C2" s="158" t="s">
        <v>145</v>
      </c>
      <c r="D2" s="159"/>
      <c r="E2" s="159"/>
      <c r="F2" s="159"/>
      <c r="G2" s="159"/>
      <c r="H2" s="157"/>
      <c r="I2" s="157"/>
      <c r="J2" s="157"/>
    </row>
    <row r="3" spans="1:10" ht="15" x14ac:dyDescent="0.25">
      <c r="A3" s="85"/>
      <c r="B3" s="86" t="s">
        <v>57</v>
      </c>
      <c r="C3" s="158" t="s">
        <v>58</v>
      </c>
      <c r="D3" s="159"/>
      <c r="E3" s="159"/>
      <c r="F3" s="159"/>
      <c r="G3" s="159"/>
      <c r="H3" s="87" t="s">
        <v>59</v>
      </c>
      <c r="I3" s="151" t="s">
        <v>60</v>
      </c>
      <c r="J3" s="151"/>
    </row>
    <row r="4" spans="1:10" ht="15" x14ac:dyDescent="0.25">
      <c r="A4" s="85"/>
      <c r="B4" s="86" t="s">
        <v>1</v>
      </c>
      <c r="C4" s="150" t="s">
        <v>146</v>
      </c>
      <c r="D4" s="140"/>
      <c r="E4" s="140"/>
      <c r="F4" s="140"/>
      <c r="G4" s="140"/>
      <c r="H4" s="87" t="s">
        <v>61</v>
      </c>
      <c r="I4" s="151" t="s">
        <v>62</v>
      </c>
      <c r="J4" s="151"/>
    </row>
    <row r="5" spans="1:10" ht="15" x14ac:dyDescent="0.25">
      <c r="A5" s="85"/>
      <c r="B5" s="86" t="s">
        <v>20</v>
      </c>
      <c r="C5" s="140">
        <v>2025</v>
      </c>
      <c r="D5" s="140"/>
      <c r="E5" s="140"/>
      <c r="F5" s="140">
        <v>2025</v>
      </c>
      <c r="G5" s="140"/>
      <c r="H5" s="87" t="s">
        <v>63</v>
      </c>
      <c r="I5" s="151" t="s">
        <v>64</v>
      </c>
      <c r="J5" s="151"/>
    </row>
    <row r="6" spans="1:10" ht="15" x14ac:dyDescent="0.25">
      <c r="A6" s="85"/>
      <c r="B6" s="86" t="s">
        <v>7</v>
      </c>
      <c r="C6" s="142" t="s">
        <v>176</v>
      </c>
      <c r="D6" s="140"/>
      <c r="E6" s="140"/>
      <c r="F6" s="140"/>
      <c r="G6" s="140"/>
      <c r="H6" s="15"/>
      <c r="I6" s="15"/>
      <c r="J6" s="15"/>
    </row>
    <row r="7" spans="1:10" ht="15" x14ac:dyDescent="0.25">
      <c r="A7" s="85"/>
      <c r="B7" s="86" t="s">
        <v>2</v>
      </c>
      <c r="C7" s="139" t="s">
        <v>178</v>
      </c>
      <c r="D7" s="140"/>
      <c r="E7" s="140"/>
      <c r="F7" s="140"/>
      <c r="G7" s="140"/>
      <c r="H7" s="15"/>
      <c r="I7" s="15"/>
      <c r="J7" s="15"/>
    </row>
    <row r="8" spans="1:10" ht="15" x14ac:dyDescent="0.25">
      <c r="A8" s="85"/>
      <c r="B8" s="86" t="s">
        <v>65</v>
      </c>
      <c r="C8" s="141" t="s">
        <v>148</v>
      </c>
      <c r="D8" s="140"/>
      <c r="E8" s="140"/>
      <c r="F8" s="140"/>
      <c r="G8" s="140"/>
      <c r="H8" s="15"/>
      <c r="I8" s="15"/>
      <c r="J8" s="15"/>
    </row>
    <row r="9" spans="1:10" ht="15" x14ac:dyDescent="0.25">
      <c r="A9" s="85"/>
      <c r="B9" s="86" t="s">
        <v>66</v>
      </c>
      <c r="C9" s="142" t="s">
        <v>177</v>
      </c>
      <c r="D9" s="140"/>
      <c r="E9" s="140"/>
      <c r="F9" s="140"/>
      <c r="G9" s="140"/>
      <c r="H9" s="147" t="s">
        <v>67</v>
      </c>
      <c r="I9" s="147"/>
      <c r="J9" s="147"/>
    </row>
    <row r="10" spans="1:10" x14ac:dyDescent="0.2">
      <c r="A10" s="85"/>
      <c r="B10" s="86"/>
      <c r="C10" s="148" t="s">
        <v>68</v>
      </c>
      <c r="D10" s="148"/>
      <c r="E10" s="88" t="s">
        <v>69</v>
      </c>
      <c r="F10" s="88" t="s">
        <v>128</v>
      </c>
      <c r="G10" s="152"/>
      <c r="H10" s="88" t="s">
        <v>68</v>
      </c>
      <c r="I10" s="88" t="s">
        <v>69</v>
      </c>
      <c r="J10" s="89" t="s">
        <v>128</v>
      </c>
    </row>
    <row r="11" spans="1:10" x14ac:dyDescent="0.2">
      <c r="A11" s="85"/>
      <c r="B11" s="86" t="s">
        <v>70</v>
      </c>
      <c r="C11" s="149">
        <v>7</v>
      </c>
      <c r="D11" s="149"/>
      <c r="E11" s="22">
        <v>5</v>
      </c>
      <c r="F11" s="22">
        <v>5</v>
      </c>
      <c r="G11" s="152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52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52"/>
      <c r="H13" s="17"/>
      <c r="I13" s="15"/>
      <c r="J13" s="15"/>
    </row>
    <row r="14" spans="1:10" x14ac:dyDescent="0.2">
      <c r="A14" s="143" t="s">
        <v>71</v>
      </c>
      <c r="B14" s="144"/>
      <c r="C14" s="153">
        <v>30</v>
      </c>
      <c r="D14" s="154"/>
      <c r="E14" s="45">
        <v>30</v>
      </c>
      <c r="F14" s="90">
        <v>30</v>
      </c>
      <c r="G14" s="152"/>
      <c r="H14" s="91"/>
      <c r="I14" s="15" t="str">
        <f>IF(AND(C16=100,E16=100,F16=100),"", "EL TOTAL DEBE SER 100%")</f>
        <v/>
      </c>
      <c r="J14" s="15"/>
    </row>
    <row r="15" spans="1:10" x14ac:dyDescent="0.2">
      <c r="A15" s="143" t="s">
        <v>72</v>
      </c>
      <c r="B15" s="144"/>
      <c r="C15" s="155">
        <v>70</v>
      </c>
      <c r="D15" s="156"/>
      <c r="E15" s="44">
        <v>70</v>
      </c>
      <c r="F15" s="92">
        <v>70</v>
      </c>
      <c r="G15" s="152"/>
      <c r="H15" s="18"/>
      <c r="I15" s="15"/>
      <c r="J15" s="15"/>
    </row>
    <row r="16" spans="1:10" x14ac:dyDescent="0.2">
      <c r="A16" s="20"/>
      <c r="B16" s="21"/>
      <c r="C16" s="145">
        <f>SUM(C14:D15)</f>
        <v>100</v>
      </c>
      <c r="D16" s="146"/>
      <c r="E16" s="93">
        <f>SUM(E14:E15)</f>
        <v>100</v>
      </c>
      <c r="F16" s="94">
        <f>SUM(F14:F15)</f>
        <v>100</v>
      </c>
      <c r="G16" s="152"/>
      <c r="H16" s="19"/>
      <c r="I16" s="19"/>
      <c r="J16" s="19"/>
    </row>
    <row r="18" spans="1:15" ht="38.25" customHeight="1" x14ac:dyDescent="0.2">
      <c r="A18" s="135" t="s">
        <v>73</v>
      </c>
      <c r="B18" s="137" t="s">
        <v>74</v>
      </c>
      <c r="C18" s="95" t="s">
        <v>130</v>
      </c>
      <c r="D18" s="96" t="s">
        <v>134</v>
      </c>
      <c r="E18" s="97" t="s">
        <v>129</v>
      </c>
      <c r="F18" s="98" t="s">
        <v>135</v>
      </c>
      <c r="G18" s="99" t="s">
        <v>131</v>
      </c>
      <c r="H18" s="100" t="s">
        <v>136</v>
      </c>
      <c r="I18" s="131" t="s">
        <v>141</v>
      </c>
      <c r="J18" s="131" t="s">
        <v>142</v>
      </c>
      <c r="K18" s="133" t="s">
        <v>143</v>
      </c>
      <c r="L18" s="128" t="s">
        <v>137</v>
      </c>
      <c r="M18" s="128" t="s">
        <v>138</v>
      </c>
      <c r="N18" s="128" t="s">
        <v>139</v>
      </c>
      <c r="O18" s="129" t="s">
        <v>140</v>
      </c>
    </row>
    <row r="19" spans="1:15" x14ac:dyDescent="0.2">
      <c r="A19" s="136"/>
      <c r="B19" s="138"/>
      <c r="C19" s="101"/>
      <c r="D19" s="101"/>
      <c r="E19" s="102"/>
      <c r="F19" s="102"/>
      <c r="G19" s="103"/>
      <c r="H19" s="103"/>
      <c r="I19" s="132"/>
      <c r="J19" s="132"/>
      <c r="K19" s="134"/>
      <c r="L19" s="128"/>
      <c r="M19" s="128"/>
      <c r="N19" s="128"/>
      <c r="O19" s="130"/>
    </row>
    <row r="20" spans="1:15" x14ac:dyDescent="0.2">
      <c r="A20" s="63">
        <v>1</v>
      </c>
      <c r="B20" s="104" t="str">
        <f>IF(NOMBRES!B2="","",NOMBRES!B2)</f>
        <v>ANTONIO VERDEJO ANGEL GABRIEL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6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7.5</v>
      </c>
    </row>
    <row r="21" spans="1:15" x14ac:dyDescent="0.2">
      <c r="A21" s="63">
        <v>2</v>
      </c>
      <c r="B21" s="104" t="str">
        <f>IF(NOMBRES!B3="","",NOMBRES!B3)</f>
        <v>AZAMAR CUELLO SALVADOR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5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5</v>
      </c>
    </row>
    <row r="22" spans="1:15" x14ac:dyDescent="0.2">
      <c r="A22" s="63">
        <v>3</v>
      </c>
      <c r="B22" s="104" t="str">
        <f>IF(NOMBRES!B4="","",NOMBRES!B4)</f>
        <v>BAUTISTA HERNANDEZ AARON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5</v>
      </c>
      <c r="M22" s="110" t="str">
        <f>CALIF_ANV!AX50</f>
        <v/>
      </c>
      <c r="N22" s="111" t="str">
        <f>CALIF_ANV!AX87</f>
        <v/>
      </c>
      <c r="O22" s="63">
        <f t="shared" si="6"/>
        <v>5</v>
      </c>
    </row>
    <row r="23" spans="1:15" x14ac:dyDescent="0.2">
      <c r="A23" s="63">
        <v>4</v>
      </c>
      <c r="B23" s="104" t="str">
        <f>IF(NOMBRES!B5="","",NOMBRES!B5)</f>
        <v>BAUTISTA PATRACA MIXTI MONSAJ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5</v>
      </c>
      <c r="M23" s="110" t="str">
        <f>CALIF_ANV!AX51</f>
        <v/>
      </c>
      <c r="N23" s="111" t="str">
        <f>CALIF_ANV!AX88</f>
        <v/>
      </c>
      <c r="O23" s="63">
        <f t="shared" si="6"/>
        <v>5</v>
      </c>
    </row>
    <row r="24" spans="1:15" x14ac:dyDescent="0.2">
      <c r="A24" s="63">
        <v>5</v>
      </c>
      <c r="B24" s="104" t="str">
        <f>IF(NOMBRES!B6="","",NOMBRES!B6)</f>
        <v>BAUTISTA RAMIREZ LUIS ANGEL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5</v>
      </c>
      <c r="M24" s="110">
        <f>CALIF_ANV!AX52</f>
        <v>5</v>
      </c>
      <c r="N24" s="111" t="str">
        <f>CALIF_ANV!AX89</f>
        <v/>
      </c>
      <c r="O24" s="63">
        <f t="shared" si="6"/>
        <v>5</v>
      </c>
    </row>
    <row r="25" spans="1:15" x14ac:dyDescent="0.2">
      <c r="A25" s="63">
        <v>6</v>
      </c>
      <c r="B25" s="104" t="str">
        <f>IF(NOMBRES!B7="","",NOMBRES!B7)</f>
        <v>CASTILLO XINOL YADER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5</v>
      </c>
      <c r="M25" s="110" t="str">
        <f>CALIF_ANV!AX53</f>
        <v/>
      </c>
      <c r="N25" s="111" t="str">
        <f>CALIF_ANV!AX90</f>
        <v/>
      </c>
      <c r="O25" s="63">
        <f t="shared" si="6"/>
        <v>5</v>
      </c>
    </row>
    <row r="26" spans="1:15" x14ac:dyDescent="0.2">
      <c r="A26" s="63">
        <v>7</v>
      </c>
      <c r="B26" s="104" t="str">
        <f>IF(NOMBRES!B8="","",NOMBRES!B8)</f>
        <v>CRUZ BAUTISTA ELISA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5</v>
      </c>
      <c r="M26" s="110">
        <f>CALIF_ANV!AX54</f>
        <v>5</v>
      </c>
      <c r="N26" s="111">
        <f>CALIF_ANV!AX91</f>
        <v>5</v>
      </c>
      <c r="O26" s="63">
        <f t="shared" si="6"/>
        <v>5</v>
      </c>
    </row>
    <row r="27" spans="1:15" x14ac:dyDescent="0.2">
      <c r="A27" s="63">
        <v>8</v>
      </c>
      <c r="B27" s="104" t="str">
        <f>IF(NOMBRES!B9="","",NOMBRES!B9)</f>
        <v>CRUZ CRUZ ANDRES PATRICIO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5</v>
      </c>
      <c r="M27" s="110" t="str">
        <f>CALIF_ANV!AX55</f>
        <v/>
      </c>
      <c r="N27" s="111" t="str">
        <f>CALIF_ANV!AX92</f>
        <v/>
      </c>
      <c r="O27" s="63">
        <f t="shared" si="6"/>
        <v>5</v>
      </c>
    </row>
    <row r="28" spans="1:15" x14ac:dyDescent="0.2">
      <c r="A28" s="63">
        <v>9</v>
      </c>
      <c r="B28" s="104" t="str">
        <f>IF(NOMBRES!B10="","",NOMBRES!B10)</f>
        <v>CRUZ HERNANDEZ ERICK DANIEL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5</v>
      </c>
      <c r="M28" s="110" t="str">
        <f>CALIF_ANV!AX56</f>
        <v/>
      </c>
      <c r="N28" s="111" t="str">
        <f>CALIF_ANV!AX93</f>
        <v/>
      </c>
      <c r="O28" s="63">
        <f t="shared" si="6"/>
        <v>5</v>
      </c>
    </row>
    <row r="29" spans="1:15" x14ac:dyDescent="0.2">
      <c r="A29" s="63">
        <v>10</v>
      </c>
      <c r="B29" s="104" t="str">
        <f>IF(NOMBRES!B11="","",NOMBRES!B11)</f>
        <v>CRUZ MARTINEZ IRVING URIEL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7</v>
      </c>
      <c r="M29" s="110" t="str">
        <f>CALIF_ANV!AX57</f>
        <v/>
      </c>
      <c r="N29" s="111" t="str">
        <f>CALIF_ANV!AX94</f>
        <v/>
      </c>
      <c r="O29" s="63">
        <f t="shared" si="6"/>
        <v>7</v>
      </c>
    </row>
    <row r="30" spans="1:15" x14ac:dyDescent="0.2">
      <c r="A30" s="63">
        <v>11</v>
      </c>
      <c r="B30" s="104" t="str">
        <f>IF(NOMBRES!B12="","",NOMBRES!B12)</f>
        <v>GONZALEZ BAUTISTA ERICK NOEL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5</v>
      </c>
      <c r="M30" s="110" t="str">
        <f>CALIF_ANV!AX58</f>
        <v/>
      </c>
      <c r="N30" s="111" t="str">
        <f>CALIF_ANV!AX95</f>
        <v/>
      </c>
      <c r="O30" s="63">
        <f t="shared" si="6"/>
        <v>5</v>
      </c>
    </row>
    <row r="31" spans="1:15" x14ac:dyDescent="0.2">
      <c r="A31" s="63">
        <v>12</v>
      </c>
      <c r="B31" s="104" t="str">
        <f>IF(NOMBRES!B13="","",NOMBRES!B13)</f>
        <v>GONZALEZ CRUZ EMIRETH FLORENCIA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5</v>
      </c>
      <c r="M31" s="110" t="str">
        <f>CALIF_ANV!AX59</f>
        <v/>
      </c>
      <c r="N31" s="111" t="str">
        <f>CALIF_ANV!AX96</f>
        <v/>
      </c>
      <c r="O31" s="63">
        <f t="shared" si="6"/>
        <v>5</v>
      </c>
    </row>
    <row r="32" spans="1:15" x14ac:dyDescent="0.2">
      <c r="A32" s="63">
        <v>13</v>
      </c>
      <c r="B32" s="104" t="str">
        <f>IF(NOMBRES!B14="","",NOMBRES!B14)</f>
        <v>GONZALEZ LUIS SHARON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5</v>
      </c>
      <c r="M32" s="110" t="str">
        <f>CALIF_ANV!AX60</f>
        <v/>
      </c>
      <c r="N32" s="111" t="str">
        <f>CALIF_ANV!AX97</f>
        <v/>
      </c>
      <c r="O32" s="63">
        <f t="shared" si="6"/>
        <v>5</v>
      </c>
    </row>
    <row r="33" spans="1:15" x14ac:dyDescent="0.2">
      <c r="A33" s="63">
        <v>14</v>
      </c>
      <c r="B33" s="104" t="str">
        <f>IF(NOMBRES!B15="","",NOMBRES!B15)</f>
        <v>GONZALEZ SANCHEZ MIKE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5</v>
      </c>
      <c r="M33" s="110" t="str">
        <f>CALIF_ANV!AX61</f>
        <v/>
      </c>
      <c r="N33" s="111" t="str">
        <f>CALIF_ANV!AX98</f>
        <v/>
      </c>
      <c r="O33" s="63">
        <f t="shared" si="6"/>
        <v>5</v>
      </c>
    </row>
    <row r="34" spans="1:15" x14ac:dyDescent="0.2">
      <c r="A34" s="63">
        <v>15</v>
      </c>
      <c r="B34" s="104" t="str">
        <f>IF(NOMBRES!B16="","",NOMBRES!B16)</f>
        <v>HERNANDEZ BAUTISTA ABRIL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7</v>
      </c>
      <c r="M34" s="110" t="str">
        <f>CALIF_ANV!AX62</f>
        <v/>
      </c>
      <c r="N34" s="111" t="str">
        <f>CALIF_ANV!AX99</f>
        <v/>
      </c>
      <c r="O34" s="63">
        <f t="shared" si="6"/>
        <v>7</v>
      </c>
    </row>
    <row r="35" spans="1:15" x14ac:dyDescent="0.2">
      <c r="A35" s="63">
        <v>16</v>
      </c>
      <c r="B35" s="104" t="str">
        <f>IF(NOMBRES!B17="","",NOMBRES!B17)</f>
        <v>HERNANDEZ DOMINGUEZ ISAIAS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7</v>
      </c>
      <c r="M35" s="110" t="str">
        <f>CALIF_ANV!AX63</f>
        <v/>
      </c>
      <c r="N35" s="111" t="str">
        <f>CALIF_ANV!AX100</f>
        <v/>
      </c>
      <c r="O35" s="63">
        <f t="shared" si="6"/>
        <v>7</v>
      </c>
    </row>
    <row r="36" spans="1:15" x14ac:dyDescent="0.2">
      <c r="A36" s="63">
        <v>17</v>
      </c>
      <c r="B36" s="104" t="str">
        <f>IF(NOMBRES!B18="","",NOMBRES!B18)</f>
        <v>HERNANDEZ GONZALEZ ESTEFANIA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5</v>
      </c>
      <c r="M36" s="110" t="str">
        <f>CALIF_ANV!AX64</f>
        <v/>
      </c>
      <c r="N36" s="111" t="str">
        <f>CALIF_ANV!AX101</f>
        <v/>
      </c>
      <c r="O36" s="63">
        <f t="shared" si="6"/>
        <v>5</v>
      </c>
    </row>
    <row r="37" spans="1:15" x14ac:dyDescent="0.2">
      <c r="A37" s="63">
        <v>18</v>
      </c>
      <c r="B37" s="104" t="str">
        <f>IF(NOMBRES!B19="","",NOMBRES!B19)</f>
        <v>HERNANDEZ HERNANDEZ MELANY YOLETTE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5</v>
      </c>
      <c r="M37" s="110" t="str">
        <f>CALIF_ANV!AX65</f>
        <v/>
      </c>
      <c r="N37" s="111" t="str">
        <f>CALIF_ANV!AX102</f>
        <v/>
      </c>
      <c r="O37" s="63">
        <f t="shared" si="6"/>
        <v>5</v>
      </c>
    </row>
    <row r="38" spans="1:15" x14ac:dyDescent="0.2">
      <c r="A38" s="63">
        <v>19</v>
      </c>
      <c r="B38" s="104" t="str">
        <f>IF(NOMBRES!B20="","",NOMBRES!B20)</f>
        <v>HERNANDEZ JUAREZ ESTRELLA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5</v>
      </c>
      <c r="M38" s="110" t="str">
        <f>CALIF_ANV!AX66</f>
        <v/>
      </c>
      <c r="N38" s="111" t="str">
        <f>CALIF_ANV!AX103</f>
        <v/>
      </c>
      <c r="O38" s="63">
        <f t="shared" si="6"/>
        <v>5</v>
      </c>
    </row>
    <row r="39" spans="1:15" x14ac:dyDescent="0.2">
      <c r="A39" s="63">
        <v>20</v>
      </c>
      <c r="B39" s="104" t="str">
        <f>IF(NOMBRES!B21="","",NOMBRES!B21)</f>
        <v>HERNANDEZ MARTINEZ BELLANEYRA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5</v>
      </c>
      <c r="M39" s="110" t="str">
        <f>CALIF_ANV!AX67</f>
        <v/>
      </c>
      <c r="N39" s="111" t="str">
        <f>CALIF_ANV!AX104</f>
        <v/>
      </c>
      <c r="O39" s="63">
        <f t="shared" si="6"/>
        <v>5</v>
      </c>
    </row>
    <row r="40" spans="1:15" x14ac:dyDescent="0.2">
      <c r="A40" s="63">
        <v>21</v>
      </c>
      <c r="B40" s="104" t="str">
        <f>IF(NOMBRES!B22="","",NOMBRES!B22)</f>
        <v>LUIS BAUTISTA BRISA YISET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5</v>
      </c>
      <c r="M40" s="110" t="str">
        <f>CALIF_ANV!AX68</f>
        <v/>
      </c>
      <c r="N40" s="111" t="str">
        <f>CALIF_ANV!AX105</f>
        <v/>
      </c>
      <c r="O40" s="63">
        <f t="shared" si="6"/>
        <v>5</v>
      </c>
    </row>
    <row r="41" spans="1:15" x14ac:dyDescent="0.2">
      <c r="A41" s="63">
        <v>22</v>
      </c>
      <c r="B41" s="104" t="str">
        <f>IF(NOMBRES!B23="","",NOMBRES!B23)</f>
        <v>LUIS HERNANDEZ ERICK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5</v>
      </c>
      <c r="M41" s="110" t="str">
        <f>CALIF_ANV!AX69</f>
        <v/>
      </c>
      <c r="N41" s="111" t="str">
        <f>CALIF_ANV!AX106</f>
        <v/>
      </c>
      <c r="O41" s="63">
        <f t="shared" si="6"/>
        <v>5</v>
      </c>
    </row>
    <row r="42" spans="1:15" x14ac:dyDescent="0.2">
      <c r="A42" s="63">
        <v>23</v>
      </c>
      <c r="B42" s="104" t="str">
        <f>IF(NOMBRES!B24="","",NOMBRES!B24)</f>
        <v>LUIS VILLANUEVA DANNA ARLENI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5</v>
      </c>
      <c r="M42" s="110" t="str">
        <f>CALIF_ANV!AX70</f>
        <v/>
      </c>
      <c r="N42" s="111" t="str">
        <f>CALIF_ANV!AX107</f>
        <v/>
      </c>
      <c r="O42" s="63">
        <f t="shared" si="6"/>
        <v>5</v>
      </c>
    </row>
    <row r="43" spans="1:15" x14ac:dyDescent="0.2">
      <c r="A43" s="63">
        <v>24</v>
      </c>
      <c r="B43" s="104" t="str">
        <f>IF(NOMBRES!B25="","",NOMBRES!B25)</f>
        <v>MARTINEZ CRUZ ELIAS JHOVANI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7</v>
      </c>
      <c r="M43" s="110" t="str">
        <f>CALIF_ANV!AX71</f>
        <v/>
      </c>
      <c r="N43" s="111" t="str">
        <f>CALIF_ANV!AX108</f>
        <v/>
      </c>
      <c r="O43" s="63">
        <f t="shared" si="6"/>
        <v>7</v>
      </c>
    </row>
    <row r="44" spans="1:15" x14ac:dyDescent="0.2">
      <c r="A44" s="63">
        <v>25</v>
      </c>
      <c r="B44" s="104" t="str">
        <f>IF(NOMBRES!B26="","",NOMBRES!B26)</f>
        <v>MARTINEZ RAMOS GREGORIO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5</v>
      </c>
      <c r="M44" s="110" t="str">
        <f>CALIF_ANV!AX72</f>
        <v/>
      </c>
      <c r="N44" s="111" t="str">
        <f>CALIF_ANV!AX109</f>
        <v/>
      </c>
      <c r="O44" s="63">
        <f t="shared" si="6"/>
        <v>5</v>
      </c>
    </row>
    <row r="45" spans="1:15" x14ac:dyDescent="0.2">
      <c r="A45" s="63">
        <v>26</v>
      </c>
      <c r="B45" s="104" t="str">
        <f>IF(NOMBRES!B27="","",NOMBRES!B27)</f>
        <v>MARTINEZ RUEDA JOSE ANGEL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5</v>
      </c>
      <c r="M45" s="63">
        <f>CALIF_REV!AX39</f>
        <v>8</v>
      </c>
      <c r="N45" s="63">
        <f>CALIF_REV!AX74</f>
        <v>10</v>
      </c>
      <c r="O45" s="63">
        <f t="shared" si="6"/>
        <v>7.6</v>
      </c>
    </row>
    <row r="46" spans="1:15" x14ac:dyDescent="0.2">
      <c r="A46" s="63">
        <v>27</v>
      </c>
      <c r="B46" s="104" t="str">
        <f>IF(NOMBRES!B28="","",NOMBRES!B28)</f>
        <v>ORTIZ MARTINEZ BRYAN ALFREDO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5</v>
      </c>
      <c r="M46" s="63" t="str">
        <f>CALIF_REV!AX40</f>
        <v/>
      </c>
      <c r="N46" s="63" t="str">
        <f>CALIF_REV!AX75</f>
        <v/>
      </c>
      <c r="O46" s="63">
        <f t="shared" si="6"/>
        <v>5</v>
      </c>
    </row>
    <row r="47" spans="1:15" x14ac:dyDescent="0.2">
      <c r="A47" s="63">
        <v>28</v>
      </c>
      <c r="B47" s="104" t="str">
        <f>IF(NOMBRES!B29="","",NOMBRES!B29)</f>
        <v>PEREZ GONZALEZ YOSUKE MARTI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5</v>
      </c>
      <c r="M47" s="63" t="str">
        <f>CALIF_REV!AX41</f>
        <v/>
      </c>
      <c r="N47" s="63" t="str">
        <f>CALIF_REV!AX76</f>
        <v/>
      </c>
      <c r="O47" s="63">
        <f t="shared" si="6"/>
        <v>5</v>
      </c>
    </row>
    <row r="48" spans="1:15" x14ac:dyDescent="0.2">
      <c r="A48" s="63">
        <v>29</v>
      </c>
      <c r="B48" s="104" t="str">
        <f>IF(NOMBRES!B30="","",NOMBRES!B30)</f>
        <v>PEREZ MARTINEZ GEMA ROSY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7</v>
      </c>
      <c r="M48" s="63" t="str">
        <f>CALIF_REV!AX42</f>
        <v/>
      </c>
      <c r="N48" s="63" t="str">
        <f>CALIF_REV!AX77</f>
        <v/>
      </c>
      <c r="O48" s="63">
        <f t="shared" si="6"/>
        <v>7</v>
      </c>
    </row>
    <row r="49" spans="1:15" x14ac:dyDescent="0.2">
      <c r="A49" s="63">
        <v>30</v>
      </c>
      <c r="B49" s="104" t="str">
        <f>IF(NOMBRES!B31="","",NOMBRES!B31)</f>
        <v>RAMIREZ MARTINEZ JAHANNA YUSELL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5</v>
      </c>
      <c r="M49" s="63" t="str">
        <f>CALIF_REV!AX43</f>
        <v/>
      </c>
      <c r="N49" s="63" t="str">
        <f>CALIF_REV!AX78</f>
        <v/>
      </c>
      <c r="O49" s="63">
        <f t="shared" si="6"/>
        <v>5</v>
      </c>
    </row>
    <row r="50" spans="1:15" x14ac:dyDescent="0.2">
      <c r="A50" s="63">
        <v>31</v>
      </c>
      <c r="B50" s="104" t="str">
        <f>IF(NOMBRES!B32="","",NOMBRES!B32)</f>
        <v>REVILLA HERNANDEZ DAYANA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5</v>
      </c>
      <c r="M50" s="63" t="str">
        <f>CALIF_REV!AX44</f>
        <v/>
      </c>
      <c r="N50" s="63" t="str">
        <f>CALIF_REV!AX79</f>
        <v/>
      </c>
      <c r="O50" s="63">
        <f t="shared" si="6"/>
        <v>5</v>
      </c>
    </row>
    <row r="51" spans="1:15" x14ac:dyDescent="0.2">
      <c r="A51" s="63">
        <v>32</v>
      </c>
      <c r="B51" s="104" t="str">
        <f>IF(NOMBRES!B33="","",NOMBRES!B33)</f>
        <v>REVILLA RUIZ ANGEL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5</v>
      </c>
      <c r="M51" s="63" t="str">
        <f>CALIF_REV!AX45</f>
        <v/>
      </c>
      <c r="N51" s="63" t="str">
        <f>CALIF_REV!AX80</f>
        <v/>
      </c>
      <c r="O51" s="63">
        <f t="shared" si="6"/>
        <v>5</v>
      </c>
    </row>
    <row r="52" spans="1:15" x14ac:dyDescent="0.2">
      <c r="A52" s="63">
        <v>33</v>
      </c>
      <c r="B52" s="104" t="str">
        <f>IF(NOMBRES!B34="","",NOMBRES!B34)</f>
        <v>ROMERO RAMIREZ AMAYRANI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5</v>
      </c>
      <c r="M52" s="63" t="str">
        <f>CALIF_REV!AX46</f>
        <v/>
      </c>
      <c r="N52" s="63" t="str">
        <f>CALIF_REV!AX81</f>
        <v/>
      </c>
      <c r="O52" s="63">
        <f t="shared" si="6"/>
        <v>5</v>
      </c>
    </row>
    <row r="53" spans="1:15" x14ac:dyDescent="0.2">
      <c r="A53" s="63">
        <v>34</v>
      </c>
      <c r="B53" s="104" t="str">
        <f>IF(NOMBRES!B35="","",NOMBRES!B35)</f>
        <v>ROMERO SOSA MAGDIEL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5</v>
      </c>
      <c r="M53" s="63" t="str">
        <f>CALIF_REV!AX47</f>
        <v/>
      </c>
      <c r="N53" s="63" t="str">
        <f>CALIF_REV!AX82</f>
        <v/>
      </c>
      <c r="O53" s="63">
        <f t="shared" si="6"/>
        <v>5</v>
      </c>
    </row>
    <row r="54" spans="1:15" x14ac:dyDescent="0.2">
      <c r="A54" s="63">
        <v>35</v>
      </c>
      <c r="B54" s="104" t="str">
        <f>IF(NOMBRES!B36="","",NOMBRES!B36)</f>
        <v>RUIZ RAMIREZ FIDEL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5</v>
      </c>
      <c r="M54" s="63" t="str">
        <f>CALIF_REV!AX48</f>
        <v/>
      </c>
      <c r="N54" s="63" t="str">
        <f>CALIF_REV!AX83</f>
        <v/>
      </c>
      <c r="O54" s="63">
        <f t="shared" si="6"/>
        <v>5</v>
      </c>
    </row>
    <row r="55" spans="1:15" x14ac:dyDescent="0.2">
      <c r="A55" s="63">
        <v>36</v>
      </c>
      <c r="B55" s="104" t="str">
        <f>IF(NOMBRES!B37="","",NOMBRES!B37)</f>
        <v>TORRES LUIS ERICK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5</v>
      </c>
      <c r="M55" s="63" t="str">
        <f>CALIF_REV!AX49</f>
        <v/>
      </c>
      <c r="N55" s="63" t="str">
        <f>CALIF_REV!AX84</f>
        <v/>
      </c>
      <c r="O55" s="63">
        <f t="shared" si="6"/>
        <v>5</v>
      </c>
    </row>
    <row r="56" spans="1:15" x14ac:dyDescent="0.2">
      <c r="A56" s="63">
        <v>37</v>
      </c>
      <c r="B56" s="104" t="str">
        <f>IF(NOMBRES!B38="","",NOMBRES!B38)</f>
        <v>VARGAS ALBINO EDUARDO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5</v>
      </c>
      <c r="M56" s="63" t="str">
        <f>CALIF_REV!AX50</f>
        <v/>
      </c>
      <c r="N56" s="63" t="str">
        <f>CALIF_REV!AX85</f>
        <v/>
      </c>
      <c r="O56" s="63">
        <f t="shared" si="6"/>
        <v>5</v>
      </c>
    </row>
    <row r="57" spans="1:15" x14ac:dyDescent="0.2">
      <c r="A57" s="63">
        <v>38</v>
      </c>
      <c r="B57" s="104" t="str">
        <f>IF(NOMBRES!B39="","",NOMBRES!B39)</f>
        <v>VILLANUEVA HERNANDEZ XITLALI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5</v>
      </c>
      <c r="M57" s="63" t="str">
        <f>CALIF_REV!AX51</f>
        <v/>
      </c>
      <c r="N57" s="63" t="str">
        <f>CALIF_REV!AX86</f>
        <v/>
      </c>
      <c r="O57" s="63">
        <f t="shared" si="6"/>
        <v>5</v>
      </c>
    </row>
    <row r="58" spans="1:15" x14ac:dyDescent="0.2">
      <c r="A58" s="63">
        <v>39</v>
      </c>
      <c r="B58" s="104" t="str">
        <f>IF(NOMBRES!B40="","",NOMBRES!B40)</f>
        <v/>
      </c>
      <c r="C58" s="105" t="str">
        <f t="shared" si="0"/>
        <v/>
      </c>
      <c r="D58" s="105" t="str">
        <f t="shared" si="1"/>
        <v/>
      </c>
      <c r="E58" s="106" t="str">
        <f t="shared" si="2"/>
        <v/>
      </c>
      <c r="F58" s="106" t="str">
        <f t="shared" si="3"/>
        <v/>
      </c>
      <c r="G58" s="107" t="str">
        <f t="shared" si="4"/>
        <v/>
      </c>
      <c r="H58" s="107" t="str">
        <f t="shared" si="5"/>
        <v/>
      </c>
      <c r="I58" s="108"/>
      <c r="J58" s="108"/>
      <c r="K58" s="108"/>
      <c r="L58" s="63" t="str">
        <f>CALIF_REV!AX17</f>
        <v/>
      </c>
      <c r="M58" s="63" t="str">
        <f>CALIF_REV!AX52</f>
        <v/>
      </c>
      <c r="N58" s="63" t="str">
        <f>CALIF_REV!AX87</f>
        <v/>
      </c>
      <c r="O58" s="63" t="e">
        <f t="shared" si="6"/>
        <v>#DIV/0!</v>
      </c>
    </row>
    <row r="59" spans="1:15" x14ac:dyDescent="0.2">
      <c r="A59" s="63">
        <v>40</v>
      </c>
      <c r="B59" s="104" t="str">
        <f>IF(NOMBRES!B41="","",NOMBRES!B41)</f>
        <v/>
      </c>
      <c r="C59" s="105" t="str">
        <f t="shared" si="0"/>
        <v/>
      </c>
      <c r="D59" s="105" t="str">
        <f t="shared" si="1"/>
        <v/>
      </c>
      <c r="E59" s="106" t="str">
        <f t="shared" si="2"/>
        <v/>
      </c>
      <c r="F59" s="106" t="str">
        <f t="shared" si="3"/>
        <v/>
      </c>
      <c r="G59" s="107" t="str">
        <f t="shared" si="4"/>
        <v/>
      </c>
      <c r="H59" s="107" t="str">
        <f t="shared" si="5"/>
        <v/>
      </c>
      <c r="I59" s="108"/>
      <c r="J59" s="108"/>
      <c r="K59" s="108"/>
      <c r="L59" s="63" t="str">
        <f>CALIF_REV!AX18</f>
        <v/>
      </c>
      <c r="M59" s="63" t="str">
        <f>CALIF_REV!AX53</f>
        <v/>
      </c>
      <c r="N59" s="63" t="str">
        <f>CALIF_REV!AX88</f>
        <v/>
      </c>
      <c r="O59" s="63" t="e">
        <f t="shared" si="6"/>
        <v>#DIV/0!</v>
      </c>
    </row>
    <row r="60" spans="1:15" x14ac:dyDescent="0.2">
      <c r="A60" s="63">
        <v>41</v>
      </c>
      <c r="B60" s="104" t="str">
        <f>IF(NOMBRES!B42="","",NOMBRES!B42)</f>
        <v/>
      </c>
      <c r="C60" s="105" t="str">
        <f t="shared" si="0"/>
        <v/>
      </c>
      <c r="D60" s="105" t="str">
        <f t="shared" si="1"/>
        <v/>
      </c>
      <c r="E60" s="106" t="str">
        <f t="shared" si="2"/>
        <v/>
      </c>
      <c r="F60" s="106" t="str">
        <f t="shared" si="3"/>
        <v/>
      </c>
      <c r="G60" s="107" t="str">
        <f t="shared" si="4"/>
        <v/>
      </c>
      <c r="H60" s="107" t="str">
        <f t="shared" si="5"/>
        <v/>
      </c>
      <c r="I60" s="108"/>
      <c r="J60" s="108"/>
      <c r="K60" s="108"/>
      <c r="L60" s="63" t="str">
        <f>CALIF_REV!AX19</f>
        <v/>
      </c>
      <c r="M60" s="63" t="str">
        <f>CALIF_REV!AX54</f>
        <v/>
      </c>
      <c r="N60" s="63" t="str">
        <f>CALIF_REV!AX89</f>
        <v/>
      </c>
      <c r="O60" s="63" t="e">
        <f t="shared" si="6"/>
        <v>#DIV/0!</v>
      </c>
    </row>
    <row r="61" spans="1:15" x14ac:dyDescent="0.2">
      <c r="A61" s="63">
        <v>42</v>
      </c>
      <c r="B61" s="104" t="str">
        <f>IF(NOMBRES!B43="","",NOMBRES!B43)</f>
        <v/>
      </c>
      <c r="C61" s="105" t="str">
        <f t="shared" si="0"/>
        <v/>
      </c>
      <c r="D61" s="105" t="str">
        <f t="shared" si="1"/>
        <v/>
      </c>
      <c r="E61" s="106" t="str">
        <f t="shared" si="2"/>
        <v/>
      </c>
      <c r="F61" s="106" t="str">
        <f t="shared" si="3"/>
        <v/>
      </c>
      <c r="G61" s="107" t="str">
        <f t="shared" si="4"/>
        <v/>
      </c>
      <c r="H61" s="107" t="str">
        <f t="shared" si="5"/>
        <v/>
      </c>
      <c r="I61" s="108"/>
      <c r="J61" s="108"/>
      <c r="K61" s="108"/>
      <c r="L61" s="63" t="str">
        <f>CALIF_REV!AX20</f>
        <v/>
      </c>
      <c r="M61" s="63" t="str">
        <f>CALIF_REV!AX55</f>
        <v/>
      </c>
      <c r="N61" s="63" t="str">
        <f>CALIF_REV!AX90</f>
        <v/>
      </c>
      <c r="O61" s="63" t="e">
        <f t="shared" si="6"/>
        <v>#DIV/0!</v>
      </c>
    </row>
    <row r="62" spans="1:15" x14ac:dyDescent="0.2">
      <c r="A62" s="63">
        <v>43</v>
      </c>
      <c r="B62" s="104" t="str">
        <f>IF(NOMBRES!B44="","",NOMBRES!B44)</f>
        <v/>
      </c>
      <c r="C62" s="105" t="str">
        <f t="shared" si="0"/>
        <v/>
      </c>
      <c r="D62" s="105" t="str">
        <f t="shared" si="1"/>
        <v/>
      </c>
      <c r="E62" s="106" t="str">
        <f t="shared" si="2"/>
        <v/>
      </c>
      <c r="F62" s="106" t="str">
        <f t="shared" si="3"/>
        <v/>
      </c>
      <c r="G62" s="107" t="str">
        <f t="shared" si="4"/>
        <v/>
      </c>
      <c r="H62" s="107" t="str">
        <f t="shared" si="5"/>
        <v/>
      </c>
      <c r="I62" s="108"/>
      <c r="J62" s="108"/>
      <c r="K62" s="108"/>
      <c r="L62" s="63" t="str">
        <f>CALIF_REV!AX21</f>
        <v/>
      </c>
      <c r="M62" s="63" t="str">
        <f>CALIF_REV!AX56</f>
        <v/>
      </c>
      <c r="N62" s="63" t="str">
        <f>CALIF_REV!AX91</f>
        <v/>
      </c>
      <c r="O62" s="63" t="e">
        <f t="shared" si="6"/>
        <v>#DIV/0!</v>
      </c>
    </row>
    <row r="63" spans="1:15" x14ac:dyDescent="0.2">
      <c r="A63" s="63">
        <v>44</v>
      </c>
      <c r="B63" s="104" t="str">
        <f>IF(NOMBRES!B45="","",NOMBRES!B45)</f>
        <v/>
      </c>
      <c r="C63" s="105" t="str">
        <f t="shared" si="0"/>
        <v/>
      </c>
      <c r="D63" s="105" t="str">
        <f t="shared" si="1"/>
        <v/>
      </c>
      <c r="E63" s="106" t="str">
        <f t="shared" si="2"/>
        <v/>
      </c>
      <c r="F63" s="106" t="str">
        <f t="shared" si="3"/>
        <v/>
      </c>
      <c r="G63" s="107" t="str">
        <f t="shared" si="4"/>
        <v/>
      </c>
      <c r="H63" s="107" t="str">
        <f t="shared" si="5"/>
        <v/>
      </c>
      <c r="I63" s="108"/>
      <c r="J63" s="108"/>
      <c r="K63" s="108"/>
      <c r="L63" s="63" t="str">
        <f>CALIF_REV!AX22</f>
        <v/>
      </c>
      <c r="M63" s="63" t="str">
        <f>CALIF_REV!AX57</f>
        <v/>
      </c>
      <c r="N63" s="63" t="str">
        <f>CALIF_REV!AX92</f>
        <v/>
      </c>
      <c r="O63" s="63" t="e">
        <f t="shared" si="6"/>
        <v>#DIV/0!</v>
      </c>
    </row>
    <row r="64" spans="1:15" x14ac:dyDescent="0.2">
      <c r="A64" s="63">
        <v>45</v>
      </c>
      <c r="B64" s="104" t="str">
        <f>IF(NOMBRES!B46="","",NOMBRES!B46)</f>
        <v/>
      </c>
      <c r="C64" s="105" t="str">
        <f t="shared" si="0"/>
        <v/>
      </c>
      <c r="D64" s="105" t="str">
        <f t="shared" si="1"/>
        <v/>
      </c>
      <c r="E64" s="106" t="str">
        <f t="shared" si="2"/>
        <v/>
      </c>
      <c r="F64" s="106" t="str">
        <f t="shared" si="3"/>
        <v/>
      </c>
      <c r="G64" s="107" t="str">
        <f t="shared" si="4"/>
        <v/>
      </c>
      <c r="H64" s="107" t="str">
        <f t="shared" si="5"/>
        <v/>
      </c>
      <c r="I64" s="108"/>
      <c r="J64" s="108"/>
      <c r="K64" s="108"/>
      <c r="L64" s="63" t="str">
        <f>CALIF_REV!AX23</f>
        <v/>
      </c>
      <c r="M64" s="63" t="str">
        <f>CALIF_REV!AX58</f>
        <v/>
      </c>
      <c r="N64" s="63" t="str">
        <f>CALIF_REV!AX93</f>
        <v/>
      </c>
      <c r="O64" s="63" t="e">
        <f t="shared" si="6"/>
        <v>#DIV/0!</v>
      </c>
    </row>
    <row r="65" spans="1:15" x14ac:dyDescent="0.2">
      <c r="A65" s="63">
        <v>46</v>
      </c>
      <c r="B65" s="104" t="str">
        <f>IF(NOMBRES!B47="","",NOMBRES!B47)</f>
        <v/>
      </c>
      <c r="C65" s="105" t="str">
        <f t="shared" si="0"/>
        <v/>
      </c>
      <c r="D65" s="105" t="str">
        <f t="shared" si="1"/>
        <v/>
      </c>
      <c r="E65" s="106" t="str">
        <f t="shared" si="2"/>
        <v/>
      </c>
      <c r="F65" s="106" t="str">
        <f t="shared" si="3"/>
        <v/>
      </c>
      <c r="G65" s="107" t="str">
        <f t="shared" si="4"/>
        <v/>
      </c>
      <c r="H65" s="107" t="str">
        <f t="shared" si="5"/>
        <v/>
      </c>
      <c r="I65" s="108"/>
      <c r="J65" s="108"/>
      <c r="K65" s="108"/>
      <c r="L65" s="63" t="str">
        <f>CALIF_REV!AX24</f>
        <v/>
      </c>
      <c r="M65" s="63" t="str">
        <f>CALIF_REV!AX59</f>
        <v/>
      </c>
      <c r="N65" s="63" t="str">
        <f>CALIF_REV!AX94</f>
        <v/>
      </c>
      <c r="O65" s="63" t="e">
        <f t="shared" si="6"/>
        <v>#DIV/0!</v>
      </c>
    </row>
    <row r="66" spans="1:15" x14ac:dyDescent="0.2">
      <c r="A66" s="63">
        <v>47</v>
      </c>
      <c r="B66" s="104" t="str">
        <f>IF(NOMBRES!B48="","",NOMBRES!B48)</f>
        <v/>
      </c>
      <c r="C66" s="105" t="str">
        <f t="shared" si="0"/>
        <v/>
      </c>
      <c r="D66" s="105" t="str">
        <f t="shared" si="1"/>
        <v/>
      </c>
      <c r="E66" s="106" t="str">
        <f t="shared" si="2"/>
        <v/>
      </c>
      <c r="F66" s="106" t="str">
        <f t="shared" si="3"/>
        <v/>
      </c>
      <c r="G66" s="107" t="str">
        <f t="shared" si="4"/>
        <v/>
      </c>
      <c r="H66" s="107" t="str">
        <f t="shared" si="5"/>
        <v/>
      </c>
      <c r="I66" s="108"/>
      <c r="J66" s="108"/>
      <c r="K66" s="108"/>
      <c r="L66" s="63" t="str">
        <f>CALIF_REV!AX25</f>
        <v/>
      </c>
      <c r="M66" s="63" t="str">
        <f>CALIF_REV!AX60</f>
        <v/>
      </c>
      <c r="N66" s="63" t="str">
        <f>CALIF_REV!AX95</f>
        <v/>
      </c>
      <c r="O66" s="63" t="e">
        <f t="shared" si="6"/>
        <v>#DIV/0!</v>
      </c>
    </row>
    <row r="67" spans="1:15" x14ac:dyDescent="0.2">
      <c r="A67" s="63">
        <v>48</v>
      </c>
      <c r="B67" s="104" t="str">
        <f>IF(NOMBRES!B49="","",NOMBRES!B49)</f>
        <v/>
      </c>
      <c r="C67" s="105" t="str">
        <f t="shared" si="0"/>
        <v/>
      </c>
      <c r="D67" s="105" t="str">
        <f t="shared" si="1"/>
        <v/>
      </c>
      <c r="E67" s="106" t="str">
        <f t="shared" si="2"/>
        <v/>
      </c>
      <c r="F67" s="106" t="str">
        <f t="shared" si="3"/>
        <v/>
      </c>
      <c r="G67" s="107" t="str">
        <f t="shared" si="4"/>
        <v/>
      </c>
      <c r="H67" s="107" t="str">
        <f t="shared" si="5"/>
        <v/>
      </c>
      <c r="I67" s="108"/>
      <c r="J67" s="108"/>
      <c r="K67" s="108"/>
      <c r="L67" s="63" t="str">
        <f>CALIF_REV!AX26</f>
        <v/>
      </c>
      <c r="M67" s="63" t="str">
        <f>CALIF_REV!AX61</f>
        <v/>
      </c>
      <c r="N67" s="63" t="str">
        <f>CALIF_REV!AX96</f>
        <v/>
      </c>
      <c r="O67" s="63" t="e">
        <f t="shared" si="6"/>
        <v>#DIV/0!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132</v>
      </c>
      <c r="B71" s="63">
        <f>COUNTIF(B20:B69,"*")-COUNTBLANK(B20:B69)</f>
        <v>38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V14" sqref="AV14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1" t="s">
        <v>31</v>
      </c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3"/>
      <c r="AR1" s="224" t="s">
        <v>0</v>
      </c>
      <c r="AS1" s="225"/>
      <c r="AT1" s="225"/>
      <c r="AU1" s="225"/>
      <c r="AV1" s="225"/>
      <c r="AW1" s="225"/>
      <c r="AX1" s="225"/>
      <c r="AY1" s="225"/>
      <c r="AZ1" s="226"/>
      <c r="BA1" s="194" t="s">
        <v>1</v>
      </c>
      <c r="BB1" s="194"/>
      <c r="BC1" s="194"/>
      <c r="BD1" s="194"/>
      <c r="BE1" s="194"/>
      <c r="BF1" s="194"/>
      <c r="BG1" s="227" t="s">
        <v>25</v>
      </c>
      <c r="BH1" s="227"/>
      <c r="BI1" s="227"/>
      <c r="BJ1" s="227"/>
      <c r="BK1" s="227"/>
      <c r="BL1" s="227"/>
      <c r="BM1" s="227"/>
      <c r="BN1" s="227"/>
      <c r="BO1" s="228" t="s">
        <v>7</v>
      </c>
      <c r="BP1" s="228"/>
      <c r="BQ1" s="228"/>
      <c r="BR1" s="228"/>
      <c r="BS1" s="229" t="s">
        <v>2</v>
      </c>
      <c r="BT1" s="229"/>
      <c r="BU1" s="229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53" t="str">
        <f>CONCENTRADO!C1</f>
        <v xml:space="preserve">JAIME TORRES BODET </v>
      </c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5"/>
      <c r="AR2" s="247" t="str">
        <f>CONCENTRADO!C2</f>
        <v>30EBH0204A</v>
      </c>
      <c r="AS2" s="248"/>
      <c r="AT2" s="248"/>
      <c r="AU2" s="248"/>
      <c r="AV2" s="248"/>
      <c r="AW2" s="248"/>
      <c r="AX2" s="248"/>
      <c r="AY2" s="248"/>
      <c r="AZ2" s="249"/>
      <c r="BA2" s="194" t="s">
        <v>45</v>
      </c>
      <c r="BB2" s="194"/>
      <c r="BC2" s="194"/>
      <c r="BD2" s="194" t="s">
        <v>46</v>
      </c>
      <c r="BE2" s="194"/>
      <c r="BF2" s="194"/>
      <c r="BG2" s="195" t="s">
        <v>47</v>
      </c>
      <c r="BH2" s="195"/>
      <c r="BI2" s="195" t="s">
        <v>48</v>
      </c>
      <c r="BJ2" s="195"/>
      <c r="BK2" s="195" t="s">
        <v>49</v>
      </c>
      <c r="BL2" s="195"/>
      <c r="BM2" s="195" t="s">
        <v>50</v>
      </c>
      <c r="BN2" s="195"/>
      <c r="BO2" s="196" t="str">
        <f>CONCENTRADO!C6</f>
        <v>IV</v>
      </c>
      <c r="BP2" s="197"/>
      <c r="BQ2" s="197"/>
      <c r="BR2" s="198"/>
      <c r="BS2" s="212" t="str">
        <f>CONCENTRADO!C7</f>
        <v>B</v>
      </c>
      <c r="BT2" s="213"/>
      <c r="BU2" s="214"/>
    </row>
    <row r="3" spans="1:74" ht="12.75" customHeight="1" x14ac:dyDescent="0.2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256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8"/>
      <c r="AR3" s="250"/>
      <c r="AS3" s="251"/>
      <c r="AT3" s="251"/>
      <c r="AU3" s="251"/>
      <c r="AV3" s="251"/>
      <c r="AW3" s="251"/>
      <c r="AX3" s="251"/>
      <c r="AY3" s="251"/>
      <c r="AZ3" s="252"/>
      <c r="BA3" s="233" t="s">
        <v>16</v>
      </c>
      <c r="BB3" s="233"/>
      <c r="BC3" s="233"/>
      <c r="BD3" s="267"/>
      <c r="BE3" s="267"/>
      <c r="BF3" s="267"/>
      <c r="BG3" s="233" t="s">
        <v>16</v>
      </c>
      <c r="BH3" s="233"/>
      <c r="BI3" s="233"/>
      <c r="BJ3" s="233"/>
      <c r="BK3" s="233"/>
      <c r="BL3" s="233"/>
      <c r="BM3" s="233"/>
      <c r="BN3" s="233"/>
      <c r="BO3" s="199"/>
      <c r="BP3" s="200"/>
      <c r="BQ3" s="200"/>
      <c r="BR3" s="201"/>
      <c r="BS3" s="215"/>
      <c r="BT3" s="216"/>
      <c r="BU3" s="217"/>
    </row>
    <row r="4" spans="1:74" ht="15" customHeight="1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187" t="s">
        <v>26</v>
      </c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9"/>
      <c r="AJ4" s="187" t="s">
        <v>30</v>
      </c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9"/>
      <c r="BF4" s="190" t="s">
        <v>24</v>
      </c>
      <c r="BG4" s="190"/>
      <c r="BH4" s="190"/>
      <c r="BI4" s="190"/>
      <c r="BJ4" s="190"/>
      <c r="BK4" s="190"/>
      <c r="BL4" s="190"/>
      <c r="BM4" s="190"/>
      <c r="BN4" s="190"/>
      <c r="BO4" s="190" t="s">
        <v>20</v>
      </c>
      <c r="BP4" s="190"/>
      <c r="BQ4" s="190"/>
      <c r="BR4" s="190"/>
      <c r="BS4" s="190"/>
      <c r="BT4" s="190"/>
      <c r="BU4" s="190"/>
    </row>
    <row r="5" spans="1:74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202" t="str">
        <f>CONCENTRADO!C8</f>
        <v xml:space="preserve">ELPIDIO MENDEZ TORRES  </v>
      </c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4"/>
      <c r="AJ5" s="202" t="str">
        <f>CONCENTRADO!C9</f>
        <v>TALLER DE CULTURA DIGITAL</v>
      </c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4"/>
      <c r="BF5" s="208" t="s">
        <v>27</v>
      </c>
      <c r="BG5" s="208"/>
      <c r="BH5" s="209"/>
      <c r="BI5" s="210" t="s">
        <v>28</v>
      </c>
      <c r="BJ5" s="208"/>
      <c r="BK5" s="209"/>
      <c r="BL5" s="210" t="s">
        <v>29</v>
      </c>
      <c r="BM5" s="208"/>
      <c r="BN5" s="209"/>
      <c r="BO5" s="259">
        <f>CONCENTRADO!C5</f>
        <v>2025</v>
      </c>
      <c r="BP5" s="260"/>
      <c r="BQ5" s="260"/>
      <c r="BR5" s="260"/>
      <c r="BS5" s="263" t="str">
        <f>CONCATENATE("- ",CONCENTRADO!F5)</f>
        <v>- 2025</v>
      </c>
      <c r="BT5" s="263"/>
      <c r="BU5" s="264"/>
    </row>
    <row r="6" spans="1:74" ht="15" customHeight="1" x14ac:dyDescent="0.2">
      <c r="A6" s="178" t="s">
        <v>23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205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7"/>
      <c r="AJ6" s="205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7"/>
      <c r="BF6" s="181" t="s">
        <v>16</v>
      </c>
      <c r="BG6" s="181"/>
      <c r="BH6" s="182"/>
      <c r="BI6" s="183"/>
      <c r="BJ6" s="181"/>
      <c r="BK6" s="182"/>
      <c r="BL6" s="183"/>
      <c r="BM6" s="181"/>
      <c r="BN6" s="182"/>
      <c r="BO6" s="261"/>
      <c r="BP6" s="262"/>
      <c r="BQ6" s="262"/>
      <c r="BR6" s="262"/>
      <c r="BS6" s="265"/>
      <c r="BT6" s="265"/>
      <c r="BU6" s="266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91" t="s">
        <v>32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3"/>
      <c r="AD8" s="170" t="s">
        <v>43</v>
      </c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2"/>
      <c r="BR8" s="170" t="s">
        <v>3</v>
      </c>
      <c r="BS8" s="171"/>
      <c r="BT8" s="171"/>
      <c r="BU8" s="172"/>
    </row>
    <row r="9" spans="1:74" ht="20.100000000000001" customHeight="1" x14ac:dyDescent="0.2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5"/>
      <c r="AD9" s="72">
        <v>14</v>
      </c>
      <c r="AE9" s="72">
        <v>21</v>
      </c>
      <c r="AF9" s="72">
        <v>28</v>
      </c>
      <c r="AG9" s="72">
        <v>7</v>
      </c>
      <c r="AH9" s="72">
        <v>14</v>
      </c>
      <c r="AI9" s="72">
        <v>21</v>
      </c>
      <c r="AJ9" s="72">
        <v>26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76" t="s">
        <v>4</v>
      </c>
      <c r="BS9" s="177"/>
      <c r="BT9" s="176" t="s">
        <v>44</v>
      </c>
      <c r="BU9" s="177"/>
    </row>
    <row r="10" spans="1:74" ht="30" customHeight="1" x14ac:dyDescent="0.25">
      <c r="A10" s="73">
        <v>1</v>
      </c>
      <c r="B10" s="167" t="str">
        <f>IF(ISBLANK(NOMBRES!B2),"",NOMBRES!B2)</f>
        <v>ANTONIO VERDEJO ANGEL GABRIEL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9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62">
        <f>IF(B10="","",COUNTIF(AD10:BQ10,".")+COUNTIF(AD10:BQ10,"X")+COUNTIF(AD10:BQ10,"J"))</f>
        <v>7</v>
      </c>
      <c r="BS10" s="163"/>
      <c r="BT10" s="162">
        <f>IF(B10="","", COUNTIF(AD10:BQ10,"/"))</f>
        <v>0</v>
      </c>
      <c r="BU10" s="163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64" t="str">
        <f>IF(ISBLANK(NOMBRES!B3),"",NOMBRES!B3)</f>
        <v>AZAMAR CUELLO SALVADOR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6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60">
        <f t="shared" ref="BR11:BR34" si="0">IF(B11="","",COUNTIF(AD11:BQ11,".")+COUNTIF(AD11:BQ11,"X")+COUNTIF(AD11:BQ11,"J"))</f>
        <v>7</v>
      </c>
      <c r="BS11" s="161"/>
      <c r="BT11" s="160">
        <f t="shared" ref="BT11:BT34" si="1">IF(B11="","", COUNTIF(AD11:BQ11,"/"))</f>
        <v>0</v>
      </c>
      <c r="BU11" s="161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7" t="str">
        <f>IF(ISBLANK(NOMBRES!B4),"",NOMBRES!B4)</f>
        <v>BAUTISTA HERNANDEZ AARON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9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62">
        <f t="shared" si="0"/>
        <v>7</v>
      </c>
      <c r="BS12" s="163"/>
      <c r="BT12" s="162">
        <f t="shared" si="1"/>
        <v>0</v>
      </c>
      <c r="BU12" s="163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64" t="str">
        <f>IF(ISBLANK(NOMBRES!B5),"",NOMBRES!B5)</f>
        <v>BAUTISTA PATRACA MIXTI MONSAJ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6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60">
        <f t="shared" si="0"/>
        <v>7</v>
      </c>
      <c r="BS13" s="161"/>
      <c r="BT13" s="160">
        <f t="shared" si="1"/>
        <v>0</v>
      </c>
      <c r="BU13" s="161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7" t="str">
        <f>IF(ISBLANK(NOMBRES!B6),"",NOMBRES!B6)</f>
        <v>BAUTISTA RAMIREZ LUIS ANGEL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9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62">
        <f t="shared" si="0"/>
        <v>7</v>
      </c>
      <c r="BS14" s="163"/>
      <c r="BT14" s="162">
        <f t="shared" si="1"/>
        <v>0</v>
      </c>
      <c r="BU14" s="163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64" t="str">
        <f>IF(ISBLANK(NOMBRES!B7),"",NOMBRES!B7)</f>
        <v>CASTILLO XINOL YADER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6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60">
        <f t="shared" si="0"/>
        <v>7</v>
      </c>
      <c r="BS15" s="161"/>
      <c r="BT15" s="160">
        <f t="shared" si="1"/>
        <v>0</v>
      </c>
      <c r="BU15" s="161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7" t="str">
        <f>IF(ISBLANK(NOMBRES!B8),"",NOMBRES!B8)</f>
        <v>CRUZ BAUTISTA ELISA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9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62">
        <f t="shared" si="0"/>
        <v>7</v>
      </c>
      <c r="BS16" s="163"/>
      <c r="BT16" s="162">
        <f t="shared" si="1"/>
        <v>0</v>
      </c>
      <c r="BU16" s="163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64" t="str">
        <f>IF(ISBLANK(NOMBRES!B9),"",NOMBRES!B9)</f>
        <v>CRUZ CRUZ ANDRES PATRICIO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6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60">
        <f t="shared" si="0"/>
        <v>7</v>
      </c>
      <c r="BS17" s="161"/>
      <c r="BT17" s="160">
        <f t="shared" si="1"/>
        <v>0</v>
      </c>
      <c r="BU17" s="161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7" t="str">
        <f>IF(ISBLANK(NOMBRES!B10),"",NOMBRES!B10)</f>
        <v>CRUZ HERNANDEZ ERICK DANIEL</v>
      </c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9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62">
        <f t="shared" si="0"/>
        <v>7</v>
      </c>
      <c r="BS18" s="163"/>
      <c r="BT18" s="162">
        <f t="shared" si="1"/>
        <v>0</v>
      </c>
      <c r="BU18" s="163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64" t="str">
        <f>IF(ISBLANK(NOMBRES!B11),"",NOMBRES!B11)</f>
        <v>CRUZ MARTINEZ IRVING URIEL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6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60">
        <f t="shared" si="0"/>
        <v>7</v>
      </c>
      <c r="BS19" s="161"/>
      <c r="BT19" s="160">
        <f t="shared" si="1"/>
        <v>0</v>
      </c>
      <c r="BU19" s="161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7" t="str">
        <f>IF(ISBLANK(NOMBRES!B12),"",NOMBRES!B12)</f>
        <v>GONZALEZ BAUTISTA ERICK NOEL</v>
      </c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9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62">
        <f t="shared" si="0"/>
        <v>7</v>
      </c>
      <c r="BS20" s="163"/>
      <c r="BT20" s="162">
        <f t="shared" si="1"/>
        <v>0</v>
      </c>
      <c r="BU20" s="163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64" t="str">
        <f>IF(ISBLANK(NOMBRES!B13),"",NOMBRES!B13)</f>
        <v>GONZALEZ CRUZ EMIRETH FLORENCIA</v>
      </c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6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13</v>
      </c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60">
        <f t="shared" si="0"/>
        <v>7</v>
      </c>
      <c r="BS21" s="161"/>
      <c r="BT21" s="160">
        <f t="shared" si="1"/>
        <v>0</v>
      </c>
      <c r="BU21" s="161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7" t="str">
        <f>IF(ISBLANK(NOMBRES!B14),"",NOMBRES!B14)</f>
        <v>GONZALEZ LUIS SHARON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9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13</v>
      </c>
      <c r="AI22" s="75" t="s">
        <v>13</v>
      </c>
      <c r="AJ22" s="75" t="s">
        <v>13</v>
      </c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62">
        <f t="shared" si="0"/>
        <v>7</v>
      </c>
      <c r="BS22" s="163"/>
      <c r="BT22" s="162">
        <f t="shared" si="1"/>
        <v>0</v>
      </c>
      <c r="BU22" s="163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64" t="str">
        <f>IF(ISBLANK(NOMBRES!B15),"",NOMBRES!B15)</f>
        <v>GONZALEZ SANCHEZ MIKE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6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60">
        <f t="shared" si="0"/>
        <v>7</v>
      </c>
      <c r="BS23" s="161"/>
      <c r="BT23" s="160">
        <f t="shared" si="1"/>
        <v>0</v>
      </c>
      <c r="BU23" s="161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7" t="str">
        <f>IF(ISBLANK(NOMBRES!B16),"",NOMBRES!B16)</f>
        <v>HERNANDEZ BAUTISTA ABRIL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9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62">
        <f t="shared" si="0"/>
        <v>7</v>
      </c>
      <c r="BS24" s="163"/>
      <c r="BT24" s="162">
        <f t="shared" si="1"/>
        <v>0</v>
      </c>
      <c r="BU24" s="163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64" t="str">
        <f>IF(ISBLANK(NOMBRES!B17),"",NOMBRES!B17)</f>
        <v>HERNANDEZ DOMINGUEZ ISAIAS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6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60">
        <f t="shared" si="0"/>
        <v>7</v>
      </c>
      <c r="BS25" s="161"/>
      <c r="BT25" s="160">
        <f t="shared" si="1"/>
        <v>0</v>
      </c>
      <c r="BU25" s="161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7" t="str">
        <f>IF(ISBLANK(NOMBRES!B18),"",NOMBRES!B18)</f>
        <v>HERNANDEZ GONZALEZ ESTEFANIA</v>
      </c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9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62">
        <f t="shared" si="0"/>
        <v>7</v>
      </c>
      <c r="BS26" s="163"/>
      <c r="BT26" s="162">
        <f t="shared" si="1"/>
        <v>0</v>
      </c>
      <c r="BU26" s="163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64" t="str">
        <f>IF(ISBLANK(NOMBRES!B19),"",NOMBRES!B19)</f>
        <v>HERNANDEZ HERNANDEZ MELANY YOLETTE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6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60">
        <f t="shared" si="0"/>
        <v>7</v>
      </c>
      <c r="BS27" s="161"/>
      <c r="BT27" s="160">
        <f t="shared" si="1"/>
        <v>0</v>
      </c>
      <c r="BU27" s="161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7" t="str">
        <f>IF(ISBLANK(NOMBRES!B20),"",NOMBRES!B20)</f>
        <v>HERNANDEZ JUAREZ ESTRELLA</v>
      </c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9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62">
        <f t="shared" si="0"/>
        <v>7</v>
      </c>
      <c r="BS28" s="163"/>
      <c r="BT28" s="162">
        <f t="shared" si="1"/>
        <v>0</v>
      </c>
      <c r="BU28" s="163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64" t="str">
        <f>IF(ISBLANK(NOMBRES!B21),"",NOMBRES!B21)</f>
        <v>HERNANDEZ MARTINEZ BELLANEYRA</v>
      </c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6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60">
        <f t="shared" si="0"/>
        <v>7</v>
      </c>
      <c r="BS29" s="161"/>
      <c r="BT29" s="160">
        <f t="shared" si="1"/>
        <v>0</v>
      </c>
      <c r="BU29" s="161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7" t="str">
        <f>IF(ISBLANK(NOMBRES!B22),"",NOMBRES!B22)</f>
        <v>LUIS BAUTISTA BRISA YISET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9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62">
        <f t="shared" si="0"/>
        <v>7</v>
      </c>
      <c r="BS30" s="163"/>
      <c r="BT30" s="162">
        <f t="shared" si="1"/>
        <v>0</v>
      </c>
      <c r="BU30" s="163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64" t="str">
        <f>IF(ISBLANK(NOMBRES!B23),"",NOMBRES!B23)</f>
        <v>LUIS HERNANDEZ ERICK</v>
      </c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6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60">
        <f t="shared" si="0"/>
        <v>7</v>
      </c>
      <c r="BS31" s="161"/>
      <c r="BT31" s="160">
        <f t="shared" si="1"/>
        <v>0</v>
      </c>
      <c r="BU31" s="161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7" t="str">
        <f>IF(ISBLANK(NOMBRES!B24),"",NOMBRES!B24)</f>
        <v>LUIS VILLANUEVA DANNA ARLENI</v>
      </c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9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62">
        <f t="shared" si="0"/>
        <v>7</v>
      </c>
      <c r="BS32" s="163"/>
      <c r="BT32" s="162">
        <f t="shared" si="1"/>
        <v>0</v>
      </c>
      <c r="BU32" s="163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64" t="str">
        <f>IF(ISBLANK(NOMBRES!B25),"",NOMBRES!B25)</f>
        <v>MARTINEZ CRUZ ELIAS JHOVANI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6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60">
        <f t="shared" si="0"/>
        <v>7</v>
      </c>
      <c r="BS33" s="161"/>
      <c r="BT33" s="160">
        <f t="shared" si="1"/>
        <v>0</v>
      </c>
      <c r="BU33" s="161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7" t="str">
        <f>IF(ISBLANK(NOMBRES!B26),"",NOMBRES!B26)</f>
        <v>MARTINEZ RAMOS GREGORIO</v>
      </c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9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62">
        <f t="shared" si="0"/>
        <v>7</v>
      </c>
      <c r="BS34" s="163"/>
      <c r="BT34" s="162">
        <f t="shared" si="1"/>
        <v>0</v>
      </c>
      <c r="BU34" s="163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20"/>
      <c r="N37" s="61"/>
      <c r="O37" s="221" t="s">
        <v>31</v>
      </c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3"/>
      <c r="AR37" s="224" t="s">
        <v>0</v>
      </c>
      <c r="AS37" s="225"/>
      <c r="AT37" s="225"/>
      <c r="AU37" s="225"/>
      <c r="AV37" s="225"/>
      <c r="AW37" s="225"/>
      <c r="AX37" s="225"/>
      <c r="AY37" s="225"/>
      <c r="AZ37" s="226"/>
      <c r="BA37" s="194" t="s">
        <v>1</v>
      </c>
      <c r="BB37" s="194"/>
      <c r="BC37" s="194"/>
      <c r="BD37" s="194"/>
      <c r="BE37" s="194"/>
      <c r="BF37" s="194"/>
      <c r="BG37" s="227" t="s">
        <v>25</v>
      </c>
      <c r="BH37" s="227"/>
      <c r="BI37" s="227"/>
      <c r="BJ37" s="227"/>
      <c r="BK37" s="227"/>
      <c r="BL37" s="227"/>
      <c r="BM37" s="227"/>
      <c r="BN37" s="227"/>
      <c r="BO37" s="228" t="s">
        <v>7</v>
      </c>
      <c r="BP37" s="228"/>
      <c r="BQ37" s="228"/>
      <c r="BR37" s="228"/>
      <c r="BS37" s="229" t="s">
        <v>2</v>
      </c>
      <c r="BT37" s="229"/>
      <c r="BU37" s="229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35" t="s">
        <v>51</v>
      </c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7"/>
      <c r="AR38" s="241" t="s">
        <v>52</v>
      </c>
      <c r="AS38" s="242"/>
      <c r="AT38" s="242"/>
      <c r="AU38" s="242"/>
      <c r="AV38" s="242"/>
      <c r="AW38" s="242"/>
      <c r="AX38" s="242"/>
      <c r="AY38" s="242"/>
      <c r="AZ38" s="243"/>
      <c r="BA38" s="194" t="s">
        <v>45</v>
      </c>
      <c r="BB38" s="194"/>
      <c r="BC38" s="194"/>
      <c r="BD38" s="194" t="s">
        <v>46</v>
      </c>
      <c r="BE38" s="194"/>
      <c r="BF38" s="194"/>
      <c r="BG38" s="195" t="s">
        <v>47</v>
      </c>
      <c r="BH38" s="195"/>
      <c r="BI38" s="195" t="s">
        <v>48</v>
      </c>
      <c r="BJ38" s="195"/>
      <c r="BK38" s="195" t="s">
        <v>49</v>
      </c>
      <c r="BL38" s="195"/>
      <c r="BM38" s="195" t="s">
        <v>50</v>
      </c>
      <c r="BN38" s="195"/>
      <c r="BO38" s="196" t="str">
        <f>CONCENTRADO!C6</f>
        <v>IV</v>
      </c>
      <c r="BP38" s="197"/>
      <c r="BQ38" s="197"/>
      <c r="BR38" s="198"/>
      <c r="BS38" s="212" t="str">
        <f>CONCENTRADO!C7</f>
        <v>B</v>
      </c>
      <c r="BT38" s="213"/>
      <c r="BU38" s="214"/>
    </row>
    <row r="39" spans="1:74" ht="12.75" customHeight="1" x14ac:dyDescent="0.2">
      <c r="A39" s="230" t="s">
        <v>21</v>
      </c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2"/>
      <c r="N39" s="67"/>
      <c r="O39" s="238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40"/>
      <c r="AR39" s="244"/>
      <c r="AS39" s="245"/>
      <c r="AT39" s="245"/>
      <c r="AU39" s="245"/>
      <c r="AV39" s="245"/>
      <c r="AW39" s="245"/>
      <c r="AX39" s="245"/>
      <c r="AY39" s="245"/>
      <c r="AZ39" s="246"/>
      <c r="BA39" s="233" t="s">
        <v>16</v>
      </c>
      <c r="BB39" s="233"/>
      <c r="BC39" s="233"/>
      <c r="BD39" s="234"/>
      <c r="BE39" s="234"/>
      <c r="BF39" s="234"/>
      <c r="BG39" s="233" t="s">
        <v>16</v>
      </c>
      <c r="BH39" s="233"/>
      <c r="BI39" s="233"/>
      <c r="BJ39" s="233"/>
      <c r="BK39" s="233"/>
      <c r="BL39" s="233"/>
      <c r="BM39" s="233"/>
      <c r="BN39" s="233"/>
      <c r="BO39" s="199"/>
      <c r="BP39" s="200"/>
      <c r="BQ39" s="200"/>
      <c r="BR39" s="201"/>
      <c r="BS39" s="215"/>
      <c r="BT39" s="216"/>
      <c r="BU39" s="217"/>
    </row>
    <row r="40" spans="1:74" x14ac:dyDescent="0.2">
      <c r="A40" s="184" t="s">
        <v>22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6"/>
      <c r="N40" s="67"/>
      <c r="O40" s="187" t="s">
        <v>26</v>
      </c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9"/>
      <c r="AJ40" s="187" t="s">
        <v>30</v>
      </c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9"/>
      <c r="BF40" s="190" t="s">
        <v>24</v>
      </c>
      <c r="BG40" s="190"/>
      <c r="BH40" s="190"/>
      <c r="BI40" s="190"/>
      <c r="BJ40" s="190"/>
      <c r="BK40" s="190"/>
      <c r="BL40" s="190"/>
      <c r="BM40" s="190"/>
      <c r="BN40" s="190"/>
      <c r="BO40" s="190" t="s">
        <v>20</v>
      </c>
      <c r="BP40" s="190"/>
      <c r="BQ40" s="190"/>
      <c r="BR40" s="190"/>
      <c r="BS40" s="190"/>
      <c r="BT40" s="190"/>
      <c r="BU40" s="190"/>
    </row>
    <row r="41" spans="1:74" x14ac:dyDescent="0.2">
      <c r="A41" s="184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N41" s="69"/>
      <c r="O41" s="202" t="str">
        <f>CONCENTRADO!C8</f>
        <v xml:space="preserve">ELPIDIO MENDEZ TORRES  </v>
      </c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4"/>
      <c r="AJ41" s="202" t="str">
        <f>CONCENTRADO!C9</f>
        <v>TALLER DE CULTURA DIGITAL</v>
      </c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4"/>
      <c r="BF41" s="208" t="s">
        <v>27</v>
      </c>
      <c r="BG41" s="208"/>
      <c r="BH41" s="209"/>
      <c r="BI41" s="210" t="s">
        <v>28</v>
      </c>
      <c r="BJ41" s="208"/>
      <c r="BK41" s="209"/>
      <c r="BL41" s="210" t="s">
        <v>29</v>
      </c>
      <c r="BM41" s="208"/>
      <c r="BN41" s="209"/>
      <c r="BO41" s="211" t="s">
        <v>53</v>
      </c>
      <c r="BP41" s="211"/>
      <c r="BQ41" s="211"/>
      <c r="BR41" s="211"/>
      <c r="BS41" s="211"/>
      <c r="BT41" s="211"/>
      <c r="BU41" s="211"/>
    </row>
    <row r="42" spans="1:74" ht="12.75" customHeight="1" x14ac:dyDescent="0.2">
      <c r="A42" s="178" t="s">
        <v>23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80"/>
      <c r="N42" s="67"/>
      <c r="O42" s="205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7"/>
      <c r="AJ42" s="205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7"/>
      <c r="BF42" s="181"/>
      <c r="BG42" s="181"/>
      <c r="BH42" s="182"/>
      <c r="BI42" s="183" t="s">
        <v>16</v>
      </c>
      <c r="BJ42" s="181"/>
      <c r="BK42" s="182"/>
      <c r="BL42" s="183"/>
      <c r="BM42" s="181"/>
      <c r="BN42" s="182"/>
      <c r="BO42" s="211"/>
      <c r="BP42" s="211"/>
      <c r="BQ42" s="211"/>
      <c r="BR42" s="211"/>
      <c r="BS42" s="211"/>
      <c r="BT42" s="211"/>
      <c r="BU42" s="211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91" t="s">
        <v>32</v>
      </c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3"/>
      <c r="AD44" s="170" t="s">
        <v>43</v>
      </c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1"/>
      <c r="BN44" s="171"/>
      <c r="BO44" s="171"/>
      <c r="BP44" s="171"/>
      <c r="BQ44" s="172"/>
      <c r="BR44" s="170" t="s">
        <v>3</v>
      </c>
      <c r="BS44" s="171"/>
      <c r="BT44" s="171"/>
      <c r="BU44" s="172"/>
    </row>
    <row r="45" spans="1:74" ht="12.75" customHeight="1" x14ac:dyDescent="0.2">
      <c r="A45" s="173" t="s">
        <v>33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5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76" t="s">
        <v>4</v>
      </c>
      <c r="BS45" s="177"/>
      <c r="BT45" s="176" t="s">
        <v>44</v>
      </c>
      <c r="BU45" s="177"/>
    </row>
    <row r="46" spans="1:74" ht="30" customHeight="1" x14ac:dyDescent="0.25">
      <c r="A46" s="73">
        <v>1</v>
      </c>
      <c r="B46" s="167" t="str">
        <f>IF(ISBLANK(NOMBRES!B2),"",NOMBRES!B2)</f>
        <v>ANTONIO VERDEJO ANGEL GABRIEL</v>
      </c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9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62">
        <f>IF(B46="","",COUNTIF(AD46:BQ46,".")+COUNTIF(AD46:BQ46,"X")+COUNTIF(AD46:BQ46,"J"))</f>
        <v>5</v>
      </c>
      <c r="BS46" s="163"/>
      <c r="BT46" s="162">
        <f>IF(B46="","", COUNTIF(AD46:BQ46,"/"))</f>
        <v>1</v>
      </c>
      <c r="BU46" s="163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64" t="str">
        <f>IF(ISBLANK(NOMBRES!B3),"",NOMBRES!B3)</f>
        <v>AZAMAR CUELLO SALVADOR</v>
      </c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6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60">
        <f t="shared" ref="BR47:BR70" si="2">IF(B47="","",COUNTIF(AD47:BQ47,".")+COUNTIF(AD47:BQ47,"X")+COUNTIF(AD47:BQ47,"J"))</f>
        <v>0</v>
      </c>
      <c r="BS47" s="161"/>
      <c r="BT47" s="160">
        <f t="shared" ref="BT47:BT70" si="3">IF(B47="","", COUNTIF(AD47:BQ47,"/"))</f>
        <v>0</v>
      </c>
      <c r="BU47" s="161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7" t="str">
        <f>IF(ISBLANK(NOMBRES!B4),"",NOMBRES!B4)</f>
        <v>BAUTISTA HERNANDEZ AARON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62">
        <f t="shared" si="2"/>
        <v>0</v>
      </c>
      <c r="BS48" s="163"/>
      <c r="BT48" s="162">
        <f t="shared" si="3"/>
        <v>0</v>
      </c>
      <c r="BU48" s="163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64" t="str">
        <f>IF(ISBLANK(NOMBRES!B5),"",NOMBRES!B5)</f>
        <v>BAUTISTA PATRACA MIXTI MONSAJ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6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60">
        <f t="shared" si="2"/>
        <v>0</v>
      </c>
      <c r="BS49" s="161"/>
      <c r="BT49" s="160">
        <f t="shared" si="3"/>
        <v>0</v>
      </c>
      <c r="BU49" s="161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7" t="str">
        <f>IF(ISBLANK(NOMBRES!B6),"",NOMBRES!B6)</f>
        <v>BAUTISTA RAMIREZ LUIS ANGEL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9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62">
        <f t="shared" si="2"/>
        <v>1</v>
      </c>
      <c r="BS50" s="163"/>
      <c r="BT50" s="162">
        <f t="shared" si="3"/>
        <v>0</v>
      </c>
      <c r="BU50" s="163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64" t="str">
        <f>IF(ISBLANK(NOMBRES!B7),"",NOMBRES!B7)</f>
        <v>CASTILLO XINOL YADER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6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60">
        <f t="shared" si="2"/>
        <v>0</v>
      </c>
      <c r="BS51" s="161"/>
      <c r="BT51" s="160">
        <f t="shared" si="3"/>
        <v>0</v>
      </c>
      <c r="BU51" s="161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7" t="str">
        <f>IF(ISBLANK(NOMBRES!B8),"",NOMBRES!B8)</f>
        <v>CRUZ BAUTISTA ELISA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62">
        <f t="shared" si="2"/>
        <v>0</v>
      </c>
      <c r="BS52" s="163"/>
      <c r="BT52" s="162">
        <f t="shared" si="3"/>
        <v>0</v>
      </c>
      <c r="BU52" s="163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64" t="str">
        <f>IF(ISBLANK(NOMBRES!B9),"",NOMBRES!B9)</f>
        <v>CRUZ CRUZ ANDRES PATRICIO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60">
        <f t="shared" si="2"/>
        <v>0</v>
      </c>
      <c r="BS53" s="161"/>
      <c r="BT53" s="160">
        <f t="shared" si="3"/>
        <v>0</v>
      </c>
      <c r="BU53" s="161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7" t="str">
        <f>IF(ISBLANK(NOMBRES!B10),"",NOMBRES!B10)</f>
        <v>CRUZ HERNANDEZ ERICK DANIEL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62">
        <f t="shared" si="2"/>
        <v>0</v>
      </c>
      <c r="BS54" s="163"/>
      <c r="BT54" s="162">
        <f t="shared" si="3"/>
        <v>0</v>
      </c>
      <c r="BU54" s="163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64" t="str">
        <f>IF(ISBLANK(NOMBRES!B11),"",NOMBRES!B11)</f>
        <v>CRUZ MARTINEZ IRVING URIEL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60">
        <f t="shared" si="2"/>
        <v>0</v>
      </c>
      <c r="BS55" s="161"/>
      <c r="BT55" s="160">
        <f t="shared" si="3"/>
        <v>0</v>
      </c>
      <c r="BU55" s="161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7" t="str">
        <f>IF(ISBLANK(NOMBRES!B12),"",NOMBRES!B12)</f>
        <v>GONZALEZ BAUTISTA ERICK NOEL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62">
        <f t="shared" si="2"/>
        <v>0</v>
      </c>
      <c r="BS56" s="163"/>
      <c r="BT56" s="162">
        <f t="shared" si="3"/>
        <v>0</v>
      </c>
      <c r="BU56" s="163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64" t="str">
        <f>IF(ISBLANK(NOMBRES!B13),"",NOMBRES!B13)</f>
        <v>GONZALEZ CRUZ EMIRETH FLORENCIA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60">
        <f t="shared" si="2"/>
        <v>0</v>
      </c>
      <c r="BS57" s="161"/>
      <c r="BT57" s="160">
        <f t="shared" si="3"/>
        <v>0</v>
      </c>
      <c r="BU57" s="161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7" t="str">
        <f>IF(ISBLANK(NOMBRES!B14),"",NOMBRES!B14)</f>
        <v>GONZALEZ LUIS SHARON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62">
        <f t="shared" si="2"/>
        <v>0</v>
      </c>
      <c r="BS58" s="163"/>
      <c r="BT58" s="162">
        <f t="shared" si="3"/>
        <v>0</v>
      </c>
      <c r="BU58" s="163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64" t="str">
        <f>IF(ISBLANK(NOMBRES!B15),"",NOMBRES!B15)</f>
        <v>GONZALEZ SANCHEZ MIKE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60">
        <f t="shared" si="2"/>
        <v>0</v>
      </c>
      <c r="BS59" s="161"/>
      <c r="BT59" s="160">
        <f t="shared" si="3"/>
        <v>0</v>
      </c>
      <c r="BU59" s="161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7" t="str">
        <f>IF(ISBLANK(NOMBRES!B16),"",NOMBRES!B16)</f>
        <v>HERNANDEZ BAUTISTA ABRIL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62">
        <f t="shared" si="2"/>
        <v>0</v>
      </c>
      <c r="BS60" s="163"/>
      <c r="BT60" s="162">
        <f t="shared" si="3"/>
        <v>0</v>
      </c>
      <c r="BU60" s="163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64" t="str">
        <f>IF(ISBLANK(NOMBRES!B17),"",NOMBRES!B17)</f>
        <v>HERNANDEZ DOMINGUEZ ISAIAS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60">
        <f t="shared" si="2"/>
        <v>0</v>
      </c>
      <c r="BS61" s="161"/>
      <c r="BT61" s="160">
        <f t="shared" si="3"/>
        <v>0</v>
      </c>
      <c r="BU61" s="161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7" t="str">
        <f>IF(ISBLANK(NOMBRES!B18),"",NOMBRES!B18)</f>
        <v>HERNANDEZ GONZALEZ ESTEFANIA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62">
        <f t="shared" si="2"/>
        <v>0</v>
      </c>
      <c r="BS62" s="163"/>
      <c r="BT62" s="162">
        <f t="shared" si="3"/>
        <v>0</v>
      </c>
      <c r="BU62" s="163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64" t="str">
        <f>IF(ISBLANK(NOMBRES!B19),"",NOMBRES!B19)</f>
        <v>HERNANDEZ HERNANDEZ MELANY YOLETTE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60">
        <f t="shared" si="2"/>
        <v>0</v>
      </c>
      <c r="BS63" s="161"/>
      <c r="BT63" s="160">
        <f t="shared" si="3"/>
        <v>0</v>
      </c>
      <c r="BU63" s="161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7" t="str">
        <f>IF(ISBLANK(NOMBRES!B20),"",NOMBRES!B20)</f>
        <v>HERNANDEZ JUAREZ ESTRELLA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62">
        <f t="shared" si="2"/>
        <v>0</v>
      </c>
      <c r="BS64" s="163"/>
      <c r="BT64" s="162">
        <f t="shared" si="3"/>
        <v>0</v>
      </c>
      <c r="BU64" s="163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64" t="str">
        <f>IF(ISBLANK(NOMBRES!B21),"",NOMBRES!B21)</f>
        <v>HERNANDEZ MARTINEZ BELLANEYRA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60">
        <f t="shared" si="2"/>
        <v>0</v>
      </c>
      <c r="BS65" s="161"/>
      <c r="BT65" s="160">
        <f t="shared" si="3"/>
        <v>0</v>
      </c>
      <c r="BU65" s="161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7" t="str">
        <f>IF(ISBLANK(NOMBRES!B22),"",NOMBRES!B22)</f>
        <v>LUIS BAUTISTA BRISA YISET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62">
        <f t="shared" si="2"/>
        <v>0</v>
      </c>
      <c r="BS66" s="163"/>
      <c r="BT66" s="162">
        <f t="shared" si="3"/>
        <v>0</v>
      </c>
      <c r="BU66" s="163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64" t="str">
        <f>IF(ISBLANK(NOMBRES!B23),"",NOMBRES!B23)</f>
        <v>LUIS HERNANDEZ ERICK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60">
        <f t="shared" si="2"/>
        <v>0</v>
      </c>
      <c r="BS67" s="161"/>
      <c r="BT67" s="160">
        <f t="shared" si="3"/>
        <v>0</v>
      </c>
      <c r="BU67" s="161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7" t="str">
        <f>IF(ISBLANK(NOMBRES!B24),"",NOMBRES!B24)</f>
        <v>LUIS VILLANUEVA DANNA ARLENI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62">
        <f t="shared" si="2"/>
        <v>0</v>
      </c>
      <c r="BS68" s="163"/>
      <c r="BT68" s="162">
        <f t="shared" si="3"/>
        <v>0</v>
      </c>
      <c r="BU68" s="163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64" t="str">
        <f>IF(ISBLANK(NOMBRES!B25),"",NOMBRES!B25)</f>
        <v>MARTINEZ CRUZ ELIAS JHOVANI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60">
        <f t="shared" si="2"/>
        <v>0</v>
      </c>
      <c r="BS69" s="161"/>
      <c r="BT69" s="160">
        <f t="shared" si="3"/>
        <v>0</v>
      </c>
      <c r="BU69" s="161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7" t="str">
        <f>IF(ISBLANK(NOMBRES!B26),"",NOMBRES!B26)</f>
        <v>MARTINEZ RAMOS GREGORIO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62">
        <f t="shared" si="2"/>
        <v>0</v>
      </c>
      <c r="BS70" s="163"/>
      <c r="BT70" s="162">
        <f t="shared" si="3"/>
        <v>0</v>
      </c>
      <c r="BU70" s="163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8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20"/>
      <c r="N73" s="61"/>
      <c r="O73" s="221" t="s">
        <v>31</v>
      </c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3"/>
      <c r="AR73" s="224" t="s">
        <v>0</v>
      </c>
      <c r="AS73" s="225"/>
      <c r="AT73" s="225"/>
      <c r="AU73" s="225"/>
      <c r="AV73" s="225"/>
      <c r="AW73" s="225"/>
      <c r="AX73" s="225"/>
      <c r="AY73" s="225"/>
      <c r="AZ73" s="226"/>
      <c r="BA73" s="194" t="s">
        <v>1</v>
      </c>
      <c r="BB73" s="194"/>
      <c r="BC73" s="194"/>
      <c r="BD73" s="194"/>
      <c r="BE73" s="194"/>
      <c r="BF73" s="194"/>
      <c r="BG73" s="227" t="s">
        <v>25</v>
      </c>
      <c r="BH73" s="227"/>
      <c r="BI73" s="227"/>
      <c r="BJ73" s="227"/>
      <c r="BK73" s="227"/>
      <c r="BL73" s="227"/>
      <c r="BM73" s="227"/>
      <c r="BN73" s="227"/>
      <c r="BO73" s="228" t="s">
        <v>7</v>
      </c>
      <c r="BP73" s="228"/>
      <c r="BQ73" s="228"/>
      <c r="BR73" s="228"/>
      <c r="BS73" s="229" t="s">
        <v>2</v>
      </c>
      <c r="BT73" s="229"/>
      <c r="BU73" s="229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35" t="s">
        <v>51</v>
      </c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  <c r="AA74" s="236"/>
      <c r="AB74" s="236"/>
      <c r="AC74" s="236"/>
      <c r="AD74" s="236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P74" s="236"/>
      <c r="AQ74" s="237"/>
      <c r="AR74" s="241" t="s">
        <v>52</v>
      </c>
      <c r="AS74" s="242"/>
      <c r="AT74" s="242"/>
      <c r="AU74" s="242"/>
      <c r="AV74" s="242"/>
      <c r="AW74" s="242"/>
      <c r="AX74" s="242"/>
      <c r="AY74" s="242"/>
      <c r="AZ74" s="243"/>
      <c r="BA74" s="194" t="s">
        <v>45</v>
      </c>
      <c r="BB74" s="194"/>
      <c r="BC74" s="194"/>
      <c r="BD74" s="194" t="s">
        <v>46</v>
      </c>
      <c r="BE74" s="194"/>
      <c r="BF74" s="194"/>
      <c r="BG74" s="195" t="s">
        <v>47</v>
      </c>
      <c r="BH74" s="195"/>
      <c r="BI74" s="195" t="s">
        <v>48</v>
      </c>
      <c r="BJ74" s="195"/>
      <c r="BK74" s="195" t="s">
        <v>49</v>
      </c>
      <c r="BL74" s="195"/>
      <c r="BM74" s="195" t="s">
        <v>50</v>
      </c>
      <c r="BN74" s="195"/>
      <c r="BO74" s="196" t="str">
        <f>CONCENTRADO!C6</f>
        <v>IV</v>
      </c>
      <c r="BP74" s="197"/>
      <c r="BQ74" s="197"/>
      <c r="BR74" s="198"/>
      <c r="BS74" s="212" t="str">
        <f>CONCENTRADO!C7</f>
        <v>B</v>
      </c>
      <c r="BT74" s="213"/>
      <c r="BU74" s="214"/>
    </row>
    <row r="75" spans="1:74" ht="12.75" customHeight="1" x14ac:dyDescent="0.2">
      <c r="A75" s="230" t="s">
        <v>21</v>
      </c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67"/>
      <c r="O75" s="238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  <c r="AL75" s="239"/>
      <c r="AM75" s="239"/>
      <c r="AN75" s="239"/>
      <c r="AO75" s="239"/>
      <c r="AP75" s="239"/>
      <c r="AQ75" s="240"/>
      <c r="AR75" s="244"/>
      <c r="AS75" s="245"/>
      <c r="AT75" s="245"/>
      <c r="AU75" s="245"/>
      <c r="AV75" s="245"/>
      <c r="AW75" s="245"/>
      <c r="AX75" s="245"/>
      <c r="AY75" s="245"/>
      <c r="AZ75" s="246"/>
      <c r="BA75" s="233" t="s">
        <v>16</v>
      </c>
      <c r="BB75" s="233"/>
      <c r="BC75" s="233"/>
      <c r="BD75" s="234"/>
      <c r="BE75" s="234"/>
      <c r="BF75" s="234"/>
      <c r="BG75" s="233" t="s">
        <v>16</v>
      </c>
      <c r="BH75" s="233"/>
      <c r="BI75" s="233"/>
      <c r="BJ75" s="233"/>
      <c r="BK75" s="233"/>
      <c r="BL75" s="233"/>
      <c r="BM75" s="233"/>
      <c r="BN75" s="233"/>
      <c r="BO75" s="199"/>
      <c r="BP75" s="200"/>
      <c r="BQ75" s="200"/>
      <c r="BR75" s="201"/>
      <c r="BS75" s="215"/>
      <c r="BT75" s="216"/>
      <c r="BU75" s="217"/>
    </row>
    <row r="76" spans="1:74" x14ac:dyDescent="0.2">
      <c r="A76" s="184" t="s">
        <v>22</v>
      </c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6"/>
      <c r="N76" s="67"/>
      <c r="O76" s="187" t="s">
        <v>26</v>
      </c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9"/>
      <c r="AJ76" s="187" t="s">
        <v>30</v>
      </c>
      <c r="AK76" s="188"/>
      <c r="AL76" s="188"/>
      <c r="AM76" s="188"/>
      <c r="AN76" s="188"/>
      <c r="AO76" s="188"/>
      <c r="AP76" s="188"/>
      <c r="AQ76" s="188"/>
      <c r="AR76" s="188"/>
      <c r="AS76" s="188"/>
      <c r="AT76" s="188"/>
      <c r="AU76" s="188"/>
      <c r="AV76" s="188"/>
      <c r="AW76" s="188"/>
      <c r="AX76" s="188"/>
      <c r="AY76" s="188"/>
      <c r="AZ76" s="188"/>
      <c r="BA76" s="188"/>
      <c r="BB76" s="188"/>
      <c r="BC76" s="188"/>
      <c r="BD76" s="188"/>
      <c r="BE76" s="189"/>
      <c r="BF76" s="190" t="s">
        <v>24</v>
      </c>
      <c r="BG76" s="190"/>
      <c r="BH76" s="190"/>
      <c r="BI76" s="190"/>
      <c r="BJ76" s="190"/>
      <c r="BK76" s="190"/>
      <c r="BL76" s="190"/>
      <c r="BM76" s="190"/>
      <c r="BN76" s="190"/>
      <c r="BO76" s="190" t="s">
        <v>20</v>
      </c>
      <c r="BP76" s="190"/>
      <c r="BQ76" s="190"/>
      <c r="BR76" s="190"/>
      <c r="BS76" s="190"/>
      <c r="BT76" s="190"/>
      <c r="BU76" s="190"/>
    </row>
    <row r="77" spans="1:74" x14ac:dyDescent="0.2">
      <c r="A77" s="184"/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6"/>
      <c r="N77" s="69"/>
      <c r="O77" s="202" t="str">
        <f>CONCENTRADO!C8</f>
        <v xml:space="preserve">ELPIDIO MENDEZ TORRES  </v>
      </c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4"/>
      <c r="AJ77" s="202" t="str">
        <f>CONCENTRADO!C9</f>
        <v>TALLER DE CULTURA DIGITAL</v>
      </c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4"/>
      <c r="BF77" s="208" t="s">
        <v>27</v>
      </c>
      <c r="BG77" s="208"/>
      <c r="BH77" s="209"/>
      <c r="BI77" s="210" t="s">
        <v>28</v>
      </c>
      <c r="BJ77" s="208"/>
      <c r="BK77" s="209"/>
      <c r="BL77" s="210" t="s">
        <v>29</v>
      </c>
      <c r="BM77" s="208"/>
      <c r="BN77" s="209"/>
      <c r="BO77" s="211" t="s">
        <v>53</v>
      </c>
      <c r="BP77" s="211"/>
      <c r="BQ77" s="211"/>
      <c r="BR77" s="211"/>
      <c r="BS77" s="211"/>
      <c r="BT77" s="211"/>
      <c r="BU77" s="211"/>
    </row>
    <row r="78" spans="1:74" ht="12.75" customHeight="1" x14ac:dyDescent="0.2">
      <c r="A78" s="178" t="s">
        <v>23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80"/>
      <c r="N78" s="67"/>
      <c r="O78" s="205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7"/>
      <c r="AJ78" s="205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7"/>
      <c r="BF78" s="181"/>
      <c r="BG78" s="181"/>
      <c r="BH78" s="182"/>
      <c r="BI78" s="183"/>
      <c r="BJ78" s="181"/>
      <c r="BK78" s="182"/>
      <c r="BL78" s="183" t="s">
        <v>16</v>
      </c>
      <c r="BM78" s="181"/>
      <c r="BN78" s="182"/>
      <c r="BO78" s="211"/>
      <c r="BP78" s="211"/>
      <c r="BQ78" s="211"/>
      <c r="BR78" s="211"/>
      <c r="BS78" s="211"/>
      <c r="BT78" s="211"/>
      <c r="BU78" s="211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91" t="s">
        <v>32</v>
      </c>
      <c r="B80" s="192"/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3"/>
      <c r="AD80" s="170" t="s">
        <v>43</v>
      </c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1"/>
      <c r="BN80" s="171"/>
      <c r="BO80" s="171"/>
      <c r="BP80" s="171"/>
      <c r="BQ80" s="172"/>
      <c r="BR80" s="170" t="s">
        <v>3</v>
      </c>
      <c r="BS80" s="171"/>
      <c r="BT80" s="171"/>
      <c r="BU80" s="172"/>
    </row>
    <row r="81" spans="1:74" ht="12.75" customHeight="1" x14ac:dyDescent="0.2">
      <c r="A81" s="173" t="s">
        <v>33</v>
      </c>
      <c r="B81" s="174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5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76" t="s">
        <v>4</v>
      </c>
      <c r="BS81" s="177"/>
      <c r="BT81" s="176" t="s">
        <v>44</v>
      </c>
      <c r="BU81" s="177"/>
    </row>
    <row r="82" spans="1:74" ht="30" customHeight="1" x14ac:dyDescent="0.25">
      <c r="A82" s="73">
        <v>1</v>
      </c>
      <c r="B82" s="167" t="str">
        <f>IF(ISBLANK(NOMBRES!B2),"",NOMBRES!B2)</f>
        <v>ANTONIO VERDEJO ANGEL GABRIEL</v>
      </c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9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62">
        <f>IF(B82="","",COUNTIF(AD82:BQ82,".")+COUNTIF(AD82:BQ82,"X")+COUNTIF(AD82:BQ82,"J"))</f>
        <v>5</v>
      </c>
      <c r="BS82" s="163"/>
      <c r="BT82" s="162">
        <f>IF(B82="","", COUNTIF(AD82:BQ82,"/"))</f>
        <v>1</v>
      </c>
      <c r="BU82" s="163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64" t="str">
        <f>IF(ISBLANK(NOMBRES!B3),"",NOMBRES!B3)</f>
        <v>AZAMAR CUELLO SALVADOR</v>
      </c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6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60">
        <f t="shared" ref="BR83:BR106" si="4">IF(B83="","",COUNTIF(AD83:BQ83,".")+COUNTIF(AD83:BQ83,"X")+COUNTIF(AD83:BQ83,"J"))</f>
        <v>1</v>
      </c>
      <c r="BS83" s="161"/>
      <c r="BT83" s="160">
        <f t="shared" ref="BT83:BT106" si="5">IF(B83="","", COUNTIF(AD83:BQ83,"/"))</f>
        <v>0</v>
      </c>
      <c r="BU83" s="161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7" t="str">
        <f>IF(ISBLANK(NOMBRES!B4),"",NOMBRES!B4)</f>
        <v>BAUTISTA HERNANDEZ AARON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9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62">
        <f t="shared" si="4"/>
        <v>0</v>
      </c>
      <c r="BS84" s="163"/>
      <c r="BT84" s="162">
        <f t="shared" si="5"/>
        <v>0</v>
      </c>
      <c r="BU84" s="163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64" t="str">
        <f>IF(ISBLANK(NOMBRES!B5),"",NOMBRES!B5)</f>
        <v>BAUTISTA PATRACA MIXTI MONSAJ</v>
      </c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6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60">
        <f t="shared" si="4"/>
        <v>0</v>
      </c>
      <c r="BS85" s="161"/>
      <c r="BT85" s="160">
        <f t="shared" si="5"/>
        <v>0</v>
      </c>
      <c r="BU85" s="161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7" t="str">
        <f>IF(ISBLANK(NOMBRES!B6),"",NOMBRES!B6)</f>
        <v>BAUTISTA RAMIREZ LUIS ANGEL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9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62">
        <f t="shared" si="4"/>
        <v>0</v>
      </c>
      <c r="BS86" s="163"/>
      <c r="BT86" s="162">
        <f t="shared" si="5"/>
        <v>0</v>
      </c>
      <c r="BU86" s="163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64" t="str">
        <f>IF(ISBLANK(NOMBRES!B7),"",NOMBRES!B7)</f>
        <v>CASTILLO XINOL YADER</v>
      </c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6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60">
        <f t="shared" si="4"/>
        <v>0</v>
      </c>
      <c r="BS87" s="161"/>
      <c r="BT87" s="160">
        <f t="shared" si="5"/>
        <v>0</v>
      </c>
      <c r="BU87" s="161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7" t="str">
        <f>IF(ISBLANK(NOMBRES!B8),"",NOMBRES!B8)</f>
        <v>CRUZ BAUTISTA ELISA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9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62">
        <f t="shared" si="4"/>
        <v>0</v>
      </c>
      <c r="BS88" s="163"/>
      <c r="BT88" s="162">
        <f t="shared" si="5"/>
        <v>0</v>
      </c>
      <c r="BU88" s="163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64" t="str">
        <f>IF(ISBLANK(NOMBRES!B9),"",NOMBRES!B9)</f>
        <v>CRUZ CRUZ ANDRES PATRICIO</v>
      </c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6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60">
        <f t="shared" si="4"/>
        <v>0</v>
      </c>
      <c r="BS89" s="161"/>
      <c r="BT89" s="160">
        <f t="shared" si="5"/>
        <v>0</v>
      </c>
      <c r="BU89" s="161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7" t="str">
        <f>IF(ISBLANK(NOMBRES!B10),"",NOMBRES!B10)</f>
        <v>CRUZ HERNANDEZ ERICK DANIEL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9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62">
        <f t="shared" si="4"/>
        <v>0</v>
      </c>
      <c r="BS90" s="163"/>
      <c r="BT90" s="162">
        <f t="shared" si="5"/>
        <v>0</v>
      </c>
      <c r="BU90" s="163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64" t="str">
        <f>IF(ISBLANK(NOMBRES!B11),"",NOMBRES!B11)</f>
        <v>CRUZ MARTINEZ IRVING URIEL</v>
      </c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6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60">
        <f t="shared" si="4"/>
        <v>0</v>
      </c>
      <c r="BS91" s="161"/>
      <c r="BT91" s="160">
        <f t="shared" si="5"/>
        <v>0</v>
      </c>
      <c r="BU91" s="161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7" t="str">
        <f>IF(ISBLANK(NOMBRES!B12),"",NOMBRES!B12)</f>
        <v>GONZALEZ BAUTISTA ERICK NOEL</v>
      </c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9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62">
        <f t="shared" si="4"/>
        <v>0</v>
      </c>
      <c r="BS92" s="163"/>
      <c r="BT92" s="162">
        <f t="shared" si="5"/>
        <v>0</v>
      </c>
      <c r="BU92" s="163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64" t="str">
        <f>IF(ISBLANK(NOMBRES!B13),"",NOMBRES!B13)</f>
        <v>GONZALEZ CRUZ EMIRETH FLORENCIA</v>
      </c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6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60">
        <f t="shared" si="4"/>
        <v>0</v>
      </c>
      <c r="BS93" s="161"/>
      <c r="BT93" s="160">
        <f t="shared" si="5"/>
        <v>0</v>
      </c>
      <c r="BU93" s="161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7" t="str">
        <f>IF(ISBLANK(NOMBRES!B14),"",NOMBRES!B14)</f>
        <v>GONZALEZ LUIS SHARON</v>
      </c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9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62">
        <f t="shared" si="4"/>
        <v>0</v>
      </c>
      <c r="BS94" s="163"/>
      <c r="BT94" s="162">
        <f t="shared" si="5"/>
        <v>0</v>
      </c>
      <c r="BU94" s="163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64" t="str">
        <f>IF(ISBLANK(NOMBRES!B15),"",NOMBRES!B15)</f>
        <v>GONZALEZ SANCHEZ MIKE</v>
      </c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6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60">
        <f t="shared" si="4"/>
        <v>0</v>
      </c>
      <c r="BS95" s="161"/>
      <c r="BT95" s="160">
        <f t="shared" si="5"/>
        <v>0</v>
      </c>
      <c r="BU95" s="161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7" t="str">
        <f>IF(ISBLANK(NOMBRES!B16),"",NOMBRES!B16)</f>
        <v>HERNANDEZ BAUTISTA ABRIL</v>
      </c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9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62">
        <f t="shared" si="4"/>
        <v>0</v>
      </c>
      <c r="BS96" s="163"/>
      <c r="BT96" s="162">
        <f t="shared" si="5"/>
        <v>0</v>
      </c>
      <c r="BU96" s="163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64" t="str">
        <f>IF(ISBLANK(NOMBRES!B17),"",NOMBRES!B17)</f>
        <v>HERNANDEZ DOMINGUEZ ISAIAS</v>
      </c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6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60">
        <f t="shared" si="4"/>
        <v>0</v>
      </c>
      <c r="BS97" s="161"/>
      <c r="BT97" s="160">
        <f t="shared" si="5"/>
        <v>0</v>
      </c>
      <c r="BU97" s="161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7" t="str">
        <f>IF(ISBLANK(NOMBRES!B18),"",NOMBRES!B18)</f>
        <v>HERNANDEZ GONZALEZ ESTEFANIA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9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62">
        <f t="shared" si="4"/>
        <v>0</v>
      </c>
      <c r="BS98" s="163"/>
      <c r="BT98" s="162">
        <f t="shared" si="5"/>
        <v>0</v>
      </c>
      <c r="BU98" s="163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64" t="str">
        <f>IF(ISBLANK(NOMBRES!B19),"",NOMBRES!B19)</f>
        <v>HERNANDEZ HERNANDEZ MELANY YOLETTE</v>
      </c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6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60">
        <f t="shared" si="4"/>
        <v>0</v>
      </c>
      <c r="BS99" s="161"/>
      <c r="BT99" s="160">
        <f t="shared" si="5"/>
        <v>0</v>
      </c>
      <c r="BU99" s="161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7" t="str">
        <f>IF(ISBLANK(NOMBRES!B20),"",NOMBRES!B20)</f>
        <v>HERNANDEZ JUAREZ ESTRELLA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9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62">
        <f t="shared" si="4"/>
        <v>0</v>
      </c>
      <c r="BS100" s="163"/>
      <c r="BT100" s="162">
        <f t="shared" si="5"/>
        <v>0</v>
      </c>
      <c r="BU100" s="163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64" t="str">
        <f>IF(ISBLANK(NOMBRES!B21),"",NOMBRES!B21)</f>
        <v>HERNANDEZ MARTINEZ BELLANEYRA</v>
      </c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6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60">
        <f t="shared" si="4"/>
        <v>0</v>
      </c>
      <c r="BS101" s="161"/>
      <c r="BT101" s="160">
        <f t="shared" si="5"/>
        <v>0</v>
      </c>
      <c r="BU101" s="161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7" t="str">
        <f>IF(ISBLANK(NOMBRES!B22),"",NOMBRES!B22)</f>
        <v>LUIS BAUTISTA BRISA YISET</v>
      </c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9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62">
        <f t="shared" si="4"/>
        <v>0</v>
      </c>
      <c r="BS102" s="163"/>
      <c r="BT102" s="162">
        <f t="shared" si="5"/>
        <v>0</v>
      </c>
      <c r="BU102" s="163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64" t="str">
        <f>IF(ISBLANK(NOMBRES!B23),"",NOMBRES!B23)</f>
        <v>LUIS HERNANDEZ ERICK</v>
      </c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6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60">
        <f t="shared" si="4"/>
        <v>0</v>
      </c>
      <c r="BS103" s="161"/>
      <c r="BT103" s="160">
        <f t="shared" si="5"/>
        <v>0</v>
      </c>
      <c r="BU103" s="161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7" t="str">
        <f>IF(ISBLANK(NOMBRES!B24),"",NOMBRES!B24)</f>
        <v>LUIS VILLANUEVA DANNA ARLENI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9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62">
        <f t="shared" si="4"/>
        <v>0</v>
      </c>
      <c r="BS104" s="163"/>
      <c r="BT104" s="162">
        <f t="shared" si="5"/>
        <v>0</v>
      </c>
      <c r="BU104" s="163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64" t="str">
        <f>IF(ISBLANK(NOMBRES!B25),"",NOMBRES!B25)</f>
        <v>MARTINEZ CRUZ ELIAS JHOVANI</v>
      </c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6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60">
        <f t="shared" si="4"/>
        <v>0</v>
      </c>
      <c r="BS105" s="161"/>
      <c r="BT105" s="160">
        <f t="shared" si="5"/>
        <v>0</v>
      </c>
      <c r="BU105" s="161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7" t="str">
        <f>IF(ISBLANK(NOMBRES!B26),"",NOMBRES!B26)</f>
        <v>MARTINEZ RAMOS GREGORIO</v>
      </c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9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62">
        <f t="shared" si="4"/>
        <v>0</v>
      </c>
      <c r="BS106" s="163"/>
      <c r="BT106" s="162">
        <f t="shared" si="5"/>
        <v>0</v>
      </c>
      <c r="BU106" s="163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P8" sqref="AP8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3" t="s">
        <v>32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5"/>
      <c r="AD1" s="276" t="s">
        <v>43</v>
      </c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8"/>
      <c r="BR1" s="279" t="s">
        <v>3</v>
      </c>
      <c r="BS1" s="280"/>
      <c r="BT1" s="280"/>
      <c r="BU1" s="281"/>
    </row>
    <row r="2" spans="1:74" ht="20.100000000000001" customHeight="1" x14ac:dyDescent="0.2">
      <c r="A2" s="282" t="s">
        <v>33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4"/>
      <c r="AD2" s="5">
        <f>IF('ASIST-ANV'!AD$9="","",'ASIST-ANV'!AD9)</f>
        <v>14</v>
      </c>
      <c r="AE2" s="5">
        <f>IF('ASIST-ANV'!AE$9="","",'ASIST-ANV'!AE9)</f>
        <v>21</v>
      </c>
      <c r="AF2" s="5">
        <f>IF('ASIST-ANV'!AF$9="","",'ASIST-ANV'!AF9)</f>
        <v>28</v>
      </c>
      <c r="AG2" s="5">
        <f>IF('ASIST-ANV'!AG$9="","",'ASIST-ANV'!AG9)</f>
        <v>7</v>
      </c>
      <c r="AH2" s="5">
        <f>IF('ASIST-ANV'!AH$9="","",'ASIST-ANV'!AH9)</f>
        <v>14</v>
      </c>
      <c r="AI2" s="5">
        <f>IF('ASIST-ANV'!AI$9="","",'ASIST-ANV'!AI9)</f>
        <v>21</v>
      </c>
      <c r="AJ2" s="5">
        <f>IF('ASIST-ANV'!AJ$9="","",'ASIST-ANV'!AJ9)</f>
        <v>26</v>
      </c>
      <c r="AK2" s="5" t="str">
        <f>IF('ASIST-ANV'!AK$9="","",'ASIST-ANV'!AK9)</f>
        <v/>
      </c>
      <c r="AL2" s="5" t="str">
        <f>IF('ASIST-ANV'!AL$9="","",'ASIST-ANV'!AL9)</f>
        <v/>
      </c>
      <c r="AM2" s="5" t="str">
        <f>IF('ASIST-ANV'!AM$9="","",'ASIST-ANV'!AM9)</f>
        <v/>
      </c>
      <c r="AN2" s="5" t="str">
        <f>IF('ASIST-ANV'!AN$9="","",'ASIST-ANV'!AN9)</f>
        <v/>
      </c>
      <c r="AO2" s="5" t="str">
        <f>IF('ASIST-ANV'!AO$9="","",'ASIST-ANV'!AO9)</f>
        <v/>
      </c>
      <c r="AP2" s="5" t="str">
        <f>IF('ASIST-ANV'!AP$9="","",'ASIST-ANV'!AP9)</f>
        <v/>
      </c>
      <c r="AQ2" s="5" t="str">
        <f>IF('ASIST-ANV'!AQ$9="","",'ASIST-ANV'!AQ9)</f>
        <v/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85" t="s">
        <v>4</v>
      </c>
      <c r="BS2" s="286"/>
      <c r="BT2" s="287" t="s">
        <v>44</v>
      </c>
      <c r="BU2" s="286"/>
    </row>
    <row r="3" spans="1:74" ht="30" customHeight="1" x14ac:dyDescent="0.25">
      <c r="A3" s="1">
        <v>26</v>
      </c>
      <c r="B3" s="295" t="str">
        <f>IF(ISBLANK(NOMBRES!B27),"",NOMBRES!B27)</f>
        <v>MARTINEZ RUEDA JOSE ANGEL</v>
      </c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7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70">
        <f>IF(B3="","",COUNTIF(AD3:BQ3,".")+COUNTIF(AD3:BQ3,"X")+COUNTIF(AD3:BQ3,"J"))</f>
        <v>7</v>
      </c>
      <c r="BS3" s="271"/>
      <c r="BT3" s="270">
        <f>IF(B3="","", COUNTIF(AD3:BQ3,"/"))</f>
        <v>0</v>
      </c>
      <c r="BU3" s="271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8" t="str">
        <f>IF(ISBLANK(NOMBRES!B28),"",NOMBRES!B28)</f>
        <v>ORTIZ MARTINEZ BRYAN ALFREDO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300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8">
        <f t="shared" ref="BR4:BR27" si="0">IF(B4="","",COUNTIF(AD4:BQ4,".")+COUNTIF(AD4:BQ4,"X")+COUNTIF(AD4:BQ4,"J"))</f>
        <v>7</v>
      </c>
      <c r="BS4" s="269"/>
      <c r="BT4" s="268">
        <f t="shared" ref="BT4:BT27" si="1">IF(B4="","", COUNTIF(AD4:BQ4,"/"))</f>
        <v>0</v>
      </c>
      <c r="BU4" s="269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5" t="str">
        <f>IF(ISBLANK(NOMBRES!B29),"",NOMBRES!B29)</f>
        <v>PEREZ GONZALEZ YOSUKE MARTI</v>
      </c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7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70">
        <f t="shared" si="0"/>
        <v>7</v>
      </c>
      <c r="BS5" s="271"/>
      <c r="BT5" s="270">
        <f t="shared" si="1"/>
        <v>0</v>
      </c>
      <c r="BU5" s="271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8" t="str">
        <f>IF(ISBLANK(NOMBRES!B30),"",NOMBRES!B30)</f>
        <v>PEREZ MARTINEZ GEMA ROSY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300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8">
        <f t="shared" si="0"/>
        <v>7</v>
      </c>
      <c r="BS6" s="269"/>
      <c r="BT6" s="268">
        <f t="shared" si="1"/>
        <v>0</v>
      </c>
      <c r="BU6" s="269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5" t="str">
        <f>IF(ISBLANK(NOMBRES!B31),"",NOMBRES!B31)</f>
        <v>RAMIREZ MARTINEZ JAHANNA YUSELL</v>
      </c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7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70">
        <f t="shared" si="0"/>
        <v>7</v>
      </c>
      <c r="BS7" s="271"/>
      <c r="BT7" s="270">
        <f t="shared" si="1"/>
        <v>0</v>
      </c>
      <c r="BU7" s="271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8" t="str">
        <f>IF(ISBLANK(NOMBRES!B32),"",NOMBRES!B32)</f>
        <v>REVILLA HERNANDEZ DAYANA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300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8">
        <f t="shared" si="0"/>
        <v>7</v>
      </c>
      <c r="BS8" s="269"/>
      <c r="BT8" s="268">
        <f t="shared" si="1"/>
        <v>0</v>
      </c>
      <c r="BU8" s="269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5" t="str">
        <f>IF(ISBLANK(NOMBRES!B33),"",NOMBRES!B33)</f>
        <v>REVILLA RUIZ ANGEL</v>
      </c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7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70">
        <f t="shared" si="0"/>
        <v>7</v>
      </c>
      <c r="BS9" s="271"/>
      <c r="BT9" s="270">
        <f t="shared" si="1"/>
        <v>0</v>
      </c>
      <c r="BU9" s="271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8" t="str">
        <f>IF(ISBLANK(NOMBRES!B34),"",NOMBRES!B34)</f>
        <v>ROMERO RAMIREZ AMAYRANI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/>
      <c r="AC10" s="300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8">
        <f t="shared" si="0"/>
        <v>7</v>
      </c>
      <c r="BS10" s="269"/>
      <c r="BT10" s="268">
        <f t="shared" si="1"/>
        <v>0</v>
      </c>
      <c r="BU10" s="269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5" t="str">
        <f>IF(ISBLANK(NOMBRES!B35),"",NOMBRES!B35)</f>
        <v>ROMERO SOSA MAGDIEL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7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70">
        <f t="shared" si="0"/>
        <v>7</v>
      </c>
      <c r="BS11" s="271"/>
      <c r="BT11" s="270">
        <f t="shared" si="1"/>
        <v>0</v>
      </c>
      <c r="BU11" s="271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8" t="str">
        <f>IF(ISBLANK(NOMBRES!B36),"",NOMBRES!B36)</f>
        <v>RUIZ RAMIREZ FIDEL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/>
      <c r="AC12" s="300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8">
        <f t="shared" si="0"/>
        <v>7</v>
      </c>
      <c r="BS12" s="269"/>
      <c r="BT12" s="268">
        <f t="shared" si="1"/>
        <v>0</v>
      </c>
      <c r="BU12" s="269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5" t="str">
        <f>IF(ISBLANK(NOMBRES!B37),"",NOMBRES!B37)</f>
        <v>TORRES LUIS ERICK</v>
      </c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7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70">
        <f t="shared" si="0"/>
        <v>7</v>
      </c>
      <c r="BS13" s="271"/>
      <c r="BT13" s="270">
        <f t="shared" si="1"/>
        <v>0</v>
      </c>
      <c r="BU13" s="271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8" t="str">
        <f>IF(ISBLANK(NOMBRES!B38),"",NOMBRES!B38)</f>
        <v>VARGAS ALBINO EDUARDO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/>
      <c r="AC14" s="300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8">
        <f t="shared" si="0"/>
        <v>7</v>
      </c>
      <c r="BS14" s="269"/>
      <c r="BT14" s="268">
        <f t="shared" si="1"/>
        <v>0</v>
      </c>
      <c r="BU14" s="269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5" t="str">
        <f>IF(ISBLANK(NOMBRES!B39),"",NOMBRES!B39)</f>
        <v>VILLANUEVA HERNANDEZ XITLALI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7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70">
        <f t="shared" si="0"/>
        <v>7</v>
      </c>
      <c r="BS15" s="271"/>
      <c r="BT15" s="270">
        <f t="shared" si="1"/>
        <v>0</v>
      </c>
      <c r="BU15" s="271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8" t="str">
        <f>IF(ISBLANK(NOMBRES!B40),"",NOMBRES!B40)</f>
        <v/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C16" s="300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8" t="str">
        <f t="shared" si="0"/>
        <v/>
      </c>
      <c r="BS16" s="269"/>
      <c r="BT16" s="268" t="str">
        <f t="shared" si="1"/>
        <v/>
      </c>
      <c r="BU16" s="269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5" t="str">
        <f>IF(ISBLANK(NOMBRES!B41),"",NOMBRES!B41)</f>
        <v/>
      </c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7"/>
      <c r="AD17" s="23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70" t="str">
        <f t="shared" si="0"/>
        <v/>
      </c>
      <c r="BS17" s="271"/>
      <c r="BT17" s="270" t="str">
        <f t="shared" si="1"/>
        <v/>
      </c>
      <c r="BU17" s="271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8" t="str">
        <f>IF(ISBLANK(NOMBRES!B42),"",NOMBRES!B42)</f>
        <v/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/>
      <c r="AC18" s="300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8" t="str">
        <f t="shared" si="0"/>
        <v/>
      </c>
      <c r="BS18" s="269"/>
      <c r="BT18" s="268" t="str">
        <f t="shared" si="1"/>
        <v/>
      </c>
      <c r="BU18" s="269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5" t="str">
        <f>IF(ISBLANK(NOMBRES!B43),"",NOMBRES!B43)</f>
        <v/>
      </c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7"/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70" t="str">
        <f t="shared" si="0"/>
        <v/>
      </c>
      <c r="BS19" s="271"/>
      <c r="BT19" s="270" t="str">
        <f t="shared" si="1"/>
        <v/>
      </c>
      <c r="BU19" s="271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8" t="str">
        <f>IF(ISBLANK(NOMBRES!B44),"",NOMBRES!B44)</f>
        <v/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/>
      <c r="AC20" s="300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8" t="str">
        <f t="shared" si="0"/>
        <v/>
      </c>
      <c r="BS20" s="269"/>
      <c r="BT20" s="268" t="str">
        <f t="shared" si="1"/>
        <v/>
      </c>
      <c r="BU20" s="269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5" t="str">
        <f>IF(ISBLANK(NOMBRES!B45),"",NOMBRES!B45)</f>
        <v/>
      </c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7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70" t="str">
        <f t="shared" si="0"/>
        <v/>
      </c>
      <c r="BS21" s="271"/>
      <c r="BT21" s="270" t="str">
        <f t="shared" si="1"/>
        <v/>
      </c>
      <c r="BU21" s="271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8" t="str">
        <f>IF(ISBLANK(NOMBRES!B46),"",NOMBRES!B46)</f>
        <v/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/>
      <c r="AC22" s="300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8" t="str">
        <f t="shared" si="0"/>
        <v/>
      </c>
      <c r="BS22" s="269"/>
      <c r="BT22" s="268" t="str">
        <f t="shared" si="1"/>
        <v/>
      </c>
      <c r="BU22" s="269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5" t="str">
        <f>IF(ISBLANK(NOMBRES!B47),"",NOMBRES!B47)</f>
        <v/>
      </c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7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70" t="str">
        <f t="shared" si="0"/>
        <v/>
      </c>
      <c r="BS23" s="271"/>
      <c r="BT23" s="270" t="str">
        <f t="shared" si="1"/>
        <v/>
      </c>
      <c r="BU23" s="271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8" t="str">
        <f>IF(ISBLANK(NOMBRES!B48),"",NOMBRES!B48)</f>
        <v/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300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8" t="str">
        <f t="shared" si="0"/>
        <v/>
      </c>
      <c r="BS24" s="269"/>
      <c r="BT24" s="268" t="str">
        <f t="shared" si="1"/>
        <v/>
      </c>
      <c r="BU24" s="269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5" t="str">
        <f>IF(ISBLANK(NOMBRES!B49),"",NOMBRES!B49)</f>
        <v/>
      </c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7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70" t="str">
        <f t="shared" si="0"/>
        <v/>
      </c>
      <c r="BS25" s="271"/>
      <c r="BT25" s="270" t="str">
        <f t="shared" si="1"/>
        <v/>
      </c>
      <c r="BU25" s="271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8" t="str">
        <f>IF(ISBLANK(NOMBRES!B50),"",NOMBRES!B50)</f>
        <v/>
      </c>
      <c r="C26" s="299"/>
      <c r="D26" s="299"/>
      <c r="E26" s="299"/>
      <c r="F26" s="299"/>
      <c r="G26" s="299"/>
      <c r="H26" s="299"/>
      <c r="I26" s="299"/>
      <c r="J26" s="299"/>
      <c r="K26" s="299" t="e">
        <f>IF(ISBLANK(NOMBRES!#REF!),"",NOMBRES!#REF!)</f>
        <v>#REF!</v>
      </c>
      <c r="L26" s="299"/>
      <c r="M26" s="299"/>
      <c r="N26" s="299"/>
      <c r="O26" s="299"/>
      <c r="P26" s="299"/>
      <c r="Q26" s="299"/>
      <c r="R26" s="299"/>
      <c r="S26" s="299"/>
      <c r="T26" s="299" t="e">
        <f>IF(ISBLANK(NOMBRES!#REF!),"",NOMBRES!#REF!)</f>
        <v>#REF!</v>
      </c>
      <c r="U26" s="299"/>
      <c r="V26" s="299"/>
      <c r="W26" s="299"/>
      <c r="X26" s="299"/>
      <c r="Y26" s="299"/>
      <c r="Z26" s="299"/>
      <c r="AA26" s="299"/>
      <c r="AB26" s="299"/>
      <c r="AC26" s="300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8" t="str">
        <f t="shared" si="0"/>
        <v/>
      </c>
      <c r="BS26" s="269"/>
      <c r="BT26" s="268" t="str">
        <f t="shared" si="1"/>
        <v/>
      </c>
      <c r="BU26" s="269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5" t="str">
        <f>IF(ISBLANK(NOMBRES!B51),"",NOMBRES!B51)</f>
        <v/>
      </c>
      <c r="C27" s="296"/>
      <c r="D27" s="296"/>
      <c r="E27" s="296"/>
      <c r="F27" s="296"/>
      <c r="G27" s="296"/>
      <c r="H27" s="296"/>
      <c r="I27" s="296"/>
      <c r="J27" s="296"/>
      <c r="K27" s="296" t="e">
        <f>IF(ISBLANK(NOMBRES!#REF!),"",NOMBRES!#REF!)</f>
        <v>#REF!</v>
      </c>
      <c r="L27" s="296"/>
      <c r="M27" s="296"/>
      <c r="N27" s="296"/>
      <c r="O27" s="296"/>
      <c r="P27" s="296"/>
      <c r="Q27" s="296"/>
      <c r="R27" s="296"/>
      <c r="S27" s="296"/>
      <c r="T27" s="296" t="e">
        <f>IF(ISBLANK(NOMBRES!#REF!),"",NOMBRES!#REF!)</f>
        <v>#REF!</v>
      </c>
      <c r="U27" s="296"/>
      <c r="V27" s="296"/>
      <c r="W27" s="296"/>
      <c r="X27" s="296"/>
      <c r="Y27" s="296"/>
      <c r="Z27" s="296"/>
      <c r="AA27" s="296"/>
      <c r="AB27" s="296"/>
      <c r="AC27" s="297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70" t="str">
        <f t="shared" si="0"/>
        <v/>
      </c>
      <c r="BS27" s="271"/>
      <c r="BT27" s="270" t="str">
        <f t="shared" si="1"/>
        <v/>
      </c>
      <c r="BU27" s="271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1" t="s">
        <v>34</v>
      </c>
      <c r="B29" s="301"/>
      <c r="C29" s="301"/>
      <c r="D29" s="301"/>
      <c r="E29" s="12"/>
      <c r="F29" s="301" t="s">
        <v>39</v>
      </c>
      <c r="G29" s="301"/>
      <c r="H29" s="301"/>
      <c r="I29" s="301"/>
      <c r="J29" s="301"/>
      <c r="K29" s="301"/>
      <c r="L29" s="301"/>
      <c r="M29" s="301"/>
      <c r="N29" s="12"/>
      <c r="O29" s="294" t="s">
        <v>40</v>
      </c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X29" s="290" t="s">
        <v>42</v>
      </c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90"/>
      <c r="BO29" s="290"/>
      <c r="BP29" s="290"/>
      <c r="BQ29" s="290"/>
      <c r="BR29" s="290"/>
      <c r="BS29" s="290"/>
      <c r="BT29" s="290"/>
      <c r="BU29" s="290"/>
    </row>
    <row r="30" spans="1:74" ht="24.95" customHeight="1" x14ac:dyDescent="0.2">
      <c r="A30" s="302" t="s">
        <v>35</v>
      </c>
      <c r="B30" s="302"/>
      <c r="C30" s="302"/>
      <c r="D30" s="9" t="s">
        <v>13</v>
      </c>
      <c r="E30" s="7"/>
      <c r="F30" s="272"/>
      <c r="G30" s="272"/>
      <c r="H30" s="272"/>
      <c r="I30" s="272"/>
      <c r="J30" s="272"/>
      <c r="K30" s="272"/>
      <c r="L30" s="272"/>
      <c r="M30" s="272"/>
      <c r="N30" s="7"/>
      <c r="O30" s="288" t="s">
        <v>38</v>
      </c>
      <c r="P30" s="288"/>
      <c r="Q30" s="288"/>
      <c r="R30" s="288"/>
      <c r="S30" s="288" t="s">
        <v>8</v>
      </c>
      <c r="T30" s="288"/>
      <c r="U30" s="288"/>
      <c r="V30" s="288"/>
      <c r="W30" s="288"/>
      <c r="X30" s="288" t="s">
        <v>9</v>
      </c>
      <c r="Y30" s="288"/>
      <c r="Z30" s="288"/>
      <c r="AA30" s="288"/>
      <c r="AB30" s="288"/>
      <c r="AC30" s="288" t="s">
        <v>36</v>
      </c>
      <c r="AD30" s="288"/>
      <c r="AE30" s="288"/>
      <c r="AF30" s="288"/>
      <c r="AG30" s="288"/>
      <c r="AH30" s="289" t="s">
        <v>10</v>
      </c>
      <c r="AI30" s="289"/>
      <c r="AJ30" s="289"/>
      <c r="AK30" s="289"/>
      <c r="AL30" s="289"/>
      <c r="AM30" s="291" t="s">
        <v>11</v>
      </c>
      <c r="AN30" s="292"/>
      <c r="AO30" s="292"/>
      <c r="AP30" s="292"/>
      <c r="AQ30" s="293"/>
      <c r="AR30" s="291" t="s">
        <v>37</v>
      </c>
      <c r="AS30" s="292"/>
      <c r="AT30" s="292"/>
      <c r="AU30" s="292"/>
      <c r="AV30" s="293"/>
      <c r="AX30" s="272"/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2"/>
      <c r="BN30" s="272"/>
      <c r="BO30" s="272"/>
      <c r="BP30" s="272"/>
      <c r="BQ30" s="272"/>
      <c r="BR30" s="272"/>
      <c r="BS30" s="272"/>
      <c r="BT30" s="272"/>
      <c r="BU30" s="272"/>
    </row>
    <row r="31" spans="1:74" ht="24.95" customHeight="1" x14ac:dyDescent="0.2">
      <c r="A31" s="302" t="s">
        <v>15</v>
      </c>
      <c r="B31" s="302"/>
      <c r="C31" s="302"/>
      <c r="D31" s="10" t="s">
        <v>14</v>
      </c>
      <c r="E31" s="7"/>
      <c r="F31" s="294" t="s">
        <v>41</v>
      </c>
      <c r="G31" s="294"/>
      <c r="H31" s="294"/>
      <c r="I31" s="294"/>
      <c r="J31" s="294"/>
      <c r="K31" s="294"/>
      <c r="L31" s="294"/>
      <c r="M31" s="294"/>
      <c r="N31" s="7"/>
      <c r="O31" s="288" t="s">
        <v>12</v>
      </c>
      <c r="P31" s="288"/>
      <c r="Q31" s="288"/>
      <c r="R31" s="288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  <c r="AH31" s="307"/>
      <c r="AI31" s="307"/>
      <c r="AJ31" s="307"/>
      <c r="AK31" s="307"/>
      <c r="AL31" s="307"/>
      <c r="AM31" s="303" t="s">
        <v>218</v>
      </c>
      <c r="AN31" s="304"/>
      <c r="AO31" s="304"/>
      <c r="AP31" s="304"/>
      <c r="AQ31" s="305"/>
      <c r="AR31" s="303"/>
      <c r="AS31" s="304"/>
      <c r="AT31" s="304"/>
      <c r="AU31" s="304"/>
      <c r="AV31" s="305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</row>
    <row r="32" spans="1:74" ht="24.95" customHeight="1" x14ac:dyDescent="0.2">
      <c r="A32" s="302" t="s">
        <v>17</v>
      </c>
      <c r="B32" s="302"/>
      <c r="C32" s="302"/>
      <c r="D32" s="11" t="s">
        <v>16</v>
      </c>
      <c r="E32" s="7"/>
      <c r="F32" s="272">
        <f>SUM('ASIST-ANV'!BR10,'ASIST-ANV'!BT10)</f>
        <v>7</v>
      </c>
      <c r="G32" s="272"/>
      <c r="H32" s="272"/>
      <c r="I32" s="272"/>
      <c r="J32" s="272"/>
      <c r="K32" s="272"/>
      <c r="L32" s="272"/>
      <c r="M32" s="272"/>
      <c r="N32" s="7"/>
      <c r="O32" s="288" t="s">
        <v>18</v>
      </c>
      <c r="P32" s="288"/>
      <c r="Q32" s="288"/>
      <c r="R32" s="288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7"/>
      <c r="AI32" s="307"/>
      <c r="AJ32" s="307"/>
      <c r="AK32" s="307"/>
      <c r="AL32" s="307"/>
      <c r="AM32" s="303" t="s">
        <v>217</v>
      </c>
      <c r="AN32" s="304"/>
      <c r="AO32" s="304"/>
      <c r="AP32" s="304"/>
      <c r="AQ32" s="305"/>
      <c r="AR32" s="303"/>
      <c r="AS32" s="304"/>
      <c r="AT32" s="304"/>
      <c r="AU32" s="304"/>
      <c r="AV32" s="305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  <c r="BN32" s="272"/>
      <c r="BO32" s="272"/>
      <c r="BP32" s="272"/>
      <c r="BQ32" s="272"/>
      <c r="BR32" s="272"/>
      <c r="BS32" s="272"/>
      <c r="BT32" s="272"/>
      <c r="BU32" s="272"/>
    </row>
    <row r="33" spans="1:74" ht="25.5" customHeight="1" x14ac:dyDescent="0.2">
      <c r="A33" s="308" t="s">
        <v>5</v>
      </c>
      <c r="B33" s="308"/>
      <c r="C33" s="308"/>
      <c r="D33" s="308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9" t="s">
        <v>19</v>
      </c>
      <c r="BP33" s="309"/>
      <c r="BQ33" s="309"/>
      <c r="BR33" s="309"/>
      <c r="BS33" s="309"/>
      <c r="BT33" s="309"/>
      <c r="BU33" s="309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3" t="s">
        <v>32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5"/>
      <c r="AD35" s="276" t="s">
        <v>43</v>
      </c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277"/>
      <c r="BM35" s="277"/>
      <c r="BN35" s="277"/>
      <c r="BO35" s="277"/>
      <c r="BP35" s="277"/>
      <c r="BQ35" s="278"/>
      <c r="BR35" s="279" t="s">
        <v>3</v>
      </c>
      <c r="BS35" s="280"/>
      <c r="BT35" s="280"/>
      <c r="BU35" s="281"/>
    </row>
    <row r="36" spans="1:74" x14ac:dyDescent="0.2">
      <c r="A36" s="282" t="s">
        <v>33</v>
      </c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4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5" t="s">
        <v>4</v>
      </c>
      <c r="BS36" s="286"/>
      <c r="BT36" s="287" t="s">
        <v>44</v>
      </c>
      <c r="BU36" s="286"/>
    </row>
    <row r="37" spans="1:74" ht="30" customHeight="1" x14ac:dyDescent="0.25">
      <c r="A37" s="1">
        <v>26</v>
      </c>
      <c r="B37" s="295" t="str">
        <f>IF(ISBLANK(NOMBRES!B27),"",NOMBRES!B27)</f>
        <v>MARTINEZ RUEDA JOSE ANGEL</v>
      </c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7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70">
        <f>IF(B37="","",COUNTIF(AD37:BQ37,".")+COUNTIF(AD37:BQ37,"X")+COUNTIF(AD37:BQ37,"J"))</f>
        <v>5</v>
      </c>
      <c r="BS37" s="271"/>
      <c r="BT37" s="270">
        <f>IF(B37="","", COUNTIF(AD37:BQ37,"/"))</f>
        <v>1</v>
      </c>
      <c r="BU37" s="271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8" t="str">
        <f>IF(ISBLANK(NOMBRES!B28),"",NOMBRES!B28)</f>
        <v>ORTIZ MARTINEZ BRYAN ALFREDO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300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8">
        <f t="shared" ref="BR38:BR61" si="2">IF(B38="","",COUNTIF(AD38:BQ38,".")+COUNTIF(AD38:BQ38,"X")+COUNTIF(AD38:BQ38,"J"))</f>
        <v>0</v>
      </c>
      <c r="BS38" s="269"/>
      <c r="BT38" s="268">
        <f t="shared" ref="BT38:BT61" si="3">IF(B38="","", COUNTIF(AD38:BQ38,"/"))</f>
        <v>0</v>
      </c>
      <c r="BU38" s="269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5" t="str">
        <f>IF(ISBLANK(NOMBRES!B29),"",NOMBRES!B29)</f>
        <v>PEREZ GONZALEZ YOSUKE MARTI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7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70">
        <f t="shared" si="2"/>
        <v>0</v>
      </c>
      <c r="BS39" s="271"/>
      <c r="BT39" s="270">
        <f t="shared" si="3"/>
        <v>0</v>
      </c>
      <c r="BU39" s="271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8" t="str">
        <f>IF(ISBLANK(NOMBRES!B30),"",NOMBRES!B30)</f>
        <v>PEREZ MARTINEZ GEMA ROSY</v>
      </c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300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8">
        <f t="shared" si="2"/>
        <v>0</v>
      </c>
      <c r="BS40" s="269"/>
      <c r="BT40" s="268">
        <f t="shared" si="3"/>
        <v>0</v>
      </c>
      <c r="BU40" s="269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5" t="str">
        <f>IF(ISBLANK(NOMBRES!B31),"",NOMBRES!B31)</f>
        <v>RAMIREZ MARTINEZ JAHANNA YUSELL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7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70">
        <f t="shared" si="2"/>
        <v>0</v>
      </c>
      <c r="BS41" s="271"/>
      <c r="BT41" s="270">
        <f t="shared" si="3"/>
        <v>0</v>
      </c>
      <c r="BU41" s="271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8" t="str">
        <f>IF(ISBLANK(NOMBRES!B32),"",NOMBRES!B32)</f>
        <v>REVILLA HERNANDEZ DAYANA</v>
      </c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300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8">
        <f t="shared" si="2"/>
        <v>0</v>
      </c>
      <c r="BS42" s="269"/>
      <c r="BT42" s="268">
        <f t="shared" si="3"/>
        <v>0</v>
      </c>
      <c r="BU42" s="269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5" t="str">
        <f>IF(ISBLANK(NOMBRES!B33),"",NOMBRES!B33)</f>
        <v>REVILLA RUIZ ANGEL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70">
        <f t="shared" si="2"/>
        <v>0</v>
      </c>
      <c r="BS43" s="271"/>
      <c r="BT43" s="270">
        <f t="shared" si="3"/>
        <v>0</v>
      </c>
      <c r="BU43" s="271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8" t="str">
        <f>IF(ISBLANK(NOMBRES!B34),"",NOMBRES!B34)</f>
        <v>ROMERO RAMIREZ AMAYRANI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8">
        <f t="shared" si="2"/>
        <v>0</v>
      </c>
      <c r="BS44" s="269"/>
      <c r="BT44" s="268">
        <f t="shared" si="3"/>
        <v>0</v>
      </c>
      <c r="BU44" s="269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5" t="str">
        <f>IF(ISBLANK(NOMBRES!B35),"",NOMBRES!B35)</f>
        <v>ROMERO SOSA MAGDIEL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70">
        <f t="shared" si="2"/>
        <v>0</v>
      </c>
      <c r="BS45" s="271"/>
      <c r="BT45" s="270">
        <f t="shared" si="3"/>
        <v>0</v>
      </c>
      <c r="BU45" s="271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8" t="str">
        <f>IF(ISBLANK(NOMBRES!B36),"",NOMBRES!B36)</f>
        <v>RUIZ RAMIREZ FIDEL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8">
        <f t="shared" si="2"/>
        <v>0</v>
      </c>
      <c r="BS46" s="269"/>
      <c r="BT46" s="268">
        <f t="shared" si="3"/>
        <v>0</v>
      </c>
      <c r="BU46" s="269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5" t="str">
        <f>IF(ISBLANK(NOMBRES!B37),"",NOMBRES!B37)</f>
        <v>TORRES LUIS ERICK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70">
        <f t="shared" si="2"/>
        <v>0</v>
      </c>
      <c r="BS47" s="271"/>
      <c r="BT47" s="270">
        <f t="shared" si="3"/>
        <v>0</v>
      </c>
      <c r="BU47" s="271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8" t="str">
        <f>IF(ISBLANK(NOMBRES!B38),"",NOMBRES!B38)</f>
        <v>VARGAS ALBINO EDUARDO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8">
        <f t="shared" si="2"/>
        <v>0</v>
      </c>
      <c r="BS48" s="269"/>
      <c r="BT48" s="268">
        <f t="shared" si="3"/>
        <v>0</v>
      </c>
      <c r="BU48" s="269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5" t="str">
        <f>IF(ISBLANK(NOMBRES!B39),"",NOMBRES!B39)</f>
        <v>VILLANUEVA HERNANDEZ XITLALI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70">
        <f t="shared" si="2"/>
        <v>0</v>
      </c>
      <c r="BS49" s="271"/>
      <c r="BT49" s="270">
        <f t="shared" si="3"/>
        <v>0</v>
      </c>
      <c r="BU49" s="271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8" t="str">
        <f>IF(ISBLANK(NOMBRES!B40),"",NOMBRES!B40)</f>
        <v/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8" t="str">
        <f t="shared" si="2"/>
        <v/>
      </c>
      <c r="BS50" s="269"/>
      <c r="BT50" s="268" t="str">
        <f t="shared" si="3"/>
        <v/>
      </c>
      <c r="BU50" s="269"/>
      <c r="BV50" s="46" t="e">
        <f>IF((BR50+BT50)=CONCENTRADO!E$11,"","Verificar , faltas y asistencias registradas")</f>
        <v>#VALUE!</v>
      </c>
    </row>
    <row r="51" spans="1:74" ht="30" customHeight="1" x14ac:dyDescent="0.25">
      <c r="A51" s="1">
        <v>40</v>
      </c>
      <c r="B51" s="295" t="str">
        <f>IF(ISBLANK(NOMBRES!B41),"",NOMBRES!B41)</f>
        <v/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70" t="str">
        <f t="shared" si="2"/>
        <v/>
      </c>
      <c r="BS51" s="271"/>
      <c r="BT51" s="270" t="str">
        <f t="shared" si="3"/>
        <v/>
      </c>
      <c r="BU51" s="271"/>
      <c r="BV51" s="46" t="e">
        <f>IF((BR51+BT51)=CONCENTRADO!E$11,"","Verificar , faltas y asistencias registradas")</f>
        <v>#VALUE!</v>
      </c>
    </row>
    <row r="52" spans="1:74" ht="30" customHeight="1" x14ac:dyDescent="0.25">
      <c r="A52" s="4">
        <v>41</v>
      </c>
      <c r="B52" s="298" t="str">
        <f>IF(ISBLANK(NOMBRES!B42),"",NOMBRES!B42)</f>
        <v/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8" t="str">
        <f t="shared" si="2"/>
        <v/>
      </c>
      <c r="BS52" s="269"/>
      <c r="BT52" s="268" t="str">
        <f t="shared" si="3"/>
        <v/>
      </c>
      <c r="BU52" s="269"/>
      <c r="BV52" s="46" t="e">
        <f>IF((BR52+BT52)=CONCENTRADO!E$11,"","Verificar , faltas y asistencias registradas")</f>
        <v>#VALUE!</v>
      </c>
    </row>
    <row r="53" spans="1:74" ht="30" customHeight="1" x14ac:dyDescent="0.25">
      <c r="A53" s="1">
        <v>42</v>
      </c>
      <c r="B53" s="295" t="str">
        <f>IF(ISBLANK(NOMBRES!B43),"",NOMBRES!B43)</f>
        <v/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70" t="str">
        <f t="shared" si="2"/>
        <v/>
      </c>
      <c r="BS53" s="271"/>
      <c r="BT53" s="270" t="str">
        <f t="shared" si="3"/>
        <v/>
      </c>
      <c r="BU53" s="271"/>
      <c r="BV53" s="46" t="e">
        <f>IF((BR53+BT53)=CONCENTRADO!E$11,"","Verificar , faltas y asistencias registradas")</f>
        <v>#VALUE!</v>
      </c>
    </row>
    <row r="54" spans="1:74" ht="30" customHeight="1" x14ac:dyDescent="0.25">
      <c r="A54" s="4">
        <v>43</v>
      </c>
      <c r="B54" s="298" t="str">
        <f>IF(ISBLANK(NOMBRES!B44),"",NOMBRES!B44)</f>
        <v/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8" t="str">
        <f t="shared" si="2"/>
        <v/>
      </c>
      <c r="BS54" s="269"/>
      <c r="BT54" s="268" t="str">
        <f t="shared" si="3"/>
        <v/>
      </c>
      <c r="BU54" s="269"/>
      <c r="BV54" s="46" t="e">
        <f>IF((BR54+BT54)=CONCENTRADO!E$11,"","Verificar , faltas y asistencias registradas")</f>
        <v>#VALUE!</v>
      </c>
    </row>
    <row r="55" spans="1:74" ht="30" customHeight="1" x14ac:dyDescent="0.25">
      <c r="A55" s="1">
        <v>44</v>
      </c>
      <c r="B55" s="295" t="str">
        <f>IF(ISBLANK(NOMBRES!B45),"",NOMBRES!B45)</f>
        <v/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70" t="str">
        <f t="shared" si="2"/>
        <v/>
      </c>
      <c r="BS55" s="271"/>
      <c r="BT55" s="270" t="str">
        <f t="shared" si="3"/>
        <v/>
      </c>
      <c r="BU55" s="271"/>
      <c r="BV55" s="46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8" t="str">
        <f>IF(ISBLANK(NOMBRES!B46),"",NOMBRES!B46)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8" t="str">
        <f t="shared" si="2"/>
        <v/>
      </c>
      <c r="BS56" s="269"/>
      <c r="BT56" s="268" t="str">
        <f t="shared" si="3"/>
        <v/>
      </c>
      <c r="BU56" s="269"/>
      <c r="BV56" s="46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5" t="str">
        <f>IF(ISBLANK(NOMBRES!B47),"",NOMBRES!B47)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70" t="str">
        <f t="shared" si="2"/>
        <v/>
      </c>
      <c r="BS57" s="271"/>
      <c r="BT57" s="270" t="str">
        <f t="shared" si="3"/>
        <v/>
      </c>
      <c r="BU57" s="271"/>
      <c r="BV57" s="46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8" t="str">
        <f>IF(ISBLANK(NOMBRES!B48),"",NOMBRES!B48)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8" t="str">
        <f t="shared" si="2"/>
        <v/>
      </c>
      <c r="BS58" s="269"/>
      <c r="BT58" s="268" t="str">
        <f t="shared" si="3"/>
        <v/>
      </c>
      <c r="BU58" s="269"/>
      <c r="BV58" s="46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5" t="str">
        <f>IF(ISBLANK(NOMBRES!B49),"",NOMBRES!B49)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70" t="str">
        <f t="shared" si="2"/>
        <v/>
      </c>
      <c r="BS59" s="271"/>
      <c r="BT59" s="270" t="str">
        <f t="shared" si="3"/>
        <v/>
      </c>
      <c r="BU59" s="271"/>
      <c r="BV59" s="46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8" t="str">
        <f>IF(ISBLANK(NOMBRES!B50),"",NOMBRES!B50)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8" t="str">
        <f t="shared" si="2"/>
        <v/>
      </c>
      <c r="BS60" s="269"/>
      <c r="BT60" s="268" t="str">
        <f t="shared" si="3"/>
        <v/>
      </c>
      <c r="BU60" s="269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5" t="str">
        <f>IF(ISBLANK(NOMBRES!B51),"",NOMBRES!B51)</f>
        <v/>
      </c>
      <c r="C61" s="296"/>
      <c r="D61" s="296"/>
      <c r="E61" s="296"/>
      <c r="F61" s="296"/>
      <c r="G61" s="296"/>
      <c r="H61" s="296"/>
      <c r="I61" s="296"/>
      <c r="J61" s="296"/>
      <c r="K61" s="296" t="e">
        <f>IF(ISBLANK(NOMBRES!#REF!),"",NOMBRES!#REF!)</f>
        <v>#REF!</v>
      </c>
      <c r="L61" s="296"/>
      <c r="M61" s="296"/>
      <c r="N61" s="296"/>
      <c r="O61" s="296"/>
      <c r="P61" s="296"/>
      <c r="Q61" s="296"/>
      <c r="R61" s="296"/>
      <c r="S61" s="296"/>
      <c r="T61" s="296" t="e">
        <f>IF(ISBLANK(NOMBRES!#REF!),"",NOMBRES!#REF!)</f>
        <v>#REF!</v>
      </c>
      <c r="U61" s="296"/>
      <c r="V61" s="296"/>
      <c r="W61" s="296"/>
      <c r="X61" s="296"/>
      <c r="Y61" s="296"/>
      <c r="Z61" s="296"/>
      <c r="AA61" s="296"/>
      <c r="AB61" s="296"/>
      <c r="AC61" s="297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70" t="str">
        <f t="shared" si="2"/>
        <v/>
      </c>
      <c r="BS61" s="271"/>
      <c r="BT61" s="270" t="str">
        <f t="shared" si="3"/>
        <v/>
      </c>
      <c r="BU61" s="271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1" t="s">
        <v>34</v>
      </c>
      <c r="B63" s="301"/>
      <c r="C63" s="301"/>
      <c r="D63" s="301"/>
      <c r="E63" s="12"/>
      <c r="F63" s="301" t="s">
        <v>39</v>
      </c>
      <c r="G63" s="301"/>
      <c r="H63" s="301"/>
      <c r="I63" s="301"/>
      <c r="J63" s="301"/>
      <c r="K63" s="301"/>
      <c r="L63" s="301"/>
      <c r="M63" s="301"/>
      <c r="N63" s="12"/>
      <c r="O63" s="294" t="s">
        <v>40</v>
      </c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X63" s="290" t="s">
        <v>42</v>
      </c>
      <c r="AY63" s="290"/>
      <c r="AZ63" s="290"/>
      <c r="BA63" s="290"/>
      <c r="BB63" s="290"/>
      <c r="BC63" s="290"/>
      <c r="BD63" s="290"/>
      <c r="BE63" s="290"/>
      <c r="BF63" s="290"/>
      <c r="BG63" s="290"/>
      <c r="BH63" s="290"/>
      <c r="BI63" s="290"/>
      <c r="BJ63" s="290"/>
      <c r="BK63" s="290"/>
      <c r="BL63" s="290"/>
      <c r="BM63" s="290"/>
      <c r="BN63" s="290"/>
      <c r="BO63" s="290"/>
      <c r="BP63" s="290"/>
      <c r="BQ63" s="290"/>
      <c r="BR63" s="290"/>
      <c r="BS63" s="290"/>
      <c r="BT63" s="290"/>
      <c r="BU63" s="290"/>
    </row>
    <row r="64" spans="1:74" ht="24.95" customHeight="1" x14ac:dyDescent="0.2">
      <c r="A64" s="302" t="s">
        <v>35</v>
      </c>
      <c r="B64" s="302"/>
      <c r="C64" s="302"/>
      <c r="D64" s="9" t="s">
        <v>13</v>
      </c>
      <c r="E64" s="7"/>
      <c r="F64" s="272"/>
      <c r="G64" s="272"/>
      <c r="H64" s="272"/>
      <c r="I64" s="272"/>
      <c r="J64" s="272"/>
      <c r="K64" s="272"/>
      <c r="L64" s="272"/>
      <c r="M64" s="272"/>
      <c r="N64" s="7"/>
      <c r="O64" s="288" t="s">
        <v>38</v>
      </c>
      <c r="P64" s="288"/>
      <c r="Q64" s="288"/>
      <c r="R64" s="288"/>
      <c r="S64" s="288" t="s">
        <v>8</v>
      </c>
      <c r="T64" s="288"/>
      <c r="U64" s="288"/>
      <c r="V64" s="288"/>
      <c r="W64" s="288"/>
      <c r="X64" s="288" t="s">
        <v>9</v>
      </c>
      <c r="Y64" s="288"/>
      <c r="Z64" s="288"/>
      <c r="AA64" s="288"/>
      <c r="AB64" s="288"/>
      <c r="AC64" s="288" t="s">
        <v>36</v>
      </c>
      <c r="AD64" s="288"/>
      <c r="AE64" s="288"/>
      <c r="AF64" s="288"/>
      <c r="AG64" s="288"/>
      <c r="AH64" s="289" t="s">
        <v>10</v>
      </c>
      <c r="AI64" s="289"/>
      <c r="AJ64" s="289"/>
      <c r="AK64" s="289"/>
      <c r="AL64" s="289"/>
      <c r="AM64" s="291" t="s">
        <v>11</v>
      </c>
      <c r="AN64" s="292"/>
      <c r="AO64" s="292"/>
      <c r="AP64" s="292"/>
      <c r="AQ64" s="293"/>
      <c r="AR64" s="291" t="s">
        <v>37</v>
      </c>
      <c r="AS64" s="292"/>
      <c r="AT64" s="292"/>
      <c r="AU64" s="292"/>
      <c r="AV64" s="293"/>
      <c r="AX64" s="272"/>
      <c r="AY64" s="272"/>
      <c r="AZ64" s="272"/>
      <c r="BA64" s="272"/>
      <c r="BB64" s="272"/>
      <c r="BC64" s="272"/>
      <c r="BD64" s="272"/>
      <c r="BE64" s="272"/>
      <c r="BF64" s="272"/>
      <c r="BG64" s="272"/>
      <c r="BH64" s="272"/>
      <c r="BI64" s="272"/>
      <c r="BJ64" s="272"/>
      <c r="BK64" s="272"/>
      <c r="BL64" s="272"/>
      <c r="BM64" s="272"/>
      <c r="BN64" s="272"/>
      <c r="BO64" s="272"/>
      <c r="BP64" s="272"/>
      <c r="BQ64" s="272"/>
      <c r="BR64" s="272"/>
      <c r="BS64" s="272"/>
      <c r="BT64" s="272"/>
      <c r="BU64" s="272"/>
    </row>
    <row r="65" spans="1:74" ht="24.95" customHeight="1" x14ac:dyDescent="0.2">
      <c r="A65" s="302" t="s">
        <v>15</v>
      </c>
      <c r="B65" s="302"/>
      <c r="C65" s="302"/>
      <c r="D65" s="10" t="s">
        <v>14</v>
      </c>
      <c r="E65" s="7"/>
      <c r="F65" s="294" t="s">
        <v>41</v>
      </c>
      <c r="G65" s="294"/>
      <c r="H65" s="294"/>
      <c r="I65" s="294"/>
      <c r="J65" s="294"/>
      <c r="K65" s="294"/>
      <c r="L65" s="294"/>
      <c r="M65" s="294"/>
      <c r="N65" s="7"/>
      <c r="O65" s="288" t="s">
        <v>12</v>
      </c>
      <c r="P65" s="288"/>
      <c r="Q65" s="288"/>
      <c r="R65" s="288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7"/>
      <c r="AI65" s="307"/>
      <c r="AJ65" s="307"/>
      <c r="AK65" s="307"/>
      <c r="AL65" s="307"/>
      <c r="AM65" s="303"/>
      <c r="AN65" s="304"/>
      <c r="AO65" s="304"/>
      <c r="AP65" s="304"/>
      <c r="AQ65" s="305"/>
      <c r="AR65" s="303"/>
      <c r="AS65" s="304"/>
      <c r="AT65" s="304"/>
      <c r="AU65" s="304"/>
      <c r="AV65" s="305"/>
      <c r="AX65" s="272"/>
      <c r="AY65" s="272"/>
      <c r="AZ65" s="272"/>
      <c r="BA65" s="272"/>
      <c r="BB65" s="272"/>
      <c r="BC65" s="272"/>
      <c r="BD65" s="272"/>
      <c r="BE65" s="272"/>
      <c r="BF65" s="272"/>
      <c r="BG65" s="272"/>
      <c r="BH65" s="272"/>
      <c r="BI65" s="272"/>
      <c r="BJ65" s="272"/>
      <c r="BK65" s="272"/>
      <c r="BL65" s="272"/>
      <c r="BM65" s="272"/>
      <c r="BN65" s="272"/>
      <c r="BO65" s="272"/>
      <c r="BP65" s="272"/>
      <c r="BQ65" s="272"/>
      <c r="BR65" s="272"/>
      <c r="BS65" s="272"/>
      <c r="BT65" s="272"/>
      <c r="BU65" s="272"/>
    </row>
    <row r="66" spans="1:74" ht="24.95" customHeight="1" x14ac:dyDescent="0.2">
      <c r="A66" s="302" t="s">
        <v>17</v>
      </c>
      <c r="B66" s="302"/>
      <c r="C66" s="302"/>
      <c r="D66" s="11" t="s">
        <v>16</v>
      </c>
      <c r="E66" s="7"/>
      <c r="F66" s="272">
        <f>SUM('ASIST-ANV'!BR46,'ASIST-ANV'!BT46)</f>
        <v>6</v>
      </c>
      <c r="G66" s="272"/>
      <c r="H66" s="272"/>
      <c r="I66" s="272"/>
      <c r="J66" s="272"/>
      <c r="K66" s="272"/>
      <c r="L66" s="272"/>
      <c r="M66" s="272"/>
      <c r="N66" s="7"/>
      <c r="O66" s="288" t="s">
        <v>18</v>
      </c>
      <c r="P66" s="288"/>
      <c r="Q66" s="288"/>
      <c r="R66" s="288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7"/>
      <c r="AI66" s="307"/>
      <c r="AJ66" s="307"/>
      <c r="AK66" s="307"/>
      <c r="AL66" s="307"/>
      <c r="AM66" s="303"/>
      <c r="AN66" s="304"/>
      <c r="AO66" s="304"/>
      <c r="AP66" s="304"/>
      <c r="AQ66" s="305"/>
      <c r="AR66" s="303"/>
      <c r="AS66" s="304"/>
      <c r="AT66" s="304"/>
      <c r="AU66" s="304"/>
      <c r="AV66" s="305"/>
      <c r="AX66" s="272"/>
      <c r="AY66" s="272"/>
      <c r="AZ66" s="272"/>
      <c r="BA66" s="272"/>
      <c r="BB66" s="272"/>
      <c r="BC66" s="272"/>
      <c r="BD66" s="272"/>
      <c r="BE66" s="272"/>
      <c r="BF66" s="272"/>
      <c r="BG66" s="272"/>
      <c r="BH66" s="272"/>
      <c r="BI66" s="272"/>
      <c r="BJ66" s="272"/>
      <c r="BK66" s="272"/>
      <c r="BL66" s="272"/>
      <c r="BM66" s="272"/>
      <c r="BN66" s="272"/>
      <c r="BO66" s="272"/>
      <c r="BP66" s="272"/>
      <c r="BQ66" s="272"/>
      <c r="BR66" s="272"/>
      <c r="BS66" s="272"/>
      <c r="BT66" s="272"/>
      <c r="BU66" s="272"/>
    </row>
    <row r="67" spans="1:74" ht="15" x14ac:dyDescent="0.2">
      <c r="A67" s="308" t="s">
        <v>5</v>
      </c>
      <c r="B67" s="308"/>
      <c r="C67" s="308"/>
      <c r="D67" s="308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9" t="s">
        <v>19</v>
      </c>
      <c r="BP67" s="309"/>
      <c r="BQ67" s="309"/>
      <c r="BR67" s="309"/>
      <c r="BS67" s="309"/>
      <c r="BT67" s="309"/>
      <c r="BU67" s="309"/>
    </row>
    <row r="69" spans="1:74" x14ac:dyDescent="0.2">
      <c r="A69" s="273" t="s">
        <v>32</v>
      </c>
      <c r="B69" s="274"/>
      <c r="C69" s="274"/>
      <c r="D69" s="274"/>
      <c r="E69" s="274"/>
      <c r="F69" s="274"/>
      <c r="G69" s="274"/>
      <c r="H69" s="274"/>
      <c r="I69" s="274"/>
      <c r="J69" s="274"/>
      <c r="K69" s="274"/>
      <c r="L69" s="274"/>
      <c r="M69" s="274"/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5"/>
      <c r="AD69" s="276" t="s">
        <v>43</v>
      </c>
      <c r="AE69" s="277"/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7"/>
      <c r="AZ69" s="277"/>
      <c r="BA69" s="277"/>
      <c r="BB69" s="277"/>
      <c r="BC69" s="277"/>
      <c r="BD69" s="277"/>
      <c r="BE69" s="277"/>
      <c r="BF69" s="277"/>
      <c r="BG69" s="277"/>
      <c r="BH69" s="277"/>
      <c r="BI69" s="277"/>
      <c r="BJ69" s="277"/>
      <c r="BK69" s="277"/>
      <c r="BL69" s="277"/>
      <c r="BM69" s="277"/>
      <c r="BN69" s="277"/>
      <c r="BO69" s="277"/>
      <c r="BP69" s="277"/>
      <c r="BQ69" s="278"/>
      <c r="BR69" s="279" t="s">
        <v>3</v>
      </c>
      <c r="BS69" s="280"/>
      <c r="BT69" s="280"/>
      <c r="BU69" s="281"/>
    </row>
    <row r="70" spans="1:74" x14ac:dyDescent="0.2">
      <c r="A70" s="282" t="s">
        <v>33</v>
      </c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3"/>
      <c r="P70" s="283"/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4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5" t="s">
        <v>4</v>
      </c>
      <c r="BS70" s="286"/>
      <c r="BT70" s="287" t="s">
        <v>44</v>
      </c>
      <c r="BU70" s="286"/>
    </row>
    <row r="71" spans="1:74" ht="30" customHeight="1" x14ac:dyDescent="0.25">
      <c r="A71" s="1">
        <v>26</v>
      </c>
      <c r="B71" s="295" t="str">
        <f>IF(ISBLANK(NOMBRES!B27),"",NOMBRES!B27)</f>
        <v>MARTINEZ RUEDA JOSE ANGEL</v>
      </c>
      <c r="C71" s="296"/>
      <c r="D71" s="296"/>
      <c r="E71" s="296"/>
      <c r="F71" s="296"/>
      <c r="G71" s="296"/>
      <c r="H71" s="296"/>
      <c r="I71" s="296"/>
      <c r="J71" s="296"/>
      <c r="K71" s="296" t="e">
        <f>IF(ISBLANK(NOMBRES!#REF!),"",NOMBRES!#REF!)</f>
        <v>#REF!</v>
      </c>
      <c r="L71" s="296"/>
      <c r="M71" s="296"/>
      <c r="N71" s="296"/>
      <c r="O71" s="296"/>
      <c r="P71" s="296"/>
      <c r="Q71" s="296"/>
      <c r="R71" s="296"/>
      <c r="S71" s="296"/>
      <c r="T71" s="296" t="e">
        <f>IF(ISBLANK(NOMBRES!#REF!),"",NOMBRES!#REF!)</f>
        <v>#REF!</v>
      </c>
      <c r="U71" s="296"/>
      <c r="V71" s="296"/>
      <c r="W71" s="296"/>
      <c r="X71" s="296"/>
      <c r="Y71" s="296"/>
      <c r="Z71" s="296"/>
      <c r="AA71" s="296"/>
      <c r="AB71" s="296"/>
      <c r="AC71" s="297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70">
        <f>IF(B71="","",COUNTIF(AD71:BQ71,".")+COUNTIF(AD71:BQ71,"X")+COUNTIF(AD71:BQ71,"J"))</f>
        <v>4</v>
      </c>
      <c r="BS71" s="271"/>
      <c r="BT71" s="270">
        <f>IF(B71="","", COUNTIF(AD71:BQ71,"/"))</f>
        <v>2</v>
      </c>
      <c r="BU71" s="271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8" t="str">
        <f>IF(ISBLANK(NOMBRES!B28),"",NOMBRES!B28)</f>
        <v>ORTIZ MARTINEZ BRYAN ALFREDO</v>
      </c>
      <c r="C72" s="299"/>
      <c r="D72" s="299"/>
      <c r="E72" s="299"/>
      <c r="F72" s="299"/>
      <c r="G72" s="299"/>
      <c r="H72" s="299"/>
      <c r="I72" s="299"/>
      <c r="J72" s="299"/>
      <c r="K72" s="299" t="e">
        <f>IF(ISBLANK(NOMBRES!#REF!),"",NOMBRES!#REF!)</f>
        <v>#REF!</v>
      </c>
      <c r="L72" s="299"/>
      <c r="M72" s="299"/>
      <c r="N72" s="299"/>
      <c r="O72" s="299"/>
      <c r="P72" s="299"/>
      <c r="Q72" s="299"/>
      <c r="R72" s="299"/>
      <c r="S72" s="299"/>
      <c r="T72" s="299" t="e">
        <f>IF(ISBLANK(NOMBRES!#REF!),"",NOMBRES!#REF!)</f>
        <v>#REF!</v>
      </c>
      <c r="U72" s="299"/>
      <c r="V72" s="299"/>
      <c r="W72" s="299"/>
      <c r="X72" s="299"/>
      <c r="Y72" s="299"/>
      <c r="Z72" s="299"/>
      <c r="AA72" s="299"/>
      <c r="AB72" s="299"/>
      <c r="AC72" s="300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8">
        <f t="shared" ref="BR72:BR95" si="4">IF(B72="","",COUNTIF(AD72:BQ72,".")+COUNTIF(AD72:BQ72,"X")+COUNTIF(AD72:BQ72,"J"))</f>
        <v>0</v>
      </c>
      <c r="BS72" s="269"/>
      <c r="BT72" s="268">
        <f t="shared" ref="BT72:BT95" si="5">IF(B72="","", COUNTIF(AD72:BQ72,"/"))</f>
        <v>0</v>
      </c>
      <c r="BU72" s="269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5" t="str">
        <f>IF(ISBLANK(NOMBRES!B29),"",NOMBRES!B29)</f>
        <v>PEREZ GONZALEZ YOSUKE MARTI</v>
      </c>
      <c r="C73" s="296"/>
      <c r="D73" s="296"/>
      <c r="E73" s="296"/>
      <c r="F73" s="296"/>
      <c r="G73" s="296"/>
      <c r="H73" s="296"/>
      <c r="I73" s="296"/>
      <c r="J73" s="296"/>
      <c r="K73" s="296" t="e">
        <f>IF(ISBLANK(NOMBRES!#REF!),"",NOMBRES!#REF!)</f>
        <v>#REF!</v>
      </c>
      <c r="L73" s="296"/>
      <c r="M73" s="296"/>
      <c r="N73" s="296"/>
      <c r="O73" s="296"/>
      <c r="P73" s="296"/>
      <c r="Q73" s="296"/>
      <c r="R73" s="296"/>
      <c r="S73" s="296"/>
      <c r="T73" s="296" t="e">
        <f>IF(ISBLANK(NOMBRES!#REF!),"",NOMBRES!#REF!)</f>
        <v>#REF!</v>
      </c>
      <c r="U73" s="296"/>
      <c r="V73" s="296"/>
      <c r="W73" s="296"/>
      <c r="X73" s="296"/>
      <c r="Y73" s="296"/>
      <c r="Z73" s="296"/>
      <c r="AA73" s="296"/>
      <c r="AB73" s="296"/>
      <c r="AC73" s="297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70">
        <f t="shared" si="4"/>
        <v>0</v>
      </c>
      <c r="BS73" s="271"/>
      <c r="BT73" s="270">
        <f t="shared" si="5"/>
        <v>0</v>
      </c>
      <c r="BU73" s="271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8" t="str">
        <f>IF(ISBLANK(NOMBRES!B30),"",NOMBRES!B30)</f>
        <v>PEREZ MARTINEZ GEMA ROSY</v>
      </c>
      <c r="C74" s="299"/>
      <c r="D74" s="299"/>
      <c r="E74" s="299"/>
      <c r="F74" s="299"/>
      <c r="G74" s="299"/>
      <c r="H74" s="299"/>
      <c r="I74" s="299"/>
      <c r="J74" s="299"/>
      <c r="K74" s="299" t="e">
        <f>IF(ISBLANK(NOMBRES!#REF!),"",NOMBRES!#REF!)</f>
        <v>#REF!</v>
      </c>
      <c r="L74" s="299"/>
      <c r="M74" s="299"/>
      <c r="N74" s="299"/>
      <c r="O74" s="299"/>
      <c r="P74" s="299"/>
      <c r="Q74" s="299"/>
      <c r="R74" s="299"/>
      <c r="S74" s="299"/>
      <c r="T74" s="299" t="e">
        <f>IF(ISBLANK(NOMBRES!#REF!),"",NOMBRES!#REF!)</f>
        <v>#REF!</v>
      </c>
      <c r="U74" s="299"/>
      <c r="V74" s="299"/>
      <c r="W74" s="299"/>
      <c r="X74" s="299"/>
      <c r="Y74" s="299"/>
      <c r="Z74" s="299"/>
      <c r="AA74" s="299"/>
      <c r="AB74" s="299"/>
      <c r="AC74" s="300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8">
        <f t="shared" si="4"/>
        <v>0</v>
      </c>
      <c r="BS74" s="269"/>
      <c r="BT74" s="268">
        <f t="shared" si="5"/>
        <v>0</v>
      </c>
      <c r="BU74" s="269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5" t="str">
        <f>IF(ISBLANK(NOMBRES!B31),"",NOMBRES!B31)</f>
        <v>RAMIREZ MARTINEZ JAHANNA YUSELL</v>
      </c>
      <c r="C75" s="296"/>
      <c r="D75" s="296"/>
      <c r="E75" s="296"/>
      <c r="F75" s="296"/>
      <c r="G75" s="296"/>
      <c r="H75" s="296"/>
      <c r="I75" s="296"/>
      <c r="J75" s="296"/>
      <c r="K75" s="296" t="e">
        <f>IF(ISBLANK(NOMBRES!#REF!),"",NOMBRES!#REF!)</f>
        <v>#REF!</v>
      </c>
      <c r="L75" s="296"/>
      <c r="M75" s="296"/>
      <c r="N75" s="296"/>
      <c r="O75" s="296"/>
      <c r="P75" s="296"/>
      <c r="Q75" s="296"/>
      <c r="R75" s="296"/>
      <c r="S75" s="296"/>
      <c r="T75" s="296" t="e">
        <f>IF(ISBLANK(NOMBRES!#REF!),"",NOMBRES!#REF!)</f>
        <v>#REF!</v>
      </c>
      <c r="U75" s="296"/>
      <c r="V75" s="296"/>
      <c r="W75" s="296"/>
      <c r="X75" s="296"/>
      <c r="Y75" s="296"/>
      <c r="Z75" s="296"/>
      <c r="AA75" s="296"/>
      <c r="AB75" s="296"/>
      <c r="AC75" s="297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70">
        <f t="shared" si="4"/>
        <v>0</v>
      </c>
      <c r="BS75" s="271"/>
      <c r="BT75" s="270">
        <f t="shared" si="5"/>
        <v>0</v>
      </c>
      <c r="BU75" s="271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8" t="str">
        <f>IF(ISBLANK(NOMBRES!B32),"",NOMBRES!B32)</f>
        <v>REVILLA HERNANDEZ DAYANA</v>
      </c>
      <c r="C76" s="299"/>
      <c r="D76" s="299"/>
      <c r="E76" s="299"/>
      <c r="F76" s="299"/>
      <c r="G76" s="299"/>
      <c r="H76" s="299"/>
      <c r="I76" s="299"/>
      <c r="J76" s="299"/>
      <c r="K76" s="299" t="e">
        <f>IF(ISBLANK(NOMBRES!#REF!),"",NOMBRES!#REF!)</f>
        <v>#REF!</v>
      </c>
      <c r="L76" s="299"/>
      <c r="M76" s="299"/>
      <c r="N76" s="299"/>
      <c r="O76" s="299"/>
      <c r="P76" s="299"/>
      <c r="Q76" s="299"/>
      <c r="R76" s="299"/>
      <c r="S76" s="299"/>
      <c r="T76" s="299" t="e">
        <f>IF(ISBLANK(NOMBRES!#REF!),"",NOMBRES!#REF!)</f>
        <v>#REF!</v>
      </c>
      <c r="U76" s="299"/>
      <c r="V76" s="299"/>
      <c r="W76" s="299"/>
      <c r="X76" s="299"/>
      <c r="Y76" s="299"/>
      <c r="Z76" s="299"/>
      <c r="AA76" s="299"/>
      <c r="AB76" s="299"/>
      <c r="AC76" s="300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8">
        <f t="shared" si="4"/>
        <v>0</v>
      </c>
      <c r="BS76" s="269"/>
      <c r="BT76" s="268">
        <f t="shared" si="5"/>
        <v>0</v>
      </c>
      <c r="BU76" s="269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5" t="str">
        <f>IF(ISBLANK(NOMBRES!B33),"",NOMBRES!B33)</f>
        <v>REVILLA RUIZ ANGEL</v>
      </c>
      <c r="C77" s="296"/>
      <c r="D77" s="296"/>
      <c r="E77" s="296"/>
      <c r="F77" s="296"/>
      <c r="G77" s="296"/>
      <c r="H77" s="296"/>
      <c r="I77" s="296"/>
      <c r="J77" s="296"/>
      <c r="K77" s="296" t="e">
        <f>IF(ISBLANK(NOMBRES!#REF!),"",NOMBRES!#REF!)</f>
        <v>#REF!</v>
      </c>
      <c r="L77" s="296"/>
      <c r="M77" s="296"/>
      <c r="N77" s="296"/>
      <c r="O77" s="296"/>
      <c r="P77" s="296"/>
      <c r="Q77" s="296"/>
      <c r="R77" s="296"/>
      <c r="S77" s="296"/>
      <c r="T77" s="296" t="e">
        <f>IF(ISBLANK(NOMBRES!#REF!),"",NOMBRES!#REF!)</f>
        <v>#REF!</v>
      </c>
      <c r="U77" s="296"/>
      <c r="V77" s="296"/>
      <c r="W77" s="296"/>
      <c r="X77" s="296"/>
      <c r="Y77" s="296"/>
      <c r="Z77" s="296"/>
      <c r="AA77" s="296"/>
      <c r="AB77" s="296"/>
      <c r="AC77" s="297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70">
        <f t="shared" si="4"/>
        <v>0</v>
      </c>
      <c r="BS77" s="271"/>
      <c r="BT77" s="270">
        <f t="shared" si="5"/>
        <v>0</v>
      </c>
      <c r="BU77" s="271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8" t="str">
        <f>IF(ISBLANK(NOMBRES!B34),"",NOMBRES!B34)</f>
        <v>ROMERO RAMIREZ AMAYRANI</v>
      </c>
      <c r="C78" s="299"/>
      <c r="D78" s="299"/>
      <c r="E78" s="299"/>
      <c r="F78" s="299"/>
      <c r="G78" s="299"/>
      <c r="H78" s="299"/>
      <c r="I78" s="299"/>
      <c r="J78" s="299"/>
      <c r="K78" s="299" t="e">
        <f>IF(ISBLANK(NOMBRES!#REF!),"",NOMBRES!#REF!)</f>
        <v>#REF!</v>
      </c>
      <c r="L78" s="299"/>
      <c r="M78" s="299"/>
      <c r="N78" s="299"/>
      <c r="O78" s="299"/>
      <c r="P78" s="299"/>
      <c r="Q78" s="299"/>
      <c r="R78" s="299"/>
      <c r="S78" s="299"/>
      <c r="T78" s="299" t="e">
        <f>IF(ISBLANK(NOMBRES!#REF!),"",NOMBRES!#REF!)</f>
        <v>#REF!</v>
      </c>
      <c r="U78" s="299"/>
      <c r="V78" s="299"/>
      <c r="W78" s="299"/>
      <c r="X78" s="299"/>
      <c r="Y78" s="299"/>
      <c r="Z78" s="299"/>
      <c r="AA78" s="299"/>
      <c r="AB78" s="299"/>
      <c r="AC78" s="300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8">
        <f t="shared" si="4"/>
        <v>0</v>
      </c>
      <c r="BS78" s="269"/>
      <c r="BT78" s="268">
        <f t="shared" si="5"/>
        <v>0</v>
      </c>
      <c r="BU78" s="269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5" t="str">
        <f>IF(ISBLANK(NOMBRES!B35),"",NOMBRES!B35)</f>
        <v>ROMERO SOSA MAGDIEL</v>
      </c>
      <c r="C79" s="296"/>
      <c r="D79" s="296"/>
      <c r="E79" s="296"/>
      <c r="F79" s="296"/>
      <c r="G79" s="296"/>
      <c r="H79" s="296"/>
      <c r="I79" s="296"/>
      <c r="J79" s="296"/>
      <c r="K79" s="296" t="e">
        <f>IF(ISBLANK(NOMBRES!#REF!),"",NOMBRES!#REF!)</f>
        <v>#REF!</v>
      </c>
      <c r="L79" s="296"/>
      <c r="M79" s="296"/>
      <c r="N79" s="296"/>
      <c r="O79" s="296"/>
      <c r="P79" s="296"/>
      <c r="Q79" s="296"/>
      <c r="R79" s="296"/>
      <c r="S79" s="296"/>
      <c r="T79" s="296" t="e">
        <f>IF(ISBLANK(NOMBRES!#REF!),"",NOMBRES!#REF!)</f>
        <v>#REF!</v>
      </c>
      <c r="U79" s="296"/>
      <c r="V79" s="296"/>
      <c r="W79" s="296"/>
      <c r="X79" s="296"/>
      <c r="Y79" s="296"/>
      <c r="Z79" s="296"/>
      <c r="AA79" s="296"/>
      <c r="AB79" s="296"/>
      <c r="AC79" s="297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70">
        <f t="shared" si="4"/>
        <v>0</v>
      </c>
      <c r="BS79" s="271"/>
      <c r="BT79" s="270">
        <f t="shared" si="5"/>
        <v>0</v>
      </c>
      <c r="BU79" s="271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8" t="str">
        <f>IF(ISBLANK(NOMBRES!B36),"",NOMBRES!B36)</f>
        <v>RUIZ RAMIREZ FIDEL</v>
      </c>
      <c r="C80" s="299"/>
      <c r="D80" s="299"/>
      <c r="E80" s="299"/>
      <c r="F80" s="299"/>
      <c r="G80" s="299"/>
      <c r="H80" s="299"/>
      <c r="I80" s="299"/>
      <c r="J80" s="299"/>
      <c r="K80" s="299" t="e">
        <f>IF(ISBLANK(NOMBRES!#REF!),"",NOMBRES!#REF!)</f>
        <v>#REF!</v>
      </c>
      <c r="L80" s="299"/>
      <c r="M80" s="299"/>
      <c r="N80" s="299"/>
      <c r="O80" s="299"/>
      <c r="P80" s="299"/>
      <c r="Q80" s="299"/>
      <c r="R80" s="299"/>
      <c r="S80" s="299"/>
      <c r="T80" s="299" t="e">
        <f>IF(ISBLANK(NOMBRES!#REF!),"",NOMBRES!#REF!)</f>
        <v>#REF!</v>
      </c>
      <c r="U80" s="299"/>
      <c r="V80" s="299"/>
      <c r="W80" s="299"/>
      <c r="X80" s="299"/>
      <c r="Y80" s="299"/>
      <c r="Z80" s="299"/>
      <c r="AA80" s="299"/>
      <c r="AB80" s="299"/>
      <c r="AC80" s="300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8">
        <f t="shared" si="4"/>
        <v>0</v>
      </c>
      <c r="BS80" s="269"/>
      <c r="BT80" s="268">
        <f t="shared" si="5"/>
        <v>0</v>
      </c>
      <c r="BU80" s="269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5" t="str">
        <f>IF(ISBLANK(NOMBRES!B37),"",NOMBRES!B37)</f>
        <v>TORRES LUIS ERICK</v>
      </c>
      <c r="C81" s="296"/>
      <c r="D81" s="296"/>
      <c r="E81" s="296"/>
      <c r="F81" s="296"/>
      <c r="G81" s="296"/>
      <c r="H81" s="296"/>
      <c r="I81" s="296"/>
      <c r="J81" s="296"/>
      <c r="K81" s="296" t="e">
        <f>IF(ISBLANK(NOMBRES!#REF!),"",NOMBRES!#REF!)</f>
        <v>#REF!</v>
      </c>
      <c r="L81" s="296"/>
      <c r="M81" s="296"/>
      <c r="N81" s="296"/>
      <c r="O81" s="296"/>
      <c r="P81" s="296"/>
      <c r="Q81" s="296"/>
      <c r="R81" s="296"/>
      <c r="S81" s="296"/>
      <c r="T81" s="296" t="e">
        <f>IF(ISBLANK(NOMBRES!#REF!),"",NOMBRES!#REF!)</f>
        <v>#REF!</v>
      </c>
      <c r="U81" s="296"/>
      <c r="V81" s="296"/>
      <c r="W81" s="296"/>
      <c r="X81" s="296"/>
      <c r="Y81" s="296"/>
      <c r="Z81" s="296"/>
      <c r="AA81" s="296"/>
      <c r="AB81" s="296"/>
      <c r="AC81" s="297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70">
        <f t="shared" si="4"/>
        <v>0</v>
      </c>
      <c r="BS81" s="271"/>
      <c r="BT81" s="270">
        <f t="shared" si="5"/>
        <v>0</v>
      </c>
      <c r="BU81" s="271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8" t="str">
        <f>IF(ISBLANK(NOMBRES!B38),"",NOMBRES!B38)</f>
        <v>VARGAS ALBINO EDUARDO</v>
      </c>
      <c r="C82" s="299"/>
      <c r="D82" s="299"/>
      <c r="E82" s="299"/>
      <c r="F82" s="299"/>
      <c r="G82" s="299"/>
      <c r="H82" s="299"/>
      <c r="I82" s="299"/>
      <c r="J82" s="299"/>
      <c r="K82" s="299" t="e">
        <f>IF(ISBLANK(NOMBRES!#REF!),"",NOMBRES!#REF!)</f>
        <v>#REF!</v>
      </c>
      <c r="L82" s="299"/>
      <c r="M82" s="299"/>
      <c r="N82" s="299"/>
      <c r="O82" s="299"/>
      <c r="P82" s="299"/>
      <c r="Q82" s="299"/>
      <c r="R82" s="299"/>
      <c r="S82" s="299"/>
      <c r="T82" s="299" t="e">
        <f>IF(ISBLANK(NOMBRES!#REF!),"",NOMBRES!#REF!)</f>
        <v>#REF!</v>
      </c>
      <c r="U82" s="299"/>
      <c r="V82" s="299"/>
      <c r="W82" s="299"/>
      <c r="X82" s="299"/>
      <c r="Y82" s="299"/>
      <c r="Z82" s="299"/>
      <c r="AA82" s="299"/>
      <c r="AB82" s="299"/>
      <c r="AC82" s="300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8">
        <f t="shared" si="4"/>
        <v>0</v>
      </c>
      <c r="BS82" s="269"/>
      <c r="BT82" s="268">
        <f t="shared" si="5"/>
        <v>0</v>
      </c>
      <c r="BU82" s="269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5" t="str">
        <f>IF(ISBLANK(NOMBRES!B39),"",NOMBRES!B39)</f>
        <v>VILLANUEVA HERNANDEZ XITLALI</v>
      </c>
      <c r="C83" s="296"/>
      <c r="D83" s="296"/>
      <c r="E83" s="296"/>
      <c r="F83" s="296"/>
      <c r="G83" s="296"/>
      <c r="H83" s="296"/>
      <c r="I83" s="296"/>
      <c r="J83" s="296"/>
      <c r="K83" s="296" t="e">
        <f>IF(ISBLANK(NOMBRES!#REF!),"",NOMBRES!#REF!)</f>
        <v>#REF!</v>
      </c>
      <c r="L83" s="296"/>
      <c r="M83" s="296"/>
      <c r="N83" s="296"/>
      <c r="O83" s="296"/>
      <c r="P83" s="296"/>
      <c r="Q83" s="296"/>
      <c r="R83" s="296"/>
      <c r="S83" s="296"/>
      <c r="T83" s="296" t="e">
        <f>IF(ISBLANK(NOMBRES!#REF!),"",NOMBRES!#REF!)</f>
        <v>#REF!</v>
      </c>
      <c r="U83" s="296"/>
      <c r="V83" s="296"/>
      <c r="W83" s="296"/>
      <c r="X83" s="296"/>
      <c r="Y83" s="296"/>
      <c r="Z83" s="296"/>
      <c r="AA83" s="296"/>
      <c r="AB83" s="296"/>
      <c r="AC83" s="297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70">
        <f t="shared" si="4"/>
        <v>0</v>
      </c>
      <c r="BS83" s="271"/>
      <c r="BT83" s="270">
        <f t="shared" si="5"/>
        <v>0</v>
      </c>
      <c r="BU83" s="271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8" t="str">
        <f>IF(ISBLANK(NOMBRES!B40),"",NOMBRES!B40)</f>
        <v/>
      </c>
      <c r="C84" s="299"/>
      <c r="D84" s="299"/>
      <c r="E84" s="299"/>
      <c r="F84" s="299"/>
      <c r="G84" s="299"/>
      <c r="H84" s="299"/>
      <c r="I84" s="299"/>
      <c r="J84" s="299"/>
      <c r="K84" s="299" t="e">
        <f>IF(ISBLANK(NOMBRES!#REF!),"",NOMBRES!#REF!)</f>
        <v>#REF!</v>
      </c>
      <c r="L84" s="299"/>
      <c r="M84" s="299"/>
      <c r="N84" s="299"/>
      <c r="O84" s="299"/>
      <c r="P84" s="299"/>
      <c r="Q84" s="299"/>
      <c r="R84" s="299"/>
      <c r="S84" s="299"/>
      <c r="T84" s="299" t="e">
        <f>IF(ISBLANK(NOMBRES!#REF!),"",NOMBRES!#REF!)</f>
        <v>#REF!</v>
      </c>
      <c r="U84" s="299"/>
      <c r="V84" s="299"/>
      <c r="W84" s="299"/>
      <c r="X84" s="299"/>
      <c r="Y84" s="299"/>
      <c r="Z84" s="299"/>
      <c r="AA84" s="299"/>
      <c r="AB84" s="299"/>
      <c r="AC84" s="300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8" t="str">
        <f t="shared" si="4"/>
        <v/>
      </c>
      <c r="BS84" s="269"/>
      <c r="BT84" s="268" t="str">
        <f t="shared" si="5"/>
        <v/>
      </c>
      <c r="BU84" s="269"/>
      <c r="BV84" s="46" t="e">
        <f>IF((BR84+BT84)=CONCENTRADO!F$11,"","Verificar , faltas y asistencias registradas")</f>
        <v>#VALUE!</v>
      </c>
    </row>
    <row r="85" spans="1:74" ht="30" customHeight="1" x14ac:dyDescent="0.25">
      <c r="A85" s="1">
        <v>40</v>
      </c>
      <c r="B85" s="295" t="str">
        <f>IF(ISBLANK(NOMBRES!B41),"",NOMBRES!B41)</f>
        <v/>
      </c>
      <c r="C85" s="296"/>
      <c r="D85" s="296"/>
      <c r="E85" s="296"/>
      <c r="F85" s="296"/>
      <c r="G85" s="296"/>
      <c r="H85" s="296"/>
      <c r="I85" s="296"/>
      <c r="J85" s="296"/>
      <c r="K85" s="296" t="e">
        <f>IF(ISBLANK(NOMBRES!#REF!),"",NOMBRES!#REF!)</f>
        <v>#REF!</v>
      </c>
      <c r="L85" s="296"/>
      <c r="M85" s="296"/>
      <c r="N85" s="296"/>
      <c r="O85" s="296"/>
      <c r="P85" s="296"/>
      <c r="Q85" s="296"/>
      <c r="R85" s="296"/>
      <c r="S85" s="296"/>
      <c r="T85" s="296" t="e">
        <f>IF(ISBLANK(NOMBRES!#REF!),"",NOMBRES!#REF!)</f>
        <v>#REF!</v>
      </c>
      <c r="U85" s="296"/>
      <c r="V85" s="296"/>
      <c r="W85" s="296"/>
      <c r="X85" s="296"/>
      <c r="Y85" s="296"/>
      <c r="Z85" s="296"/>
      <c r="AA85" s="296"/>
      <c r="AB85" s="296"/>
      <c r="AC85" s="297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70" t="str">
        <f t="shared" si="4"/>
        <v/>
      </c>
      <c r="BS85" s="271"/>
      <c r="BT85" s="270" t="str">
        <f t="shared" si="5"/>
        <v/>
      </c>
      <c r="BU85" s="271"/>
      <c r="BV85" s="46" t="e">
        <f>IF((BR85+BT85)=CONCENTRADO!F$11,"","Verificar , faltas y asistencias registradas")</f>
        <v>#VALUE!</v>
      </c>
    </row>
    <row r="86" spans="1:74" ht="30" customHeight="1" x14ac:dyDescent="0.25">
      <c r="A86" s="4">
        <v>41</v>
      </c>
      <c r="B86" s="298" t="str">
        <f>IF(ISBLANK(NOMBRES!B42),"",NOMBRES!B42)</f>
        <v/>
      </c>
      <c r="C86" s="299"/>
      <c r="D86" s="299"/>
      <c r="E86" s="299"/>
      <c r="F86" s="299"/>
      <c r="G86" s="299"/>
      <c r="H86" s="299"/>
      <c r="I86" s="299"/>
      <c r="J86" s="299"/>
      <c r="K86" s="299" t="e">
        <f>IF(ISBLANK(NOMBRES!#REF!),"",NOMBRES!#REF!)</f>
        <v>#REF!</v>
      </c>
      <c r="L86" s="299"/>
      <c r="M86" s="299"/>
      <c r="N86" s="299"/>
      <c r="O86" s="299"/>
      <c r="P86" s="299"/>
      <c r="Q86" s="299"/>
      <c r="R86" s="299"/>
      <c r="S86" s="299"/>
      <c r="T86" s="299" t="e">
        <f>IF(ISBLANK(NOMBRES!#REF!),"",NOMBRES!#REF!)</f>
        <v>#REF!</v>
      </c>
      <c r="U86" s="299"/>
      <c r="V86" s="299"/>
      <c r="W86" s="299"/>
      <c r="X86" s="299"/>
      <c r="Y86" s="299"/>
      <c r="Z86" s="299"/>
      <c r="AA86" s="299"/>
      <c r="AB86" s="299"/>
      <c r="AC86" s="300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8" t="str">
        <f t="shared" si="4"/>
        <v/>
      </c>
      <c r="BS86" s="269"/>
      <c r="BT86" s="268" t="str">
        <f t="shared" si="5"/>
        <v/>
      </c>
      <c r="BU86" s="269"/>
      <c r="BV86" s="46" t="e">
        <f>IF((BR86+BT86)=CONCENTRADO!F$11,"","Verificar , faltas y asistencias registradas")</f>
        <v>#VALUE!</v>
      </c>
    </row>
    <row r="87" spans="1:74" ht="30" customHeight="1" x14ac:dyDescent="0.25">
      <c r="A87" s="1">
        <v>42</v>
      </c>
      <c r="B87" s="295" t="str">
        <f>IF(ISBLANK(NOMBRES!B43),"",NOMBRES!B43)</f>
        <v/>
      </c>
      <c r="C87" s="296"/>
      <c r="D87" s="296"/>
      <c r="E87" s="296"/>
      <c r="F87" s="296"/>
      <c r="G87" s="296"/>
      <c r="H87" s="296"/>
      <c r="I87" s="296"/>
      <c r="J87" s="296"/>
      <c r="K87" s="296" t="e">
        <f>IF(ISBLANK(NOMBRES!#REF!),"",NOMBRES!#REF!)</f>
        <v>#REF!</v>
      </c>
      <c r="L87" s="296"/>
      <c r="M87" s="296"/>
      <c r="N87" s="296"/>
      <c r="O87" s="296"/>
      <c r="P87" s="296"/>
      <c r="Q87" s="296"/>
      <c r="R87" s="296"/>
      <c r="S87" s="296"/>
      <c r="T87" s="296" t="e">
        <f>IF(ISBLANK(NOMBRES!#REF!),"",NOMBRES!#REF!)</f>
        <v>#REF!</v>
      </c>
      <c r="U87" s="296"/>
      <c r="V87" s="296"/>
      <c r="W87" s="296"/>
      <c r="X87" s="296"/>
      <c r="Y87" s="296"/>
      <c r="Z87" s="296"/>
      <c r="AA87" s="296"/>
      <c r="AB87" s="296"/>
      <c r="AC87" s="297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70" t="str">
        <f t="shared" si="4"/>
        <v/>
      </c>
      <c r="BS87" s="271"/>
      <c r="BT87" s="270" t="str">
        <f t="shared" si="5"/>
        <v/>
      </c>
      <c r="BU87" s="271"/>
      <c r="BV87" s="46" t="e">
        <f>IF((BR87+BT87)=CONCENTRADO!F$11,"","Verificar , faltas y asistencias registradas")</f>
        <v>#VALUE!</v>
      </c>
    </row>
    <row r="88" spans="1:74" ht="30" customHeight="1" x14ac:dyDescent="0.25">
      <c r="A88" s="4">
        <v>43</v>
      </c>
      <c r="B88" s="298" t="str">
        <f>IF(ISBLANK(NOMBRES!B44),"",NOMBRES!B44)</f>
        <v/>
      </c>
      <c r="C88" s="299"/>
      <c r="D88" s="299"/>
      <c r="E88" s="299"/>
      <c r="F88" s="299"/>
      <c r="G88" s="299"/>
      <c r="H88" s="299"/>
      <c r="I88" s="299"/>
      <c r="J88" s="299"/>
      <c r="K88" s="299" t="e">
        <f>IF(ISBLANK(NOMBRES!#REF!),"",NOMBRES!#REF!)</f>
        <v>#REF!</v>
      </c>
      <c r="L88" s="299"/>
      <c r="M88" s="299"/>
      <c r="N88" s="299"/>
      <c r="O88" s="299"/>
      <c r="P88" s="299"/>
      <c r="Q88" s="299"/>
      <c r="R88" s="299"/>
      <c r="S88" s="299"/>
      <c r="T88" s="299" t="e">
        <f>IF(ISBLANK(NOMBRES!#REF!),"",NOMBRES!#REF!)</f>
        <v>#REF!</v>
      </c>
      <c r="U88" s="299"/>
      <c r="V88" s="299"/>
      <c r="W88" s="299"/>
      <c r="X88" s="299"/>
      <c r="Y88" s="299"/>
      <c r="Z88" s="299"/>
      <c r="AA88" s="299"/>
      <c r="AB88" s="299"/>
      <c r="AC88" s="300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8" t="str">
        <f t="shared" si="4"/>
        <v/>
      </c>
      <c r="BS88" s="269"/>
      <c r="BT88" s="268" t="str">
        <f t="shared" si="5"/>
        <v/>
      </c>
      <c r="BU88" s="269"/>
      <c r="BV88" s="46" t="e">
        <f>IF((BR88+BT88)=CONCENTRADO!F$11,"","Verificar , faltas y asistencias registradas")</f>
        <v>#VALUE!</v>
      </c>
    </row>
    <row r="89" spans="1:74" ht="30" customHeight="1" x14ac:dyDescent="0.25">
      <c r="A89" s="1">
        <v>44</v>
      </c>
      <c r="B89" s="295" t="str">
        <f>IF(ISBLANK(NOMBRES!B45),"",NOMBRES!B45)</f>
        <v/>
      </c>
      <c r="C89" s="296"/>
      <c r="D89" s="296"/>
      <c r="E89" s="296"/>
      <c r="F89" s="296"/>
      <c r="G89" s="296"/>
      <c r="H89" s="296"/>
      <c r="I89" s="296"/>
      <c r="J89" s="296"/>
      <c r="K89" s="296" t="e">
        <f>IF(ISBLANK(NOMBRES!#REF!),"",NOMBRES!#REF!)</f>
        <v>#REF!</v>
      </c>
      <c r="L89" s="296"/>
      <c r="M89" s="296"/>
      <c r="N89" s="296"/>
      <c r="O89" s="296"/>
      <c r="P89" s="296"/>
      <c r="Q89" s="296"/>
      <c r="R89" s="296"/>
      <c r="S89" s="296"/>
      <c r="T89" s="296" t="e">
        <f>IF(ISBLANK(NOMBRES!#REF!),"",NOMBRES!#REF!)</f>
        <v>#REF!</v>
      </c>
      <c r="U89" s="296"/>
      <c r="V89" s="296"/>
      <c r="W89" s="296"/>
      <c r="X89" s="296"/>
      <c r="Y89" s="296"/>
      <c r="Z89" s="296"/>
      <c r="AA89" s="296"/>
      <c r="AB89" s="296"/>
      <c r="AC89" s="297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70" t="str">
        <f t="shared" si="4"/>
        <v/>
      </c>
      <c r="BS89" s="271"/>
      <c r="BT89" s="270" t="str">
        <f t="shared" si="5"/>
        <v/>
      </c>
      <c r="BU89" s="271"/>
      <c r="BV89" s="46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8" t="str">
        <f>IF(ISBLANK(NOMBRES!B46),"",NOMBRES!B46)</f>
        <v/>
      </c>
      <c r="C90" s="299"/>
      <c r="D90" s="299"/>
      <c r="E90" s="299"/>
      <c r="F90" s="299"/>
      <c r="G90" s="299"/>
      <c r="H90" s="299"/>
      <c r="I90" s="299"/>
      <c r="J90" s="299"/>
      <c r="K90" s="299" t="e">
        <f>IF(ISBLANK(NOMBRES!#REF!),"",NOMBRES!#REF!)</f>
        <v>#REF!</v>
      </c>
      <c r="L90" s="299"/>
      <c r="M90" s="299"/>
      <c r="N90" s="299"/>
      <c r="O90" s="299"/>
      <c r="P90" s="299"/>
      <c r="Q90" s="299"/>
      <c r="R90" s="299"/>
      <c r="S90" s="299"/>
      <c r="T90" s="299" t="e">
        <f>IF(ISBLANK(NOMBRES!#REF!),"",NOMBRES!#REF!)</f>
        <v>#REF!</v>
      </c>
      <c r="U90" s="299"/>
      <c r="V90" s="299"/>
      <c r="W90" s="299"/>
      <c r="X90" s="299"/>
      <c r="Y90" s="299"/>
      <c r="Z90" s="299"/>
      <c r="AA90" s="299"/>
      <c r="AB90" s="299"/>
      <c r="AC90" s="300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8" t="str">
        <f t="shared" si="4"/>
        <v/>
      </c>
      <c r="BS90" s="269"/>
      <c r="BT90" s="268" t="str">
        <f t="shared" si="5"/>
        <v/>
      </c>
      <c r="BU90" s="269"/>
      <c r="BV90" s="46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5" t="str">
        <f>IF(ISBLANK(NOMBRES!B47),"",NOMBRES!B47)</f>
        <v/>
      </c>
      <c r="C91" s="296"/>
      <c r="D91" s="296"/>
      <c r="E91" s="296"/>
      <c r="F91" s="296"/>
      <c r="G91" s="296"/>
      <c r="H91" s="296"/>
      <c r="I91" s="296"/>
      <c r="J91" s="296"/>
      <c r="K91" s="296" t="e">
        <f>IF(ISBLANK(NOMBRES!#REF!),"",NOMBRES!#REF!)</f>
        <v>#REF!</v>
      </c>
      <c r="L91" s="296"/>
      <c r="M91" s="296"/>
      <c r="N91" s="296"/>
      <c r="O91" s="296"/>
      <c r="P91" s="296"/>
      <c r="Q91" s="296"/>
      <c r="R91" s="296"/>
      <c r="S91" s="296"/>
      <c r="T91" s="296" t="e">
        <f>IF(ISBLANK(NOMBRES!#REF!),"",NOMBRES!#REF!)</f>
        <v>#REF!</v>
      </c>
      <c r="U91" s="296"/>
      <c r="V91" s="296"/>
      <c r="W91" s="296"/>
      <c r="X91" s="296"/>
      <c r="Y91" s="296"/>
      <c r="Z91" s="296"/>
      <c r="AA91" s="296"/>
      <c r="AB91" s="296"/>
      <c r="AC91" s="297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70" t="str">
        <f t="shared" si="4"/>
        <v/>
      </c>
      <c r="BS91" s="271"/>
      <c r="BT91" s="270" t="str">
        <f t="shared" si="5"/>
        <v/>
      </c>
      <c r="BU91" s="271"/>
      <c r="BV91" s="46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8" t="str">
        <f>IF(ISBLANK(NOMBRES!B48),"",NOMBRES!B48)</f>
        <v/>
      </c>
      <c r="C92" s="299"/>
      <c r="D92" s="299"/>
      <c r="E92" s="299"/>
      <c r="F92" s="299"/>
      <c r="G92" s="299"/>
      <c r="H92" s="299"/>
      <c r="I92" s="299"/>
      <c r="J92" s="299"/>
      <c r="K92" s="299" t="e">
        <f>IF(ISBLANK(NOMBRES!#REF!),"",NOMBRES!#REF!)</f>
        <v>#REF!</v>
      </c>
      <c r="L92" s="299"/>
      <c r="M92" s="299"/>
      <c r="N92" s="299"/>
      <c r="O92" s="299"/>
      <c r="P92" s="299"/>
      <c r="Q92" s="299"/>
      <c r="R92" s="299"/>
      <c r="S92" s="299"/>
      <c r="T92" s="299" t="e">
        <f>IF(ISBLANK(NOMBRES!#REF!),"",NOMBRES!#REF!)</f>
        <v>#REF!</v>
      </c>
      <c r="U92" s="299"/>
      <c r="V92" s="299"/>
      <c r="W92" s="299"/>
      <c r="X92" s="299"/>
      <c r="Y92" s="299"/>
      <c r="Z92" s="299"/>
      <c r="AA92" s="299"/>
      <c r="AB92" s="299"/>
      <c r="AC92" s="300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8" t="str">
        <f t="shared" si="4"/>
        <v/>
      </c>
      <c r="BS92" s="269"/>
      <c r="BT92" s="268" t="str">
        <f t="shared" si="5"/>
        <v/>
      </c>
      <c r="BU92" s="269"/>
      <c r="BV92" s="46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5" t="str">
        <f>IF(ISBLANK(NOMBRES!B49),"",NOMBRES!B49)</f>
        <v/>
      </c>
      <c r="C93" s="296"/>
      <c r="D93" s="296"/>
      <c r="E93" s="296"/>
      <c r="F93" s="296"/>
      <c r="G93" s="296"/>
      <c r="H93" s="296"/>
      <c r="I93" s="296"/>
      <c r="J93" s="296"/>
      <c r="K93" s="296" t="e">
        <f>IF(ISBLANK(NOMBRES!#REF!),"",NOMBRES!#REF!)</f>
        <v>#REF!</v>
      </c>
      <c r="L93" s="296"/>
      <c r="M93" s="296"/>
      <c r="N93" s="296"/>
      <c r="O93" s="296"/>
      <c r="P93" s="296"/>
      <c r="Q93" s="296"/>
      <c r="R93" s="296"/>
      <c r="S93" s="296"/>
      <c r="T93" s="296" t="e">
        <f>IF(ISBLANK(NOMBRES!#REF!),"",NOMBRES!#REF!)</f>
        <v>#REF!</v>
      </c>
      <c r="U93" s="296"/>
      <c r="V93" s="296"/>
      <c r="W93" s="296"/>
      <c r="X93" s="296"/>
      <c r="Y93" s="296"/>
      <c r="Z93" s="296"/>
      <c r="AA93" s="296"/>
      <c r="AB93" s="296"/>
      <c r="AC93" s="297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70" t="str">
        <f t="shared" si="4"/>
        <v/>
      </c>
      <c r="BS93" s="271"/>
      <c r="BT93" s="270" t="str">
        <f t="shared" si="5"/>
        <v/>
      </c>
      <c r="BU93" s="271"/>
      <c r="BV93" s="46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8" t="str">
        <f>IF(ISBLANK(NOMBRES!B50),"",NOMBRES!B50)</f>
        <v/>
      </c>
      <c r="C94" s="299"/>
      <c r="D94" s="299"/>
      <c r="E94" s="299"/>
      <c r="F94" s="299"/>
      <c r="G94" s="299"/>
      <c r="H94" s="299"/>
      <c r="I94" s="299"/>
      <c r="J94" s="299"/>
      <c r="K94" s="299" t="e">
        <f>IF(ISBLANK(NOMBRES!#REF!),"",NOMBRES!#REF!)</f>
        <v>#REF!</v>
      </c>
      <c r="L94" s="299"/>
      <c r="M94" s="299"/>
      <c r="N94" s="299"/>
      <c r="O94" s="299"/>
      <c r="P94" s="299"/>
      <c r="Q94" s="299"/>
      <c r="R94" s="299"/>
      <c r="S94" s="299"/>
      <c r="T94" s="299" t="e">
        <f>IF(ISBLANK(NOMBRES!#REF!),"",NOMBRES!#REF!)</f>
        <v>#REF!</v>
      </c>
      <c r="U94" s="299"/>
      <c r="V94" s="299"/>
      <c r="W94" s="299"/>
      <c r="X94" s="299"/>
      <c r="Y94" s="299"/>
      <c r="Z94" s="299"/>
      <c r="AA94" s="299"/>
      <c r="AB94" s="299"/>
      <c r="AC94" s="300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8" t="str">
        <f t="shared" si="4"/>
        <v/>
      </c>
      <c r="BS94" s="269"/>
      <c r="BT94" s="268" t="str">
        <f t="shared" si="5"/>
        <v/>
      </c>
      <c r="BU94" s="269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5" t="str">
        <f>IF(ISBLANK(NOMBRES!B51),"",NOMBRES!B51)</f>
        <v/>
      </c>
      <c r="C95" s="296"/>
      <c r="D95" s="296"/>
      <c r="E95" s="296"/>
      <c r="F95" s="296"/>
      <c r="G95" s="296"/>
      <c r="H95" s="296"/>
      <c r="I95" s="296"/>
      <c r="J95" s="296"/>
      <c r="K95" s="296" t="e">
        <f>IF(ISBLANK(NOMBRES!#REF!),"",NOMBRES!#REF!)</f>
        <v>#REF!</v>
      </c>
      <c r="L95" s="296"/>
      <c r="M95" s="296"/>
      <c r="N95" s="296"/>
      <c r="O95" s="296"/>
      <c r="P95" s="296"/>
      <c r="Q95" s="296"/>
      <c r="R95" s="296"/>
      <c r="S95" s="296"/>
      <c r="T95" s="296" t="e">
        <f>IF(ISBLANK(NOMBRES!#REF!),"",NOMBRES!#REF!)</f>
        <v>#REF!</v>
      </c>
      <c r="U95" s="296"/>
      <c r="V95" s="296"/>
      <c r="W95" s="296"/>
      <c r="X95" s="296"/>
      <c r="Y95" s="296"/>
      <c r="Z95" s="296"/>
      <c r="AA95" s="296"/>
      <c r="AB95" s="296"/>
      <c r="AC95" s="297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70" t="str">
        <f t="shared" si="4"/>
        <v/>
      </c>
      <c r="BS95" s="271"/>
      <c r="BT95" s="270" t="str">
        <f t="shared" si="5"/>
        <v/>
      </c>
      <c r="BU95" s="271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1" t="s">
        <v>34</v>
      </c>
      <c r="B97" s="301"/>
      <c r="C97" s="301"/>
      <c r="D97" s="301"/>
      <c r="E97" s="12"/>
      <c r="F97" s="301" t="s">
        <v>39</v>
      </c>
      <c r="G97" s="301"/>
      <c r="H97" s="301"/>
      <c r="I97" s="301"/>
      <c r="J97" s="301"/>
      <c r="K97" s="301"/>
      <c r="L97" s="301"/>
      <c r="M97" s="301"/>
      <c r="N97" s="12"/>
      <c r="O97" s="294" t="s">
        <v>40</v>
      </c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X97" s="290" t="s">
        <v>42</v>
      </c>
      <c r="AY97" s="290"/>
      <c r="AZ97" s="290"/>
      <c r="BA97" s="290"/>
      <c r="BB97" s="290"/>
      <c r="BC97" s="290"/>
      <c r="BD97" s="290"/>
      <c r="BE97" s="290"/>
      <c r="BF97" s="290"/>
      <c r="BG97" s="290"/>
      <c r="BH97" s="290"/>
      <c r="BI97" s="290"/>
      <c r="BJ97" s="290"/>
      <c r="BK97" s="290"/>
      <c r="BL97" s="290"/>
      <c r="BM97" s="290"/>
      <c r="BN97" s="290"/>
      <c r="BO97" s="290"/>
      <c r="BP97" s="290"/>
      <c r="BQ97" s="290"/>
      <c r="BR97" s="290"/>
      <c r="BS97" s="290"/>
      <c r="BT97" s="290"/>
      <c r="BU97" s="290"/>
    </row>
    <row r="98" spans="1:73" ht="24.95" customHeight="1" x14ac:dyDescent="0.2">
      <c r="A98" s="302" t="s">
        <v>35</v>
      </c>
      <c r="B98" s="302"/>
      <c r="C98" s="302"/>
      <c r="D98" s="9" t="s">
        <v>13</v>
      </c>
      <c r="E98" s="7"/>
      <c r="F98" s="272"/>
      <c r="G98" s="272"/>
      <c r="H98" s="272"/>
      <c r="I98" s="272"/>
      <c r="J98" s="272"/>
      <c r="K98" s="272"/>
      <c r="L98" s="272"/>
      <c r="M98" s="272"/>
      <c r="N98" s="7"/>
      <c r="O98" s="288" t="s">
        <v>38</v>
      </c>
      <c r="P98" s="288"/>
      <c r="Q98" s="288"/>
      <c r="R98" s="288"/>
      <c r="S98" s="288" t="s">
        <v>8</v>
      </c>
      <c r="T98" s="288"/>
      <c r="U98" s="288"/>
      <c r="V98" s="288"/>
      <c r="W98" s="288"/>
      <c r="X98" s="288" t="s">
        <v>9</v>
      </c>
      <c r="Y98" s="288"/>
      <c r="Z98" s="288"/>
      <c r="AA98" s="288"/>
      <c r="AB98" s="288"/>
      <c r="AC98" s="288" t="s">
        <v>36</v>
      </c>
      <c r="AD98" s="288"/>
      <c r="AE98" s="288"/>
      <c r="AF98" s="288"/>
      <c r="AG98" s="288"/>
      <c r="AH98" s="289" t="s">
        <v>10</v>
      </c>
      <c r="AI98" s="289"/>
      <c r="AJ98" s="289"/>
      <c r="AK98" s="289"/>
      <c r="AL98" s="289"/>
      <c r="AM98" s="291" t="s">
        <v>11</v>
      </c>
      <c r="AN98" s="292"/>
      <c r="AO98" s="292"/>
      <c r="AP98" s="292"/>
      <c r="AQ98" s="293"/>
      <c r="AR98" s="291" t="s">
        <v>37</v>
      </c>
      <c r="AS98" s="292"/>
      <c r="AT98" s="292"/>
      <c r="AU98" s="292"/>
      <c r="AV98" s="293"/>
      <c r="AX98" s="272"/>
      <c r="AY98" s="272"/>
      <c r="AZ98" s="272"/>
      <c r="BA98" s="272"/>
      <c r="BB98" s="272"/>
      <c r="BC98" s="272"/>
      <c r="BD98" s="272"/>
      <c r="BE98" s="272"/>
      <c r="BF98" s="272"/>
      <c r="BG98" s="272"/>
      <c r="BH98" s="272"/>
      <c r="BI98" s="272"/>
      <c r="BJ98" s="272"/>
      <c r="BK98" s="272"/>
      <c r="BL98" s="272"/>
      <c r="BM98" s="272"/>
      <c r="BN98" s="272"/>
      <c r="BO98" s="272"/>
      <c r="BP98" s="272"/>
      <c r="BQ98" s="272"/>
      <c r="BR98" s="272"/>
      <c r="BS98" s="272"/>
      <c r="BT98" s="272"/>
      <c r="BU98" s="272"/>
    </row>
    <row r="99" spans="1:73" ht="24.95" customHeight="1" x14ac:dyDescent="0.2">
      <c r="A99" s="302" t="s">
        <v>15</v>
      </c>
      <c r="B99" s="302"/>
      <c r="C99" s="302"/>
      <c r="D99" s="10" t="s">
        <v>14</v>
      </c>
      <c r="E99" s="7"/>
      <c r="F99" s="294" t="s">
        <v>41</v>
      </c>
      <c r="G99" s="294"/>
      <c r="H99" s="294"/>
      <c r="I99" s="294"/>
      <c r="J99" s="294"/>
      <c r="K99" s="294"/>
      <c r="L99" s="294"/>
      <c r="M99" s="294"/>
      <c r="N99" s="7"/>
      <c r="O99" s="288" t="s">
        <v>12</v>
      </c>
      <c r="P99" s="288"/>
      <c r="Q99" s="288"/>
      <c r="R99" s="288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7"/>
      <c r="AI99" s="307"/>
      <c r="AJ99" s="307"/>
      <c r="AK99" s="307"/>
      <c r="AL99" s="307"/>
      <c r="AM99" s="303"/>
      <c r="AN99" s="304"/>
      <c r="AO99" s="304"/>
      <c r="AP99" s="304"/>
      <c r="AQ99" s="305"/>
      <c r="AR99" s="303"/>
      <c r="AS99" s="304"/>
      <c r="AT99" s="304"/>
      <c r="AU99" s="304"/>
      <c r="AV99" s="305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2"/>
      <c r="BO99" s="272"/>
      <c r="BP99" s="272"/>
      <c r="BQ99" s="272"/>
      <c r="BR99" s="272"/>
      <c r="BS99" s="272"/>
      <c r="BT99" s="272"/>
      <c r="BU99" s="272"/>
    </row>
    <row r="100" spans="1:73" ht="24.95" customHeight="1" x14ac:dyDescent="0.2">
      <c r="A100" s="302" t="s">
        <v>17</v>
      </c>
      <c r="B100" s="302"/>
      <c r="C100" s="302"/>
      <c r="D100" s="11" t="s">
        <v>16</v>
      </c>
      <c r="E100" s="7"/>
      <c r="F100" s="272">
        <f>SUM('ASIST-ANV'!BR82,'ASIST-ANV'!BT82)</f>
        <v>6</v>
      </c>
      <c r="G100" s="272"/>
      <c r="H100" s="272"/>
      <c r="I100" s="272"/>
      <c r="J100" s="272"/>
      <c r="K100" s="272"/>
      <c r="L100" s="272"/>
      <c r="M100" s="272"/>
      <c r="N100" s="7"/>
      <c r="O100" s="288" t="s">
        <v>18</v>
      </c>
      <c r="P100" s="288"/>
      <c r="Q100" s="288"/>
      <c r="R100" s="288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7"/>
      <c r="AI100" s="307"/>
      <c r="AJ100" s="307"/>
      <c r="AK100" s="307"/>
      <c r="AL100" s="307"/>
      <c r="AM100" s="303"/>
      <c r="AN100" s="304"/>
      <c r="AO100" s="304"/>
      <c r="AP100" s="304"/>
      <c r="AQ100" s="305"/>
      <c r="AR100" s="303"/>
      <c r="AS100" s="304"/>
      <c r="AT100" s="304"/>
      <c r="AU100" s="304"/>
      <c r="AV100" s="305"/>
      <c r="AX100" s="272"/>
      <c r="AY100" s="272"/>
      <c r="AZ100" s="272"/>
      <c r="BA100" s="272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2"/>
      <c r="BO100" s="272"/>
      <c r="BP100" s="272"/>
      <c r="BQ100" s="272"/>
      <c r="BR100" s="272"/>
      <c r="BS100" s="272"/>
      <c r="BT100" s="272"/>
      <c r="BU100" s="272"/>
    </row>
    <row r="101" spans="1:73" ht="15" x14ac:dyDescent="0.2">
      <c r="A101" s="308" t="s">
        <v>5</v>
      </c>
      <c r="B101" s="308"/>
      <c r="C101" s="308"/>
      <c r="D101" s="308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9" t="s">
        <v>19</v>
      </c>
      <c r="BP101" s="309"/>
      <c r="BQ101" s="309"/>
      <c r="BR101" s="309"/>
      <c r="BS101" s="309"/>
      <c r="BT101" s="309"/>
      <c r="BU101" s="309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24" zoomScale="85" zoomScaleNormal="85" zoomScaleSheetLayoutView="85" workbookViewId="0">
      <selection activeCell="AI38" sqref="AI38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1" t="s">
        <v>31</v>
      </c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3"/>
      <c r="AK1" s="224" t="s">
        <v>0</v>
      </c>
      <c r="AL1" s="225"/>
      <c r="AM1" s="225"/>
      <c r="AN1" s="225"/>
      <c r="AO1" s="225"/>
      <c r="AP1" s="225"/>
      <c r="AQ1" s="226"/>
      <c r="AR1" s="194" t="s">
        <v>1</v>
      </c>
      <c r="AS1" s="194"/>
      <c r="AT1" s="194"/>
      <c r="AU1" s="194"/>
      <c r="AV1" s="227" t="s">
        <v>25</v>
      </c>
      <c r="AW1" s="227"/>
      <c r="AX1" s="227"/>
      <c r="AY1" s="227"/>
      <c r="AZ1" s="227"/>
      <c r="BA1" s="227"/>
      <c r="BB1" s="227"/>
      <c r="BC1" s="227"/>
      <c r="BD1" s="338" t="s">
        <v>7</v>
      </c>
      <c r="BE1" s="339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8" t="str">
        <f>CONCENTRADO!C$1</f>
        <v xml:space="preserve">JAIME TORRES BODET </v>
      </c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50"/>
      <c r="AK2" s="348" t="str">
        <f>CONCENTRADO!C$2</f>
        <v>30EBH0204A</v>
      </c>
      <c r="AL2" s="349"/>
      <c r="AM2" s="349"/>
      <c r="AN2" s="349"/>
      <c r="AO2" s="349"/>
      <c r="AP2" s="349"/>
      <c r="AQ2" s="350"/>
      <c r="AR2" s="194" t="s">
        <v>45</v>
      </c>
      <c r="AS2" s="194"/>
      <c r="AT2" s="194" t="s">
        <v>46</v>
      </c>
      <c r="AU2" s="194"/>
      <c r="AV2" s="195" t="s">
        <v>47</v>
      </c>
      <c r="AW2" s="195"/>
      <c r="AX2" s="195" t="s">
        <v>48</v>
      </c>
      <c r="AY2" s="195"/>
      <c r="AZ2" s="195" t="s">
        <v>49</v>
      </c>
      <c r="BA2" s="195"/>
      <c r="BB2" s="195" t="s">
        <v>50</v>
      </c>
      <c r="BC2" s="195"/>
      <c r="BD2" s="346" t="str">
        <f>CONCENTRADO!C$6</f>
        <v>IV</v>
      </c>
      <c r="BE2" s="346"/>
      <c r="BF2" s="347" t="str">
        <f>CONCENTRADO!C$7</f>
        <v>B</v>
      </c>
    </row>
    <row r="3" spans="1:59" ht="15.75" x14ac:dyDescent="0.25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351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  <c r="AI3" s="352"/>
      <c r="AJ3" s="353"/>
      <c r="AK3" s="351"/>
      <c r="AL3" s="352"/>
      <c r="AM3" s="352"/>
      <c r="AN3" s="352"/>
      <c r="AO3" s="352"/>
      <c r="AP3" s="352"/>
      <c r="AQ3" s="353"/>
      <c r="AR3" s="327" t="s">
        <v>16</v>
      </c>
      <c r="AS3" s="327"/>
      <c r="AT3" s="327"/>
      <c r="AU3" s="327"/>
      <c r="AV3" s="327" t="s">
        <v>16</v>
      </c>
      <c r="AW3" s="327"/>
      <c r="AX3" s="327"/>
      <c r="AY3" s="327"/>
      <c r="AZ3" s="327"/>
      <c r="BA3" s="327"/>
      <c r="BB3" s="327"/>
      <c r="BC3" s="327"/>
      <c r="BD3" s="346"/>
      <c r="BE3" s="346"/>
      <c r="BF3" s="347"/>
    </row>
    <row r="4" spans="1:59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328" t="s">
        <v>26</v>
      </c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30"/>
      <c r="AE4" s="328" t="s">
        <v>30</v>
      </c>
      <c r="AF4" s="329"/>
      <c r="AG4" s="329"/>
      <c r="AH4" s="329"/>
      <c r="AI4" s="329"/>
      <c r="AJ4" s="329"/>
      <c r="AK4" s="329"/>
      <c r="AL4" s="329"/>
      <c r="AM4" s="329"/>
      <c r="AN4" s="329"/>
      <c r="AO4" s="329"/>
      <c r="AP4" s="329"/>
      <c r="AQ4" s="329"/>
      <c r="AR4" s="329"/>
      <c r="AS4" s="330"/>
      <c r="AT4" s="331" t="s">
        <v>24</v>
      </c>
      <c r="AU4" s="331"/>
      <c r="AV4" s="331"/>
      <c r="AW4" s="331"/>
      <c r="AX4" s="331"/>
      <c r="AY4" s="331"/>
      <c r="AZ4" s="331"/>
      <c r="BA4" s="331"/>
      <c r="BB4" s="331"/>
      <c r="BC4" s="331" t="s">
        <v>20</v>
      </c>
      <c r="BD4" s="331"/>
      <c r="BE4" s="331"/>
      <c r="BF4" s="331"/>
    </row>
    <row r="5" spans="1:59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202" t="str">
        <f>CONCENTRADO!C$8</f>
        <v xml:space="preserve">ELPIDIO MENDEZ TORRES  </v>
      </c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4"/>
      <c r="AE5" s="332" t="str">
        <f>CONCENTRADO!C$9</f>
        <v>TALLER DE CULTURA DIGITAL</v>
      </c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4"/>
      <c r="AT5" s="326" t="s">
        <v>27</v>
      </c>
      <c r="AU5" s="326"/>
      <c r="AV5" s="326"/>
      <c r="AW5" s="326" t="s">
        <v>28</v>
      </c>
      <c r="AX5" s="326"/>
      <c r="AY5" s="326"/>
      <c r="AZ5" s="326" t="s">
        <v>29</v>
      </c>
      <c r="BA5" s="326"/>
      <c r="BB5" s="326"/>
      <c r="BC5" s="340">
        <f>CONCENTRADO!C$5</f>
        <v>2025</v>
      </c>
      <c r="BD5" s="341"/>
      <c r="BE5" s="341" t="str">
        <f>CONCATENATE("-    ",CONCENTRADO!F$5)</f>
        <v>-    2025</v>
      </c>
      <c r="BF5" s="344"/>
    </row>
    <row r="6" spans="1:59" ht="15.75" customHeight="1" x14ac:dyDescent="0.25">
      <c r="A6" s="178" t="s">
        <v>107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205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7"/>
      <c r="AE6" s="335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7"/>
      <c r="AT6" s="327" t="str">
        <f>IF('ASIST-ANV'!BF6="","",'ASIST-ANV'!BF6)</f>
        <v>X</v>
      </c>
      <c r="AU6" s="327"/>
      <c r="AV6" s="327"/>
      <c r="AW6" s="327" t="str">
        <f>IF('ASIST-ANV'!BI6=0,"",    'ASIST-ANV'!BI6)</f>
        <v/>
      </c>
      <c r="AX6" s="327"/>
      <c r="AY6" s="327"/>
      <c r="AZ6" s="327" t="str">
        <f>IF('ASIST-ANV'!BL6="","",'ASIST-ANV'!BL6)</f>
        <v/>
      </c>
      <c r="BA6" s="327"/>
      <c r="BB6" s="327"/>
      <c r="BC6" s="342"/>
      <c r="BD6" s="343"/>
      <c r="BE6" s="343"/>
      <c r="BF6" s="345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20" t="s">
        <v>108</v>
      </c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2"/>
      <c r="AD8" s="112"/>
      <c r="AE8" s="112">
        <v>4</v>
      </c>
      <c r="AF8" s="112"/>
      <c r="AG8" s="112">
        <v>1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23" t="s">
        <v>89</v>
      </c>
      <c r="BD8" s="324"/>
      <c r="BE8" s="324"/>
      <c r="BF8" s="113">
        <f>COUNTIF(AD8:BB8,"&gt;0")</f>
        <v>3</v>
      </c>
    </row>
    <row r="9" spans="1:59" x14ac:dyDescent="0.2">
      <c r="A9" s="320" t="s">
        <v>109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2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23" t="s">
        <v>110</v>
      </c>
      <c r="BD9" s="324"/>
      <c r="BE9" s="324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20" t="s">
        <v>111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  <c r="AC10" s="322"/>
      <c r="AD10" s="115">
        <f>IF('ASIST-ANV'!AD9="","",'ASIST-ANV'!AD9)</f>
        <v>14</v>
      </c>
      <c r="AE10" s="115">
        <f>IF('ASIST-ANV'!AE9="","",'ASIST-ANV'!AE9)</f>
        <v>21</v>
      </c>
      <c r="AF10" s="115">
        <f>IF('ASIST-ANV'!AF9="","",'ASIST-ANV'!AF9)</f>
        <v>28</v>
      </c>
      <c r="AG10" s="115">
        <f>IF('ASIST-ANV'!AG9="","",'ASIST-ANV'!AG9)</f>
        <v>7</v>
      </c>
      <c r="AH10" s="115">
        <f>IF('ASIST-ANV'!AH9="","",'ASIST-ANV'!AH9)</f>
        <v>14</v>
      </c>
      <c r="AI10" s="115">
        <f>IF('ASIST-ANV'!AI9="","",'ASIST-ANV'!AI9)</f>
        <v>21</v>
      </c>
      <c r="AJ10" s="115">
        <f>IF('ASIST-ANV'!AJ9="","",'ASIST-ANV'!AJ9)</f>
        <v>26</v>
      </c>
      <c r="AK10" s="115" t="str">
        <f>IF('ASIST-ANV'!AK9="","",'ASIST-ANV'!AK9)</f>
        <v/>
      </c>
      <c r="AL10" s="115" t="str">
        <f>IF('ASIST-ANV'!AL9="","",'ASIST-ANV'!AL9)</f>
        <v/>
      </c>
      <c r="AM10" s="115" t="str">
        <f>IF('ASIST-ANV'!AM9="","",'ASIST-ANV'!AM9)</f>
        <v/>
      </c>
      <c r="AN10" s="115" t="str">
        <f>IF('ASIST-ANV'!AN9="","",'ASIST-ANV'!AN9)</f>
        <v/>
      </c>
      <c r="AO10" s="115" t="str">
        <f>IF('ASIST-ANV'!AO9="","",'ASIST-ANV'!AO9)</f>
        <v/>
      </c>
      <c r="AP10" s="115" t="str">
        <f>IF('ASIST-ANV'!AP9="","",'ASIST-ANV'!AP9)</f>
        <v/>
      </c>
      <c r="AQ10" s="115" t="str">
        <f>IF('ASIST-ANV'!AQ9="","",'ASIST-ANV'!AQ9)</f>
        <v/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25" t="s">
        <v>3</v>
      </c>
      <c r="BD10" s="325"/>
      <c r="BE10" s="325"/>
      <c r="BF10" s="325"/>
    </row>
    <row r="11" spans="1:59" x14ac:dyDescent="0.2">
      <c r="A11" s="191" t="s">
        <v>32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3"/>
      <c r="AD11" s="315" t="s">
        <v>112</v>
      </c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  <c r="AY11" s="316"/>
      <c r="AZ11" s="316"/>
      <c r="BA11" s="316"/>
      <c r="BB11" s="316"/>
      <c r="BC11" s="319" t="s">
        <v>89</v>
      </c>
      <c r="BD11" s="319"/>
      <c r="BE11" s="319" t="s">
        <v>113</v>
      </c>
      <c r="BF11" s="319"/>
    </row>
    <row r="12" spans="1:59" x14ac:dyDescent="0.2">
      <c r="A12" s="173" t="s">
        <v>33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5"/>
      <c r="AD12" s="317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9"/>
      <c r="BD12" s="319"/>
      <c r="BE12" s="319"/>
      <c r="BF12" s="319"/>
    </row>
    <row r="13" spans="1:59" ht="30" customHeight="1" x14ac:dyDescent="0.25">
      <c r="A13" s="73">
        <v>1</v>
      </c>
      <c r="B13" s="167" t="str">
        <f>IF(ISBLANK(NOMBRES!B2),"",NOMBRES!B2)</f>
        <v>ANTONIO VERDEJO ANGEL GABRIEL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9"/>
      <c r="AD13" s="116"/>
      <c r="AE13" s="116">
        <v>20</v>
      </c>
      <c r="AF13" s="116"/>
      <c r="AG13" s="116">
        <v>25</v>
      </c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12" t="str">
        <f>IF(B13="","",CONCATENATE(IF(B13="","",COUNTIF(AD13:BB13,"&gt;0"))," / ",BF$8))</f>
        <v>2 / 3</v>
      </c>
      <c r="BD13" s="313"/>
      <c r="BE13" s="312">
        <f>IF(B13="","",SUM(AD13:BB13))</f>
        <v>45</v>
      </c>
      <c r="BF13" s="313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64" t="str">
        <f>IF(ISBLANK(NOMBRES!B3),"",NOMBRES!B3)</f>
        <v>AZAMAR CUELLO SALVADOR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6"/>
      <c r="AD14" s="117"/>
      <c r="AE14" s="117">
        <v>20</v>
      </c>
      <c r="AF14" s="117"/>
      <c r="AG14" s="117">
        <v>25</v>
      </c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10" t="str">
        <f t="shared" ref="BC14:BC37" si="0">IF(B14="","",CONCATENATE(IF(B14="","",COUNTIF(AD14:BB14,"&gt;0"))," / ",BF$8))</f>
        <v>2 / 3</v>
      </c>
      <c r="BD14" s="311"/>
      <c r="BE14" s="310">
        <f t="shared" ref="BE14:BE37" si="1">IF(B14="","",SUM(AD14:BB14))</f>
        <v>45</v>
      </c>
      <c r="BF14" s="311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7" t="str">
        <f>IF(ISBLANK(NOMBRES!B4),"",NOMBRES!B4)</f>
        <v>BAUTISTA HERNANDEZ AARON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9"/>
      <c r="AD15" s="116"/>
      <c r="AE15" s="116">
        <v>20</v>
      </c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12" t="str">
        <f t="shared" si="0"/>
        <v>1 / 3</v>
      </c>
      <c r="BD15" s="313"/>
      <c r="BE15" s="312">
        <f t="shared" si="1"/>
        <v>20</v>
      </c>
      <c r="BF15" s="313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64" t="str">
        <f>IF(ISBLANK(NOMBRES!B5),"",NOMBRES!B5)</f>
        <v>BAUTISTA PATRACA MIXTI MONSAJ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6"/>
      <c r="AD16" s="117"/>
      <c r="AE16" s="117">
        <v>20</v>
      </c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10" t="str">
        <f t="shared" si="0"/>
        <v>1 / 3</v>
      </c>
      <c r="BD16" s="311"/>
      <c r="BE16" s="310">
        <f t="shared" si="1"/>
        <v>20</v>
      </c>
      <c r="BF16" s="311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7" t="str">
        <f>IF(ISBLANK(NOMBRES!B6),"",NOMBRES!B6)</f>
        <v>BAUTISTA RAMIREZ LUIS ANGEL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9"/>
      <c r="AD17" s="116"/>
      <c r="AE17" s="116">
        <v>20</v>
      </c>
      <c r="AF17" s="116"/>
      <c r="AG17" s="116"/>
      <c r="AH17" s="116"/>
      <c r="AI17" s="116">
        <v>25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12" t="str">
        <f t="shared" si="0"/>
        <v>2 / 3</v>
      </c>
      <c r="BD17" s="313"/>
      <c r="BE17" s="312">
        <f t="shared" si="1"/>
        <v>45</v>
      </c>
      <c r="BF17" s="313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64" t="str">
        <f>IF(ISBLANK(NOMBRES!B7),"",NOMBRES!B7)</f>
        <v>CASTILLO XINOL YADER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17"/>
      <c r="AE18" s="117">
        <v>20</v>
      </c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10" t="str">
        <f t="shared" si="0"/>
        <v>1 / 3</v>
      </c>
      <c r="BD18" s="311"/>
      <c r="BE18" s="310">
        <f t="shared" si="1"/>
        <v>20</v>
      </c>
      <c r="BF18" s="311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7" t="str">
        <f>IF(ISBLANK(NOMBRES!B8),"",NOMBRES!B8)</f>
        <v>CRUZ BAUTISTA ELISA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9"/>
      <c r="AD19" s="116"/>
      <c r="AE19" s="116">
        <v>20</v>
      </c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12" t="str">
        <f t="shared" si="0"/>
        <v>1 / 3</v>
      </c>
      <c r="BD19" s="313"/>
      <c r="BE19" s="312">
        <f t="shared" si="1"/>
        <v>20</v>
      </c>
      <c r="BF19" s="313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64" t="str">
        <f>IF(ISBLANK(NOMBRES!B9),"",NOMBRES!B9)</f>
        <v>CRUZ CRUZ ANDRES PATRICIO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6"/>
      <c r="AD20" s="117"/>
      <c r="AE20" s="117">
        <v>20</v>
      </c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10" t="str">
        <f t="shared" si="0"/>
        <v>1 / 3</v>
      </c>
      <c r="BD20" s="311"/>
      <c r="BE20" s="310">
        <f t="shared" si="1"/>
        <v>20</v>
      </c>
      <c r="BF20" s="311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7" t="str">
        <f>IF(ISBLANK(NOMBRES!B10),"",NOMBRES!B10)</f>
        <v>CRUZ HERNANDEZ ERICK DANIEL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9"/>
      <c r="AD21" s="116"/>
      <c r="AE21" s="116">
        <v>20</v>
      </c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12" t="str">
        <f t="shared" si="0"/>
        <v>1 / 3</v>
      </c>
      <c r="BD21" s="313"/>
      <c r="BE21" s="312">
        <f t="shared" si="1"/>
        <v>20</v>
      </c>
      <c r="BF21" s="313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64" t="str">
        <f>IF(ISBLANK(NOMBRES!B11),"",NOMBRES!B11)</f>
        <v>CRUZ MARTINEZ IRVING URIEL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6"/>
      <c r="AD22" s="117"/>
      <c r="AE22" s="117">
        <v>20</v>
      </c>
      <c r="AF22" s="117"/>
      <c r="AG22" s="117">
        <v>25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10" t="str">
        <f t="shared" si="0"/>
        <v>3 / 3</v>
      </c>
      <c r="BD22" s="311"/>
      <c r="BE22" s="310">
        <f t="shared" si="1"/>
        <v>70</v>
      </c>
      <c r="BF22" s="311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7" t="str">
        <f>IF(ISBLANK(NOMBRES!B12),"",NOMBRES!B12)</f>
        <v>GONZALEZ BAUTISTA ERICK NOEL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9"/>
      <c r="AD23" s="116"/>
      <c r="AE23" s="116">
        <v>20</v>
      </c>
      <c r="AF23" s="116"/>
      <c r="AG23" s="116">
        <v>25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12" t="str">
        <f t="shared" si="0"/>
        <v>2 / 3</v>
      </c>
      <c r="BD23" s="313"/>
      <c r="BE23" s="312">
        <f t="shared" si="1"/>
        <v>45</v>
      </c>
      <c r="BF23" s="313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64" t="str">
        <f>IF(ISBLANK(NOMBRES!B13),"",NOMBRES!B13)</f>
        <v>GONZALEZ CRUZ EMIRETH FLORENCIA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6"/>
      <c r="AD24" s="117"/>
      <c r="AE24" s="117">
        <v>20</v>
      </c>
      <c r="AF24" s="117"/>
      <c r="AG24" s="117">
        <v>25</v>
      </c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10" t="str">
        <f t="shared" si="0"/>
        <v>2 / 3</v>
      </c>
      <c r="BD24" s="311"/>
      <c r="BE24" s="310">
        <f t="shared" si="1"/>
        <v>45</v>
      </c>
      <c r="BF24" s="311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7" t="str">
        <f>IF(ISBLANK(NOMBRES!B14),"",NOMBRES!B14)</f>
        <v>GONZALEZ LUIS SHARON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9"/>
      <c r="AD25" s="116"/>
      <c r="AE25" s="116">
        <v>20</v>
      </c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12" t="str">
        <f t="shared" si="0"/>
        <v>1 / 3</v>
      </c>
      <c r="BD25" s="313"/>
      <c r="BE25" s="312">
        <f t="shared" si="1"/>
        <v>20</v>
      </c>
      <c r="BF25" s="313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64" t="str">
        <f>IF(ISBLANK(NOMBRES!B15),"",NOMBRES!B15)</f>
        <v>GONZALEZ SANCHEZ MIKE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6"/>
      <c r="AD26" s="117"/>
      <c r="AE26" s="117">
        <v>20</v>
      </c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10" t="str">
        <f t="shared" si="0"/>
        <v>1 / 3</v>
      </c>
      <c r="BD26" s="311"/>
      <c r="BE26" s="310">
        <f t="shared" si="1"/>
        <v>20</v>
      </c>
      <c r="BF26" s="311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7" t="str">
        <f>IF(ISBLANK(NOMBRES!B16),"",NOMBRES!B16)</f>
        <v>HERNANDEZ BAUTISTA ABRIL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9"/>
      <c r="AD27" s="116"/>
      <c r="AE27" s="116">
        <v>20</v>
      </c>
      <c r="AF27" s="116"/>
      <c r="AG27" s="116">
        <v>25</v>
      </c>
      <c r="AH27" s="116"/>
      <c r="AI27" s="116">
        <v>25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12" t="str">
        <f t="shared" si="0"/>
        <v>3 / 3</v>
      </c>
      <c r="BD27" s="313"/>
      <c r="BE27" s="312">
        <f t="shared" si="1"/>
        <v>70</v>
      </c>
      <c r="BF27" s="313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64" t="str">
        <f>IF(ISBLANK(NOMBRES!B17),"",NOMBRES!B17)</f>
        <v>HERNANDEZ DOMINGUEZ ISAIAS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6"/>
      <c r="AD28" s="117"/>
      <c r="AE28" s="117">
        <v>20</v>
      </c>
      <c r="AF28" s="117"/>
      <c r="AG28" s="117">
        <v>25</v>
      </c>
      <c r="AH28" s="117"/>
      <c r="AI28" s="117">
        <v>25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10" t="str">
        <f t="shared" si="0"/>
        <v>3 / 3</v>
      </c>
      <c r="BD28" s="311"/>
      <c r="BE28" s="310">
        <f t="shared" si="1"/>
        <v>70</v>
      </c>
      <c r="BF28" s="311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7" t="str">
        <f>IF(ISBLANK(NOMBRES!B18),"",NOMBRES!B18)</f>
        <v>HERNANDEZ GONZALEZ ESTEFANIA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9"/>
      <c r="AD29" s="116"/>
      <c r="AE29" s="116">
        <v>20</v>
      </c>
      <c r="AF29" s="116"/>
      <c r="AG29" s="116">
        <v>25</v>
      </c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12" t="str">
        <f t="shared" si="0"/>
        <v>2 / 3</v>
      </c>
      <c r="BD29" s="313"/>
      <c r="BE29" s="312">
        <f t="shared" si="1"/>
        <v>45</v>
      </c>
      <c r="BF29" s="313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64" t="str">
        <f>IF(ISBLANK(NOMBRES!B19),"",NOMBRES!B19)</f>
        <v>HERNANDEZ HERNANDEZ MELANY YOLETTE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6"/>
      <c r="AD30" s="117"/>
      <c r="AE30" s="117">
        <v>20</v>
      </c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10" t="str">
        <f t="shared" si="0"/>
        <v>1 / 3</v>
      </c>
      <c r="BD30" s="311"/>
      <c r="BE30" s="310">
        <f t="shared" si="1"/>
        <v>20</v>
      </c>
      <c r="BF30" s="311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7" t="str">
        <f>IF(ISBLANK(NOMBRES!B20),"",NOMBRES!B20)</f>
        <v>HERNANDEZ JUAREZ ESTRELLA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9"/>
      <c r="AD31" s="116"/>
      <c r="AE31" s="116">
        <v>20</v>
      </c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12" t="str">
        <f t="shared" si="0"/>
        <v>1 / 3</v>
      </c>
      <c r="BD31" s="313"/>
      <c r="BE31" s="312">
        <f t="shared" si="1"/>
        <v>20</v>
      </c>
      <c r="BF31" s="313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64" t="str">
        <f>IF(ISBLANK(NOMBRES!B21),"",NOMBRES!B21)</f>
        <v>HERNANDEZ MARTINEZ BELLANEYRA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117"/>
      <c r="AE32" s="117">
        <v>20</v>
      </c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10" t="str">
        <f t="shared" si="0"/>
        <v>1 / 3</v>
      </c>
      <c r="BD32" s="311"/>
      <c r="BE32" s="310">
        <f t="shared" si="1"/>
        <v>20</v>
      </c>
      <c r="BF32" s="311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7" t="str">
        <f>IF(ISBLANK(NOMBRES!B22),"",NOMBRES!B22)</f>
        <v>LUIS BAUTISTA BRISA YISET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116"/>
      <c r="AE33" s="116">
        <v>20</v>
      </c>
      <c r="AF33" s="116"/>
      <c r="AG33" s="116">
        <v>25</v>
      </c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12" t="str">
        <f t="shared" si="0"/>
        <v>2 / 3</v>
      </c>
      <c r="BD33" s="313"/>
      <c r="BE33" s="312">
        <f t="shared" si="1"/>
        <v>45</v>
      </c>
      <c r="BF33" s="313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64" t="str">
        <f>IF(ISBLANK(NOMBRES!B23),"",NOMBRES!B23)</f>
        <v>LUIS HERNANDEZ ERICK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6"/>
      <c r="AD34" s="117"/>
      <c r="AE34" s="117">
        <v>20</v>
      </c>
      <c r="AF34" s="117"/>
      <c r="AG34" s="117">
        <v>25</v>
      </c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10" t="str">
        <f t="shared" si="0"/>
        <v>2 / 3</v>
      </c>
      <c r="BD34" s="311"/>
      <c r="BE34" s="310">
        <f t="shared" si="1"/>
        <v>45</v>
      </c>
      <c r="BF34" s="311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7" t="str">
        <f>IF(ISBLANK(NOMBRES!B24),"",NOMBRES!B24)</f>
        <v>LUIS VILLANUEVA DANNA ARLENI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116"/>
      <c r="AE35" s="116">
        <v>20</v>
      </c>
      <c r="AF35" s="116"/>
      <c r="AG35" s="116">
        <v>25</v>
      </c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12" t="str">
        <f t="shared" si="0"/>
        <v>2 / 3</v>
      </c>
      <c r="BD35" s="313"/>
      <c r="BE35" s="312">
        <f t="shared" si="1"/>
        <v>45</v>
      </c>
      <c r="BF35" s="313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64" t="str">
        <f>IF(ISBLANK(NOMBRES!B25),"",NOMBRES!B25)</f>
        <v>MARTINEZ CRUZ ELIAS JHOVANI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6"/>
      <c r="AD36" s="117"/>
      <c r="AE36" s="117">
        <v>20</v>
      </c>
      <c r="AF36" s="117"/>
      <c r="AG36" s="117">
        <v>25</v>
      </c>
      <c r="AH36" s="117"/>
      <c r="AI36" s="117">
        <v>25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10" t="str">
        <f t="shared" si="0"/>
        <v>3 / 3</v>
      </c>
      <c r="BD36" s="311"/>
      <c r="BE36" s="310">
        <f t="shared" si="1"/>
        <v>70</v>
      </c>
      <c r="BF36" s="311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7" t="str">
        <f>IF(ISBLANK(NOMBRES!B26),"",NOMBRES!B26)</f>
        <v>MARTINEZ RAMOS GREGORIO</v>
      </c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9"/>
      <c r="AD37" s="116"/>
      <c r="AE37" s="116">
        <v>20</v>
      </c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12" t="str">
        <f t="shared" si="0"/>
        <v>1 / 3</v>
      </c>
      <c r="BD37" s="313"/>
      <c r="BE37" s="312">
        <f t="shared" si="1"/>
        <v>20</v>
      </c>
      <c r="BF37" s="313"/>
      <c r="BG37" s="76" t="str">
        <f>IF(B37="","",IF(BE37&gt;CONCENTRADO!C$15,"VERIFICAR LA SUMA",""))</f>
        <v/>
      </c>
    </row>
    <row r="38" spans="1:59" x14ac:dyDescent="0.2">
      <c r="A38" s="81" t="s">
        <v>114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14" t="s">
        <v>6</v>
      </c>
      <c r="BE38" s="314"/>
      <c r="BF38" s="314"/>
    </row>
    <row r="40" spans="1:59" x14ac:dyDescent="0.2">
      <c r="A40" s="218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20"/>
      <c r="N40" s="61"/>
      <c r="O40" s="221" t="s">
        <v>31</v>
      </c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3"/>
      <c r="AK40" s="224" t="s">
        <v>0</v>
      </c>
      <c r="AL40" s="225"/>
      <c r="AM40" s="225"/>
      <c r="AN40" s="225"/>
      <c r="AO40" s="225"/>
      <c r="AP40" s="225"/>
      <c r="AQ40" s="226"/>
      <c r="AR40" s="194" t="s">
        <v>1</v>
      </c>
      <c r="AS40" s="194"/>
      <c r="AT40" s="194"/>
      <c r="AU40" s="194"/>
      <c r="AV40" s="227" t="s">
        <v>25</v>
      </c>
      <c r="AW40" s="227"/>
      <c r="AX40" s="227"/>
      <c r="AY40" s="227"/>
      <c r="AZ40" s="227"/>
      <c r="BA40" s="227"/>
      <c r="BB40" s="227"/>
      <c r="BC40" s="227"/>
      <c r="BD40" s="338" t="s">
        <v>7</v>
      </c>
      <c r="BE40" s="339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8" t="str">
        <f>CONCENTRADO!C$1</f>
        <v xml:space="preserve">JAIME TORRES BODET </v>
      </c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  <c r="AD41" s="349"/>
      <c r="AE41" s="349"/>
      <c r="AF41" s="349"/>
      <c r="AG41" s="349"/>
      <c r="AH41" s="349"/>
      <c r="AI41" s="349"/>
      <c r="AJ41" s="350"/>
      <c r="AK41" s="348" t="str">
        <f>CONCENTRADO!C$2</f>
        <v>30EBH0204A</v>
      </c>
      <c r="AL41" s="349"/>
      <c r="AM41" s="349"/>
      <c r="AN41" s="349"/>
      <c r="AO41" s="349"/>
      <c r="AP41" s="349"/>
      <c r="AQ41" s="350"/>
      <c r="AR41" s="194" t="s">
        <v>45</v>
      </c>
      <c r="AS41" s="194"/>
      <c r="AT41" s="194" t="s">
        <v>46</v>
      </c>
      <c r="AU41" s="194"/>
      <c r="AV41" s="195" t="s">
        <v>47</v>
      </c>
      <c r="AW41" s="195"/>
      <c r="AX41" s="195" t="s">
        <v>48</v>
      </c>
      <c r="AY41" s="195"/>
      <c r="AZ41" s="195" t="s">
        <v>49</v>
      </c>
      <c r="BA41" s="195"/>
      <c r="BB41" s="195" t="s">
        <v>50</v>
      </c>
      <c r="BC41" s="195"/>
      <c r="BD41" s="346" t="str">
        <f>CONCENTRADO!C$6</f>
        <v>IV</v>
      </c>
      <c r="BE41" s="346"/>
      <c r="BF41" s="347" t="str">
        <f>CONCENTRADO!C$7</f>
        <v>B</v>
      </c>
    </row>
    <row r="42" spans="1:59" ht="15.75" x14ac:dyDescent="0.25">
      <c r="A42" s="230" t="s">
        <v>21</v>
      </c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2"/>
      <c r="N42" s="67"/>
      <c r="O42" s="351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  <c r="AI42" s="352"/>
      <c r="AJ42" s="353"/>
      <c r="AK42" s="351"/>
      <c r="AL42" s="352"/>
      <c r="AM42" s="352"/>
      <c r="AN42" s="352"/>
      <c r="AO42" s="352"/>
      <c r="AP42" s="352"/>
      <c r="AQ42" s="353"/>
      <c r="AR42" s="327" t="s">
        <v>16</v>
      </c>
      <c r="AS42" s="327"/>
      <c r="AT42" s="327"/>
      <c r="AU42" s="327"/>
      <c r="AV42" s="327" t="s">
        <v>16</v>
      </c>
      <c r="AW42" s="327"/>
      <c r="AX42" s="327"/>
      <c r="AY42" s="327"/>
      <c r="AZ42" s="327"/>
      <c r="BA42" s="327"/>
      <c r="BB42" s="327"/>
      <c r="BC42" s="327"/>
      <c r="BD42" s="346"/>
      <c r="BE42" s="346"/>
      <c r="BF42" s="347"/>
    </row>
    <row r="43" spans="1:59" x14ac:dyDescent="0.2">
      <c r="A43" s="184" t="s">
        <v>22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6"/>
      <c r="N43" s="67"/>
      <c r="O43" s="328" t="s">
        <v>26</v>
      </c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  <c r="AB43" s="329"/>
      <c r="AC43" s="329"/>
      <c r="AD43" s="330"/>
      <c r="AE43" s="328" t="s">
        <v>30</v>
      </c>
      <c r="AF43" s="329"/>
      <c r="AG43" s="329"/>
      <c r="AH43" s="329"/>
      <c r="AI43" s="329"/>
      <c r="AJ43" s="329"/>
      <c r="AK43" s="329"/>
      <c r="AL43" s="329"/>
      <c r="AM43" s="329"/>
      <c r="AN43" s="329"/>
      <c r="AO43" s="329"/>
      <c r="AP43" s="329"/>
      <c r="AQ43" s="329"/>
      <c r="AR43" s="329"/>
      <c r="AS43" s="330"/>
      <c r="AT43" s="331" t="s">
        <v>24</v>
      </c>
      <c r="AU43" s="331"/>
      <c r="AV43" s="331"/>
      <c r="AW43" s="331"/>
      <c r="AX43" s="331"/>
      <c r="AY43" s="331"/>
      <c r="AZ43" s="331"/>
      <c r="BA43" s="331"/>
      <c r="BB43" s="331"/>
      <c r="BC43" s="331" t="s">
        <v>20</v>
      </c>
      <c r="BD43" s="331"/>
      <c r="BE43" s="331"/>
      <c r="BF43" s="331"/>
    </row>
    <row r="44" spans="1:59" x14ac:dyDescent="0.2">
      <c r="A44" s="184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6"/>
      <c r="N44" s="69"/>
      <c r="O44" s="202" t="str">
        <f>CONCENTRADO!C$8</f>
        <v xml:space="preserve">ELPIDIO MENDEZ TORRES  </v>
      </c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4"/>
      <c r="AE44" s="332" t="str">
        <f>CONCENTRADO!C$9</f>
        <v>TALLER DE CULTURA DIGITAL</v>
      </c>
      <c r="AF44" s="333"/>
      <c r="AG44" s="333"/>
      <c r="AH44" s="333"/>
      <c r="AI44" s="333"/>
      <c r="AJ44" s="333"/>
      <c r="AK44" s="333"/>
      <c r="AL44" s="333"/>
      <c r="AM44" s="333"/>
      <c r="AN44" s="333"/>
      <c r="AO44" s="333"/>
      <c r="AP44" s="333"/>
      <c r="AQ44" s="333"/>
      <c r="AR44" s="333"/>
      <c r="AS44" s="334"/>
      <c r="AT44" s="326" t="s">
        <v>27</v>
      </c>
      <c r="AU44" s="326"/>
      <c r="AV44" s="326"/>
      <c r="AW44" s="326" t="s">
        <v>28</v>
      </c>
      <c r="AX44" s="326"/>
      <c r="AY44" s="326"/>
      <c r="AZ44" s="326" t="s">
        <v>29</v>
      </c>
      <c r="BA44" s="326"/>
      <c r="BB44" s="326"/>
      <c r="BC44" s="340">
        <f>CONCENTRADO!C$5</f>
        <v>2025</v>
      </c>
      <c r="BD44" s="341"/>
      <c r="BE44" s="341" t="str">
        <f>CONCATENATE("-    ",CONCENTRADO!F$5)</f>
        <v>-    2025</v>
      </c>
      <c r="BF44" s="344"/>
    </row>
    <row r="45" spans="1:59" ht="15.75" x14ac:dyDescent="0.25">
      <c r="A45" s="178" t="s">
        <v>107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80"/>
      <c r="N45" s="67"/>
      <c r="O45" s="205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7"/>
      <c r="AE45" s="335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7"/>
      <c r="AT45" s="327" t="str">
        <f>IF('ASIST-ANV'!BF45="","",'ASIST-ANV'!BF45)</f>
        <v/>
      </c>
      <c r="AU45" s="327"/>
      <c r="AV45" s="327"/>
      <c r="AW45" s="327" t="str">
        <f>IF('ASIST-ANV'!BI42=0,"",    'ASIST-ANV'!BI42)</f>
        <v>X</v>
      </c>
      <c r="AX45" s="327"/>
      <c r="AY45" s="327"/>
      <c r="AZ45" s="327" t="str">
        <f>IF('ASIST-ANV'!BL45="","",'ASIST-ANV'!BL45)</f>
        <v/>
      </c>
      <c r="BA45" s="327"/>
      <c r="BB45" s="327"/>
      <c r="BC45" s="342"/>
      <c r="BD45" s="343"/>
      <c r="BE45" s="343"/>
      <c r="BF45" s="345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20" t="s">
        <v>108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21"/>
      <c r="Z47" s="321"/>
      <c r="AA47" s="321"/>
      <c r="AB47" s="321"/>
      <c r="AC47" s="322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23" t="s">
        <v>89</v>
      </c>
      <c r="BD47" s="324"/>
      <c r="BE47" s="324"/>
      <c r="BF47" s="113">
        <f>COUNTIF(AD47:BB47,"&gt;0")</f>
        <v>4</v>
      </c>
    </row>
    <row r="48" spans="1:59" x14ac:dyDescent="0.2">
      <c r="A48" s="320" t="s">
        <v>109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21"/>
      <c r="Z48" s="321"/>
      <c r="AA48" s="321"/>
      <c r="AB48" s="321"/>
      <c r="AC48" s="322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23" t="s">
        <v>110</v>
      </c>
      <c r="BD48" s="324"/>
      <c r="BE48" s="324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20" t="s">
        <v>111</v>
      </c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21"/>
      <c r="R49" s="321"/>
      <c r="S49" s="321"/>
      <c r="T49" s="321"/>
      <c r="U49" s="321"/>
      <c r="V49" s="321"/>
      <c r="W49" s="321"/>
      <c r="X49" s="321"/>
      <c r="Y49" s="321"/>
      <c r="Z49" s="321"/>
      <c r="AA49" s="321"/>
      <c r="AB49" s="321"/>
      <c r="AC49" s="322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5" t="s">
        <v>3</v>
      </c>
      <c r="BD49" s="325"/>
      <c r="BE49" s="325"/>
      <c r="BF49" s="325"/>
    </row>
    <row r="50" spans="1:59" x14ac:dyDescent="0.2">
      <c r="A50" s="191" t="s">
        <v>32</v>
      </c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3"/>
      <c r="AD50" s="315" t="s">
        <v>112</v>
      </c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16"/>
      <c r="AQ50" s="316"/>
      <c r="AR50" s="316"/>
      <c r="AS50" s="316"/>
      <c r="AT50" s="316"/>
      <c r="AU50" s="316"/>
      <c r="AV50" s="316"/>
      <c r="AW50" s="316"/>
      <c r="AX50" s="316"/>
      <c r="AY50" s="316"/>
      <c r="AZ50" s="316"/>
      <c r="BA50" s="316"/>
      <c r="BB50" s="316"/>
      <c r="BC50" s="319" t="s">
        <v>89</v>
      </c>
      <c r="BD50" s="319"/>
      <c r="BE50" s="319" t="s">
        <v>113</v>
      </c>
      <c r="BF50" s="319"/>
    </row>
    <row r="51" spans="1:59" x14ac:dyDescent="0.2">
      <c r="A51" s="173" t="s">
        <v>33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5"/>
      <c r="AD51" s="317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9"/>
      <c r="BD51" s="319"/>
      <c r="BE51" s="319"/>
      <c r="BF51" s="319"/>
    </row>
    <row r="52" spans="1:59" ht="30" customHeight="1" x14ac:dyDescent="0.25">
      <c r="A52" s="73">
        <v>1</v>
      </c>
      <c r="B52" s="167" t="str">
        <f>IF(ISBLANK(NOMBRES!B2),"",NOMBRES!B2)</f>
        <v>ANTONIO VERDEJO ANGEL GABRIEL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12" t="str">
        <f>IF(B52="","",CONCATENATE(IF(B52="","",COUNTIF(AD52:BB52,"&gt;0"))," / ",BF$47))</f>
        <v>5 / 4</v>
      </c>
      <c r="BD52" s="313"/>
      <c r="BE52" s="312">
        <f>IF(B52="","",SUM(AD52:BB52))</f>
        <v>51</v>
      </c>
      <c r="BF52" s="313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64" t="str">
        <f>IF(ISBLANK(NOMBRES!B3),"",NOMBRES!B3)</f>
        <v>AZAMAR CUELLO SALVADOR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10" t="str">
        <f t="shared" ref="BC53:BC76" si="2">IF(B53="","",CONCATENATE(IF(B53="","",COUNTIF(AD53:BB53,"&gt;0"))," / ",BF$47))</f>
        <v>0 / 4</v>
      </c>
      <c r="BD53" s="311"/>
      <c r="BE53" s="310">
        <f t="shared" ref="BE53:BE76" si="3">IF(B53="","",SUM(AD53:BB53))</f>
        <v>0</v>
      </c>
      <c r="BF53" s="311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7" t="str">
        <f>IF(ISBLANK(NOMBRES!B4),"",NOMBRES!B4)</f>
        <v>BAUTISTA HERNANDEZ AARON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12" t="str">
        <f t="shared" si="2"/>
        <v>0 / 4</v>
      </c>
      <c r="BD54" s="313"/>
      <c r="BE54" s="312">
        <f t="shared" si="3"/>
        <v>0</v>
      </c>
      <c r="BF54" s="313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64" t="str">
        <f>IF(ISBLANK(NOMBRES!B5),"",NOMBRES!B5)</f>
        <v>BAUTISTA PATRACA MIXTI MONSAJ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10" t="str">
        <f t="shared" si="2"/>
        <v>0 / 4</v>
      </c>
      <c r="BD55" s="311"/>
      <c r="BE55" s="310">
        <f t="shared" si="3"/>
        <v>0</v>
      </c>
      <c r="BF55" s="311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7" t="str">
        <f>IF(ISBLANK(NOMBRES!B6),"",NOMBRES!B6)</f>
        <v>BAUTISTA RAMIREZ LUIS ANGEL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12" t="str">
        <f t="shared" si="2"/>
        <v>0 / 4</v>
      </c>
      <c r="BD56" s="313"/>
      <c r="BE56" s="312">
        <f t="shared" si="3"/>
        <v>0</v>
      </c>
      <c r="BF56" s="313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64" t="str">
        <f>IF(ISBLANK(NOMBRES!B7),"",NOMBRES!B7)</f>
        <v>CASTILLO XINOL YADER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10" t="str">
        <f t="shared" si="2"/>
        <v>0 / 4</v>
      </c>
      <c r="BD57" s="311"/>
      <c r="BE57" s="310">
        <f t="shared" si="3"/>
        <v>0</v>
      </c>
      <c r="BF57" s="311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7" t="str">
        <f>IF(ISBLANK(NOMBRES!B8),"",NOMBRES!B8)</f>
        <v>CRUZ BAUTISTA ELISA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12" t="str">
        <f t="shared" si="2"/>
        <v>0 / 4</v>
      </c>
      <c r="BD58" s="313"/>
      <c r="BE58" s="312">
        <f t="shared" si="3"/>
        <v>0</v>
      </c>
      <c r="BF58" s="313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64" t="str">
        <f>IF(ISBLANK(NOMBRES!B9),"",NOMBRES!B9)</f>
        <v>CRUZ CRUZ ANDRES PATRICIO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10" t="str">
        <f t="shared" si="2"/>
        <v>0 / 4</v>
      </c>
      <c r="BD59" s="311"/>
      <c r="BE59" s="310">
        <f t="shared" si="3"/>
        <v>0</v>
      </c>
      <c r="BF59" s="311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7" t="str">
        <f>IF(ISBLANK(NOMBRES!B10),"",NOMBRES!B10)</f>
        <v>CRUZ HERNANDEZ ERICK DANIEL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12" t="str">
        <f t="shared" si="2"/>
        <v>0 / 4</v>
      </c>
      <c r="BD60" s="313"/>
      <c r="BE60" s="312">
        <f t="shared" si="3"/>
        <v>0</v>
      </c>
      <c r="BF60" s="313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64" t="str">
        <f>IF(ISBLANK(NOMBRES!B11),"",NOMBRES!B11)</f>
        <v>CRUZ MARTINEZ IRVING URIEL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10" t="str">
        <f t="shared" si="2"/>
        <v>0 / 4</v>
      </c>
      <c r="BD61" s="311"/>
      <c r="BE61" s="310">
        <f t="shared" si="3"/>
        <v>0</v>
      </c>
      <c r="BF61" s="311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7" t="str">
        <f>IF(ISBLANK(NOMBRES!B12),"",NOMBRES!B12)</f>
        <v>GONZALEZ BAUTISTA ERICK NOEL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12" t="str">
        <f t="shared" si="2"/>
        <v>0 / 4</v>
      </c>
      <c r="BD62" s="313"/>
      <c r="BE62" s="312">
        <f t="shared" si="3"/>
        <v>0</v>
      </c>
      <c r="BF62" s="313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64" t="str">
        <f>IF(ISBLANK(NOMBRES!B13),"",NOMBRES!B13)</f>
        <v>GONZALEZ CRUZ EMIRETH FLORENCIA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10" t="str">
        <f t="shared" si="2"/>
        <v>0 / 4</v>
      </c>
      <c r="BD63" s="311"/>
      <c r="BE63" s="310">
        <f t="shared" si="3"/>
        <v>0</v>
      </c>
      <c r="BF63" s="311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7" t="str">
        <f>IF(ISBLANK(NOMBRES!B14),"",NOMBRES!B14)</f>
        <v>GONZALEZ LUIS SHARON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12" t="str">
        <f t="shared" si="2"/>
        <v>0 / 4</v>
      </c>
      <c r="BD64" s="313"/>
      <c r="BE64" s="312">
        <f t="shared" si="3"/>
        <v>0</v>
      </c>
      <c r="BF64" s="313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64" t="str">
        <f>IF(ISBLANK(NOMBRES!B15),"",NOMBRES!B15)</f>
        <v>GONZALEZ SANCHEZ MIKE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10" t="str">
        <f t="shared" si="2"/>
        <v>0 / 4</v>
      </c>
      <c r="BD65" s="311"/>
      <c r="BE65" s="310">
        <f t="shared" si="3"/>
        <v>0</v>
      </c>
      <c r="BF65" s="311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7" t="str">
        <f>IF(ISBLANK(NOMBRES!B16),"",NOMBRES!B16)</f>
        <v>HERNANDEZ BAUTISTA ABRIL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12" t="str">
        <f t="shared" si="2"/>
        <v>0 / 4</v>
      </c>
      <c r="BD66" s="313"/>
      <c r="BE66" s="312">
        <f t="shared" si="3"/>
        <v>0</v>
      </c>
      <c r="BF66" s="313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64" t="str">
        <f>IF(ISBLANK(NOMBRES!B17),"",NOMBRES!B17)</f>
        <v>HERNANDEZ DOMINGUEZ ISAIAS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10" t="str">
        <f t="shared" si="2"/>
        <v>0 / 4</v>
      </c>
      <c r="BD67" s="311"/>
      <c r="BE67" s="310">
        <f t="shared" si="3"/>
        <v>0</v>
      </c>
      <c r="BF67" s="311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7" t="str">
        <f>IF(ISBLANK(NOMBRES!B18),"",NOMBRES!B18)</f>
        <v>HERNANDEZ GONZALEZ ESTEFANIA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12" t="str">
        <f t="shared" si="2"/>
        <v>0 / 4</v>
      </c>
      <c r="BD68" s="313"/>
      <c r="BE68" s="312">
        <f t="shared" si="3"/>
        <v>0</v>
      </c>
      <c r="BF68" s="313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64" t="str">
        <f>IF(ISBLANK(NOMBRES!B19),"",NOMBRES!B19)</f>
        <v>HERNANDEZ HERNANDEZ MELANY YOLETTE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10" t="str">
        <f t="shared" si="2"/>
        <v>0 / 4</v>
      </c>
      <c r="BD69" s="311"/>
      <c r="BE69" s="310">
        <f t="shared" si="3"/>
        <v>0</v>
      </c>
      <c r="BF69" s="311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7" t="str">
        <f>IF(ISBLANK(NOMBRES!B20),"",NOMBRES!B20)</f>
        <v>HERNANDEZ JUAREZ ESTRELLA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12" t="str">
        <f t="shared" si="2"/>
        <v>0 / 4</v>
      </c>
      <c r="BD70" s="313"/>
      <c r="BE70" s="312">
        <f t="shared" si="3"/>
        <v>0</v>
      </c>
      <c r="BF70" s="313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64" t="str">
        <f>IF(ISBLANK(NOMBRES!B21),"",NOMBRES!B21)</f>
        <v>HERNANDEZ MARTINEZ BELLANEYRA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6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10" t="str">
        <f t="shared" si="2"/>
        <v>0 / 4</v>
      </c>
      <c r="BD71" s="311"/>
      <c r="BE71" s="310">
        <f t="shared" si="3"/>
        <v>0</v>
      </c>
      <c r="BF71" s="311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7" t="str">
        <f>IF(ISBLANK(NOMBRES!B22),"",NOMBRES!B22)</f>
        <v>LUIS BAUTISTA BRISA YISET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9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12" t="str">
        <f t="shared" si="2"/>
        <v>0 / 4</v>
      </c>
      <c r="BD72" s="313"/>
      <c r="BE72" s="312">
        <f t="shared" si="3"/>
        <v>0</v>
      </c>
      <c r="BF72" s="313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64" t="str">
        <f>IF(ISBLANK(NOMBRES!B23),"",NOMBRES!B23)</f>
        <v>LUIS HERNANDEZ ERICK</v>
      </c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6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10" t="str">
        <f t="shared" si="2"/>
        <v>0 / 4</v>
      </c>
      <c r="BD73" s="311"/>
      <c r="BE73" s="310">
        <f t="shared" si="3"/>
        <v>0</v>
      </c>
      <c r="BF73" s="311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7" t="str">
        <f>IF(ISBLANK(NOMBRES!B24),"",NOMBRES!B24)</f>
        <v>LUIS VILLANUEVA DANNA ARLENI</v>
      </c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9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12" t="str">
        <f t="shared" si="2"/>
        <v>0 / 4</v>
      </c>
      <c r="BD74" s="313"/>
      <c r="BE74" s="312">
        <f t="shared" si="3"/>
        <v>0</v>
      </c>
      <c r="BF74" s="313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64" t="str">
        <f>IF(ISBLANK(NOMBRES!B25),"",NOMBRES!B25)</f>
        <v>MARTINEZ CRUZ ELIAS JHOVANI</v>
      </c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6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10" t="str">
        <f t="shared" si="2"/>
        <v>0 / 4</v>
      </c>
      <c r="BD75" s="311"/>
      <c r="BE75" s="310">
        <f t="shared" si="3"/>
        <v>0</v>
      </c>
      <c r="BF75" s="311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7" t="str">
        <f>IF(ISBLANK(NOMBRES!B26),"",NOMBRES!B26)</f>
        <v>MARTINEZ RAMOS GREGORIO</v>
      </c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9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12" t="str">
        <f t="shared" si="2"/>
        <v>0 / 4</v>
      </c>
      <c r="BD76" s="313"/>
      <c r="BE76" s="312">
        <f t="shared" si="3"/>
        <v>0</v>
      </c>
      <c r="BF76" s="313"/>
      <c r="BG76" s="76" t="str">
        <f>IF(B76="","",IF(BE76&gt;CONCENTRADO!C$15,"VERIFICAR LA SUMA",""))</f>
        <v/>
      </c>
    </row>
    <row r="77" spans="1:59" x14ac:dyDescent="0.2">
      <c r="A77" s="81" t="s">
        <v>114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14" t="s">
        <v>6</v>
      </c>
      <c r="BE77" s="314"/>
      <c r="BF77" s="314"/>
    </row>
    <row r="79" spans="1:59" x14ac:dyDescent="0.2">
      <c r="A79" s="218"/>
      <c r="B79" s="219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20"/>
      <c r="N79" s="61"/>
      <c r="O79" s="221" t="s">
        <v>31</v>
      </c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3"/>
      <c r="AK79" s="224" t="s">
        <v>0</v>
      </c>
      <c r="AL79" s="225"/>
      <c r="AM79" s="225"/>
      <c r="AN79" s="225"/>
      <c r="AO79" s="225"/>
      <c r="AP79" s="225"/>
      <c r="AQ79" s="226"/>
      <c r="AR79" s="194" t="s">
        <v>1</v>
      </c>
      <c r="AS79" s="194"/>
      <c r="AT79" s="194"/>
      <c r="AU79" s="194"/>
      <c r="AV79" s="227" t="s">
        <v>25</v>
      </c>
      <c r="AW79" s="227"/>
      <c r="AX79" s="227"/>
      <c r="AY79" s="227"/>
      <c r="AZ79" s="227"/>
      <c r="BA79" s="227"/>
      <c r="BB79" s="227"/>
      <c r="BC79" s="227"/>
      <c r="BD79" s="338" t="s">
        <v>7</v>
      </c>
      <c r="BE79" s="339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8" t="str">
        <f>CONCENTRADO!C$1</f>
        <v xml:space="preserve">JAIME TORRES BODET </v>
      </c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50"/>
      <c r="AK80" s="348" t="str">
        <f>CONCENTRADO!C$2</f>
        <v>30EBH0204A</v>
      </c>
      <c r="AL80" s="349"/>
      <c r="AM80" s="349"/>
      <c r="AN80" s="349"/>
      <c r="AO80" s="349"/>
      <c r="AP80" s="349"/>
      <c r="AQ80" s="350"/>
      <c r="AR80" s="194" t="s">
        <v>45</v>
      </c>
      <c r="AS80" s="194"/>
      <c r="AT80" s="194" t="s">
        <v>46</v>
      </c>
      <c r="AU80" s="194"/>
      <c r="AV80" s="195" t="s">
        <v>47</v>
      </c>
      <c r="AW80" s="195"/>
      <c r="AX80" s="195" t="s">
        <v>48</v>
      </c>
      <c r="AY80" s="195"/>
      <c r="AZ80" s="195" t="s">
        <v>49</v>
      </c>
      <c r="BA80" s="195"/>
      <c r="BB80" s="195" t="s">
        <v>50</v>
      </c>
      <c r="BC80" s="195"/>
      <c r="BD80" s="346" t="str">
        <f>CONCENTRADO!C$6</f>
        <v>IV</v>
      </c>
      <c r="BE80" s="346"/>
      <c r="BF80" s="347" t="str">
        <f>CONCENTRADO!C$7</f>
        <v>B</v>
      </c>
    </row>
    <row r="81" spans="1:59" ht="15.75" x14ac:dyDescent="0.25">
      <c r="A81" s="230" t="s">
        <v>21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2"/>
      <c r="N81" s="67"/>
      <c r="O81" s="351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  <c r="AI81" s="352"/>
      <c r="AJ81" s="353"/>
      <c r="AK81" s="351"/>
      <c r="AL81" s="352"/>
      <c r="AM81" s="352"/>
      <c r="AN81" s="352"/>
      <c r="AO81" s="352"/>
      <c r="AP81" s="352"/>
      <c r="AQ81" s="353"/>
      <c r="AR81" s="327" t="s">
        <v>16</v>
      </c>
      <c r="AS81" s="327"/>
      <c r="AT81" s="327"/>
      <c r="AU81" s="327"/>
      <c r="AV81" s="327" t="s">
        <v>16</v>
      </c>
      <c r="AW81" s="327"/>
      <c r="AX81" s="327"/>
      <c r="AY81" s="327"/>
      <c r="AZ81" s="327"/>
      <c r="BA81" s="327"/>
      <c r="BB81" s="327"/>
      <c r="BC81" s="327"/>
      <c r="BD81" s="346"/>
      <c r="BE81" s="346"/>
      <c r="BF81" s="347"/>
    </row>
    <row r="82" spans="1:59" x14ac:dyDescent="0.2">
      <c r="A82" s="184" t="s">
        <v>22</v>
      </c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6"/>
      <c r="N82" s="67"/>
      <c r="O82" s="328" t="s">
        <v>26</v>
      </c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30"/>
      <c r="AE82" s="328" t="s">
        <v>30</v>
      </c>
      <c r="AF82" s="329"/>
      <c r="AG82" s="329"/>
      <c r="AH82" s="329"/>
      <c r="AI82" s="329"/>
      <c r="AJ82" s="329"/>
      <c r="AK82" s="329"/>
      <c r="AL82" s="329"/>
      <c r="AM82" s="329"/>
      <c r="AN82" s="329"/>
      <c r="AO82" s="329"/>
      <c r="AP82" s="329"/>
      <c r="AQ82" s="329"/>
      <c r="AR82" s="329"/>
      <c r="AS82" s="330"/>
      <c r="AT82" s="331" t="s">
        <v>24</v>
      </c>
      <c r="AU82" s="331"/>
      <c r="AV82" s="331"/>
      <c r="AW82" s="331"/>
      <c r="AX82" s="331"/>
      <c r="AY82" s="331"/>
      <c r="AZ82" s="331"/>
      <c r="BA82" s="331"/>
      <c r="BB82" s="331"/>
      <c r="BC82" s="331" t="s">
        <v>20</v>
      </c>
      <c r="BD82" s="331"/>
      <c r="BE82" s="331"/>
      <c r="BF82" s="331"/>
    </row>
    <row r="83" spans="1:59" x14ac:dyDescent="0.2">
      <c r="A83" s="184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6"/>
      <c r="N83" s="69"/>
      <c r="O83" s="202" t="str">
        <f>CONCENTRADO!C$8</f>
        <v xml:space="preserve">ELPIDIO MENDEZ TORRES  </v>
      </c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4"/>
      <c r="AE83" s="332" t="str">
        <f>CONCENTRADO!C$9</f>
        <v>TALLER DE CULTURA DIGITAL</v>
      </c>
      <c r="AF83" s="333"/>
      <c r="AG83" s="333"/>
      <c r="AH83" s="333"/>
      <c r="AI83" s="333"/>
      <c r="AJ83" s="333"/>
      <c r="AK83" s="333"/>
      <c r="AL83" s="333"/>
      <c r="AM83" s="333"/>
      <c r="AN83" s="333"/>
      <c r="AO83" s="333"/>
      <c r="AP83" s="333"/>
      <c r="AQ83" s="333"/>
      <c r="AR83" s="333"/>
      <c r="AS83" s="334"/>
      <c r="AT83" s="326" t="s">
        <v>27</v>
      </c>
      <c r="AU83" s="326"/>
      <c r="AV83" s="326"/>
      <c r="AW83" s="326" t="s">
        <v>28</v>
      </c>
      <c r="AX83" s="326"/>
      <c r="AY83" s="326"/>
      <c r="AZ83" s="326" t="s">
        <v>29</v>
      </c>
      <c r="BA83" s="326"/>
      <c r="BB83" s="326"/>
      <c r="BC83" s="340">
        <f>CONCENTRADO!C$5</f>
        <v>2025</v>
      </c>
      <c r="BD83" s="341"/>
      <c r="BE83" s="341" t="str">
        <f>CONCATENATE("-    ",CONCENTRADO!F$5)</f>
        <v>-    2025</v>
      </c>
      <c r="BF83" s="344"/>
    </row>
    <row r="84" spans="1:59" ht="15.75" x14ac:dyDescent="0.25">
      <c r="A84" s="178" t="s">
        <v>107</v>
      </c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80"/>
      <c r="N84" s="67"/>
      <c r="O84" s="205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7"/>
      <c r="AE84" s="335"/>
      <c r="AF84" s="336"/>
      <c r="AG84" s="336"/>
      <c r="AH84" s="336"/>
      <c r="AI84" s="336"/>
      <c r="AJ84" s="336"/>
      <c r="AK84" s="336"/>
      <c r="AL84" s="336"/>
      <c r="AM84" s="336"/>
      <c r="AN84" s="336"/>
      <c r="AO84" s="336"/>
      <c r="AP84" s="336"/>
      <c r="AQ84" s="336"/>
      <c r="AR84" s="336"/>
      <c r="AS84" s="337"/>
      <c r="AT84" s="327" t="str">
        <f>IF('ASIST-ANV'!BF84="","",'ASIST-ANV'!BF84)</f>
        <v/>
      </c>
      <c r="AU84" s="327"/>
      <c r="AV84" s="327"/>
      <c r="AW84" s="327" t="str">
        <f>IF('ASIST-ANV'!BI84=0,"",    'ASIST-ANV'!BI84)</f>
        <v/>
      </c>
      <c r="AX84" s="327"/>
      <c r="AY84" s="327"/>
      <c r="AZ84" s="327" t="str">
        <f>IF('ASIST-ANV'!BL78="","",'ASIST-ANV'!BL78)</f>
        <v>X</v>
      </c>
      <c r="BA84" s="327"/>
      <c r="BB84" s="327"/>
      <c r="BC84" s="342"/>
      <c r="BD84" s="343"/>
      <c r="BE84" s="343"/>
      <c r="BF84" s="345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20" t="s">
        <v>108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  <c r="AA86" s="321"/>
      <c r="AB86" s="321"/>
      <c r="AC86" s="322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23" t="s">
        <v>89</v>
      </c>
      <c r="BD86" s="324"/>
      <c r="BE86" s="324"/>
      <c r="BF86" s="113">
        <f>COUNTIF(AD86:BB86,"&gt;0")</f>
        <v>6</v>
      </c>
    </row>
    <row r="87" spans="1:59" x14ac:dyDescent="0.2">
      <c r="A87" s="320" t="s">
        <v>109</v>
      </c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  <c r="W87" s="321"/>
      <c r="X87" s="321"/>
      <c r="Y87" s="321"/>
      <c r="Z87" s="321"/>
      <c r="AA87" s="321"/>
      <c r="AB87" s="321"/>
      <c r="AC87" s="322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23" t="s">
        <v>110</v>
      </c>
      <c r="BD87" s="324"/>
      <c r="BE87" s="324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20" t="s">
        <v>111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21"/>
      <c r="AB88" s="321"/>
      <c r="AC88" s="322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5" t="s">
        <v>3</v>
      </c>
      <c r="BD88" s="325"/>
      <c r="BE88" s="325"/>
      <c r="BF88" s="325"/>
    </row>
    <row r="89" spans="1:59" x14ac:dyDescent="0.2">
      <c r="A89" s="191" t="s">
        <v>32</v>
      </c>
      <c r="B89" s="192"/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3"/>
      <c r="AD89" s="315" t="s">
        <v>112</v>
      </c>
      <c r="AE89" s="316"/>
      <c r="AF89" s="316"/>
      <c r="AG89" s="316"/>
      <c r="AH89" s="316"/>
      <c r="AI89" s="316"/>
      <c r="AJ89" s="316"/>
      <c r="AK89" s="316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316"/>
      <c r="AW89" s="316"/>
      <c r="AX89" s="316"/>
      <c r="AY89" s="316"/>
      <c r="AZ89" s="316"/>
      <c r="BA89" s="316"/>
      <c r="BB89" s="316"/>
      <c r="BC89" s="319" t="s">
        <v>89</v>
      </c>
      <c r="BD89" s="319"/>
      <c r="BE89" s="319" t="s">
        <v>113</v>
      </c>
      <c r="BF89" s="319"/>
    </row>
    <row r="90" spans="1:59" x14ac:dyDescent="0.2">
      <c r="A90" s="173" t="s">
        <v>33</v>
      </c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5"/>
      <c r="AD90" s="317"/>
      <c r="AE90" s="318"/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8"/>
      <c r="AT90" s="318"/>
      <c r="AU90" s="318"/>
      <c r="AV90" s="318"/>
      <c r="AW90" s="318"/>
      <c r="AX90" s="318"/>
      <c r="AY90" s="318"/>
      <c r="AZ90" s="318"/>
      <c r="BA90" s="318"/>
      <c r="BB90" s="318"/>
      <c r="BC90" s="319"/>
      <c r="BD90" s="319"/>
      <c r="BE90" s="319"/>
      <c r="BF90" s="319"/>
    </row>
    <row r="91" spans="1:59" ht="30" customHeight="1" x14ac:dyDescent="0.25">
      <c r="A91" s="73">
        <v>1</v>
      </c>
      <c r="B91" s="167" t="str">
        <f>IF(ISBLANK(NOMBRES!B2),"",NOMBRES!B2)</f>
        <v>ANTONIO VERDEJO ANGEL GABRIEL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9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12" t="str">
        <f>IF(B91="","",CONCATENATE(IF(B91="","",COUNTIF(AD91:BB91,"&gt;0"))," / ",BF$86))</f>
        <v>6 / 6</v>
      </c>
      <c r="BD91" s="313"/>
      <c r="BE91" s="312">
        <f>IF(B91="","",SUM(AD91:BB91))</f>
        <v>70</v>
      </c>
      <c r="BF91" s="313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64" t="str">
        <f>IF(ISBLANK(NOMBRES!B3),"",NOMBRES!B3)</f>
        <v>AZAMAR CUELLO SALVADOR</v>
      </c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6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10" t="str">
        <f t="shared" ref="BC92:BC115" si="4">IF(B92="","",CONCATENATE(IF(B92="","",COUNTIF(AD92:BB92,"&gt;0"))," / ",BF$86))</f>
        <v>0 / 6</v>
      </c>
      <c r="BD92" s="311"/>
      <c r="BE92" s="310">
        <f t="shared" ref="BE92:BE115" si="5">IF(B92="","",SUM(AD92:BB92))</f>
        <v>0</v>
      </c>
      <c r="BF92" s="311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7" t="str">
        <f>IF(ISBLANK(NOMBRES!B4),"",NOMBRES!B4)</f>
        <v>BAUTISTA HERNANDEZ AARON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9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12" t="str">
        <f t="shared" si="4"/>
        <v>0 / 6</v>
      </c>
      <c r="BD93" s="313"/>
      <c r="BE93" s="312">
        <f t="shared" si="5"/>
        <v>0</v>
      </c>
      <c r="BF93" s="313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64" t="str">
        <f>IF(ISBLANK(NOMBRES!B5),"",NOMBRES!B5)</f>
        <v>BAUTISTA PATRACA MIXTI MONSAJ</v>
      </c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6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10" t="str">
        <f t="shared" si="4"/>
        <v>0 / 6</v>
      </c>
      <c r="BD94" s="311"/>
      <c r="BE94" s="310">
        <f t="shared" si="5"/>
        <v>0</v>
      </c>
      <c r="BF94" s="311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7" t="str">
        <f>IF(ISBLANK(NOMBRES!B6),"",NOMBRES!B6)</f>
        <v>BAUTISTA RAMIREZ LUIS ANGEL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9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12" t="str">
        <f t="shared" si="4"/>
        <v>0 / 6</v>
      </c>
      <c r="BD95" s="313"/>
      <c r="BE95" s="312">
        <f t="shared" si="5"/>
        <v>0</v>
      </c>
      <c r="BF95" s="313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64" t="str">
        <f>IF(ISBLANK(NOMBRES!B7),"",NOMBRES!B7)</f>
        <v>CASTILLO XINOL YADER</v>
      </c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6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10" t="str">
        <f t="shared" si="4"/>
        <v>0 / 6</v>
      </c>
      <c r="BD96" s="311"/>
      <c r="BE96" s="310">
        <f t="shared" si="5"/>
        <v>0</v>
      </c>
      <c r="BF96" s="311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7" t="str">
        <f>IF(ISBLANK(NOMBRES!B8),"",NOMBRES!B8)</f>
        <v>CRUZ BAUTISTA ELISA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9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12" t="str">
        <f t="shared" si="4"/>
        <v>0 / 6</v>
      </c>
      <c r="BD97" s="313"/>
      <c r="BE97" s="312">
        <f t="shared" si="5"/>
        <v>0</v>
      </c>
      <c r="BF97" s="313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64" t="str">
        <f>IF(ISBLANK(NOMBRES!B9),"",NOMBRES!B9)</f>
        <v>CRUZ CRUZ ANDRES PATRICIO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6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10" t="str">
        <f t="shared" si="4"/>
        <v>0 / 6</v>
      </c>
      <c r="BD98" s="311"/>
      <c r="BE98" s="310">
        <f t="shared" si="5"/>
        <v>0</v>
      </c>
      <c r="BF98" s="311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7" t="str">
        <f>IF(ISBLANK(NOMBRES!B10),"",NOMBRES!B10)</f>
        <v>CRUZ HERNANDEZ ERICK DANIEL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9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12" t="str">
        <f t="shared" si="4"/>
        <v>0 / 6</v>
      </c>
      <c r="BD99" s="313"/>
      <c r="BE99" s="312">
        <f t="shared" si="5"/>
        <v>0</v>
      </c>
      <c r="BF99" s="313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64" t="str">
        <f>IF(ISBLANK(NOMBRES!B11),"",NOMBRES!B11)</f>
        <v>CRUZ MARTINEZ IRVING URIEL</v>
      </c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6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10" t="str">
        <f t="shared" si="4"/>
        <v>0 / 6</v>
      </c>
      <c r="BD100" s="311"/>
      <c r="BE100" s="310">
        <f t="shared" si="5"/>
        <v>0</v>
      </c>
      <c r="BF100" s="311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7" t="str">
        <f>IF(ISBLANK(NOMBRES!B12),"",NOMBRES!B12)</f>
        <v>GONZALEZ BAUTISTA ERICK NOEL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9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12" t="str">
        <f t="shared" si="4"/>
        <v>0 / 6</v>
      </c>
      <c r="BD101" s="313"/>
      <c r="BE101" s="312">
        <f t="shared" si="5"/>
        <v>0</v>
      </c>
      <c r="BF101" s="313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64" t="str">
        <f>IF(ISBLANK(NOMBRES!B13),"",NOMBRES!B13)</f>
        <v>GONZALEZ CRUZ EMIRETH FLORENCIA</v>
      </c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6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10" t="str">
        <f t="shared" si="4"/>
        <v>0 / 6</v>
      </c>
      <c r="BD102" s="311"/>
      <c r="BE102" s="310">
        <f t="shared" si="5"/>
        <v>0</v>
      </c>
      <c r="BF102" s="311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7" t="str">
        <f>IF(ISBLANK(NOMBRES!B14),"",NOMBRES!B14)</f>
        <v>GONZALEZ LUIS SHARON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9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12" t="str">
        <f t="shared" si="4"/>
        <v>0 / 6</v>
      </c>
      <c r="BD103" s="313"/>
      <c r="BE103" s="312">
        <f t="shared" si="5"/>
        <v>0</v>
      </c>
      <c r="BF103" s="313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64" t="str">
        <f>IF(ISBLANK(NOMBRES!B15),"",NOMBRES!B15)</f>
        <v>GONZALEZ SANCHEZ MIKE</v>
      </c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6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10" t="str">
        <f t="shared" si="4"/>
        <v>0 / 6</v>
      </c>
      <c r="BD104" s="311"/>
      <c r="BE104" s="310">
        <f t="shared" si="5"/>
        <v>0</v>
      </c>
      <c r="BF104" s="311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7" t="str">
        <f>IF(ISBLANK(NOMBRES!B16),"",NOMBRES!B16)</f>
        <v>HERNANDEZ BAUTISTA ABRIL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9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12" t="str">
        <f t="shared" si="4"/>
        <v>0 / 6</v>
      </c>
      <c r="BD105" s="313"/>
      <c r="BE105" s="312">
        <f t="shared" si="5"/>
        <v>0</v>
      </c>
      <c r="BF105" s="313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64" t="str">
        <f>IF(ISBLANK(NOMBRES!B17),"",NOMBRES!B17)</f>
        <v>HERNANDEZ DOMINGUEZ ISAIAS</v>
      </c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6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10" t="str">
        <f t="shared" si="4"/>
        <v>0 / 6</v>
      </c>
      <c r="BD106" s="311"/>
      <c r="BE106" s="310">
        <f t="shared" si="5"/>
        <v>0</v>
      </c>
      <c r="BF106" s="311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7" t="str">
        <f>IF(ISBLANK(NOMBRES!B18),"",NOMBRES!B18)</f>
        <v>HERNANDEZ GONZALEZ ESTEFANIA</v>
      </c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9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12" t="str">
        <f t="shared" si="4"/>
        <v>0 / 6</v>
      </c>
      <c r="BD107" s="313"/>
      <c r="BE107" s="312">
        <f t="shared" si="5"/>
        <v>0</v>
      </c>
      <c r="BF107" s="313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64" t="str">
        <f>IF(ISBLANK(NOMBRES!B19),"",NOMBRES!B19)</f>
        <v>HERNANDEZ HERNANDEZ MELANY YOLETTE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6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10" t="str">
        <f t="shared" si="4"/>
        <v>0 / 6</v>
      </c>
      <c r="BD108" s="311"/>
      <c r="BE108" s="310">
        <f t="shared" si="5"/>
        <v>0</v>
      </c>
      <c r="BF108" s="311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7" t="str">
        <f>IF(ISBLANK(NOMBRES!B20),"",NOMBRES!B20)</f>
        <v>HERNANDEZ JUAREZ ESTRELLA</v>
      </c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9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12" t="str">
        <f t="shared" si="4"/>
        <v>0 / 6</v>
      </c>
      <c r="BD109" s="313"/>
      <c r="BE109" s="312">
        <f t="shared" si="5"/>
        <v>0</v>
      </c>
      <c r="BF109" s="313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64" t="str">
        <f>IF(ISBLANK(NOMBRES!B21),"",NOMBRES!B21)</f>
        <v>HERNANDEZ MARTINEZ BELLANEYRA</v>
      </c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6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10" t="str">
        <f t="shared" si="4"/>
        <v>0 / 6</v>
      </c>
      <c r="BD110" s="311"/>
      <c r="BE110" s="310">
        <f t="shared" si="5"/>
        <v>0</v>
      </c>
      <c r="BF110" s="311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7" t="str">
        <f>IF(ISBLANK(NOMBRES!B22),"",NOMBRES!B22)</f>
        <v>LUIS BAUTISTA BRISA YISET</v>
      </c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9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12" t="str">
        <f t="shared" si="4"/>
        <v>0 / 6</v>
      </c>
      <c r="BD111" s="313"/>
      <c r="BE111" s="312">
        <f t="shared" si="5"/>
        <v>0</v>
      </c>
      <c r="BF111" s="313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64" t="str">
        <f>IF(ISBLANK(NOMBRES!B23),"",NOMBRES!B23)</f>
        <v>LUIS HERNANDEZ ERICK</v>
      </c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6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10" t="str">
        <f t="shared" si="4"/>
        <v>0 / 6</v>
      </c>
      <c r="BD112" s="311"/>
      <c r="BE112" s="310">
        <f t="shared" si="5"/>
        <v>0</v>
      </c>
      <c r="BF112" s="311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7" t="str">
        <f>IF(ISBLANK(NOMBRES!B24),"",NOMBRES!B24)</f>
        <v>LUIS VILLANUEVA DANNA ARLENI</v>
      </c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9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12" t="str">
        <f t="shared" si="4"/>
        <v>0 / 6</v>
      </c>
      <c r="BD113" s="313"/>
      <c r="BE113" s="312">
        <f t="shared" si="5"/>
        <v>0</v>
      </c>
      <c r="BF113" s="313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64" t="str">
        <f>IF(ISBLANK(NOMBRES!B25),"",NOMBRES!B25)</f>
        <v>MARTINEZ CRUZ ELIAS JHOVANI</v>
      </c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6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10" t="str">
        <f t="shared" si="4"/>
        <v>0 / 6</v>
      </c>
      <c r="BD114" s="311"/>
      <c r="BE114" s="310">
        <f t="shared" si="5"/>
        <v>0</v>
      </c>
      <c r="BF114" s="311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7" t="str">
        <f>IF(ISBLANK(NOMBRES!B26),"",NOMBRES!B26)</f>
        <v>MARTINEZ RAMOS GREGORIO</v>
      </c>
      <c r="C115" s="168"/>
      <c r="D115" s="168"/>
      <c r="E115" s="168"/>
      <c r="F115" s="168"/>
      <c r="G115" s="168"/>
      <c r="H115" s="168"/>
      <c r="I115" s="168"/>
      <c r="J115" s="168"/>
      <c r="K115" s="168" t="e">
        <f>IF(ISBLANK(NOMBRES!#REF!),"",NOMBRES!#REF!)</f>
        <v>#REF!</v>
      </c>
      <c r="L115" s="168"/>
      <c r="M115" s="168"/>
      <c r="N115" s="168"/>
      <c r="O115" s="168"/>
      <c r="P115" s="168"/>
      <c r="Q115" s="168"/>
      <c r="R115" s="168"/>
      <c r="S115" s="168"/>
      <c r="T115" s="168" t="e">
        <f>IF(ISBLANK(NOMBRES!#REF!),"",NOMBRES!#REF!)</f>
        <v>#REF!</v>
      </c>
      <c r="U115" s="168"/>
      <c r="V115" s="168"/>
      <c r="W115" s="168"/>
      <c r="X115" s="168"/>
      <c r="Y115" s="168"/>
      <c r="Z115" s="168"/>
      <c r="AA115" s="168"/>
      <c r="AB115" s="168"/>
      <c r="AC115" s="169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12" t="str">
        <f t="shared" si="4"/>
        <v>0 / 6</v>
      </c>
      <c r="BD115" s="313"/>
      <c r="BE115" s="312">
        <f t="shared" si="5"/>
        <v>0</v>
      </c>
      <c r="BF115" s="313"/>
      <c r="BG115" s="76" t="str">
        <f>IF(B115="","",IF(BE115&gt;CONCENTRADO!C$15,"VERIFICAR LA SUMA",""))</f>
        <v/>
      </c>
    </row>
    <row r="116" spans="1:59" x14ac:dyDescent="0.2">
      <c r="A116" s="81" t="s">
        <v>114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14" t="s">
        <v>6</v>
      </c>
      <c r="BE116" s="314"/>
      <c r="BF116" s="314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tabSelected="1" view="pageBreakPreview" zoomScale="85" zoomScaleNormal="85" zoomScaleSheetLayoutView="85" workbookViewId="0">
      <selection activeCell="AI8" sqref="AI8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7" t="s">
        <v>108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9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1" t="s">
        <v>89</v>
      </c>
      <c r="BD1" s="292"/>
      <c r="BE1" s="292"/>
      <c r="BF1" s="35">
        <f>EVID_ANV!BF8</f>
        <v>3</v>
      </c>
    </row>
    <row r="2" spans="1:59" x14ac:dyDescent="0.2">
      <c r="A2" s="377" t="s">
        <v>109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9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1" t="s">
        <v>110</v>
      </c>
      <c r="BD2" s="292"/>
      <c r="BE2" s="292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7" t="s">
        <v>111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9"/>
      <c r="AD3" s="47">
        <f>IF('ASIST-ANV'!AD9&gt;0,'ASIST-ANV'!AD9,"")</f>
        <v>14</v>
      </c>
      <c r="AE3" s="47">
        <f>IF('ASIST-ANV'!AE9&gt;0,'ASIST-ANV'!AE9,"")</f>
        <v>21</v>
      </c>
      <c r="AF3" s="47">
        <f>IF('ASIST-ANV'!AF9&gt;0,'ASIST-ANV'!AF9,"")</f>
        <v>28</v>
      </c>
      <c r="AG3" s="47">
        <f>IF('ASIST-ANV'!AG9&gt;0,'ASIST-ANV'!AG9,"")</f>
        <v>7</v>
      </c>
      <c r="AH3" s="47">
        <f>IF('ASIST-ANV'!AH9&gt;0,'ASIST-ANV'!AH9,"")</f>
        <v>14</v>
      </c>
      <c r="AI3" s="47">
        <f>IF('ASIST-ANV'!AI9&gt;0,'ASIST-ANV'!AI9,"")</f>
        <v>21</v>
      </c>
      <c r="AJ3" s="47">
        <f>IF('ASIST-ANV'!AJ9&gt;0,'ASIST-ANV'!AJ9,"")</f>
        <v>26</v>
      </c>
      <c r="AK3" s="47" t="str">
        <f>IF('ASIST-ANV'!AK9&gt;0,'ASIST-ANV'!AK9,"")</f>
        <v/>
      </c>
      <c r="AL3" s="47" t="str">
        <f>IF('ASIST-ANV'!AL9&gt;0,'ASIST-ANV'!AL9,"")</f>
        <v/>
      </c>
      <c r="AM3" s="47" t="str">
        <f>IF('ASIST-ANV'!AM9&gt;0,'ASIST-ANV'!AM9,"")</f>
        <v/>
      </c>
      <c r="AN3" s="47" t="str">
        <f>IF('ASIST-ANV'!AN9&gt;0,'ASIST-ANV'!AN9,"")</f>
        <v/>
      </c>
      <c r="AO3" s="47" t="str">
        <f>IF('ASIST-ANV'!AO9&gt;0,'ASIST-ANV'!AO9,"")</f>
        <v/>
      </c>
      <c r="AP3" s="47" t="str">
        <f>IF('ASIST-ANV'!AP9&gt;0,'ASIST-ANV'!AP9,"")</f>
        <v/>
      </c>
      <c r="AQ3" s="47" t="str">
        <f>IF('ASIST-ANV'!AQ9&gt;0,'ASIST-ANV'!AQ9,"")</f>
        <v/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80" t="s">
        <v>3</v>
      </c>
      <c r="BD3" s="380"/>
      <c r="BE3" s="380"/>
      <c r="BF3" s="380"/>
    </row>
    <row r="4" spans="1:59" x14ac:dyDescent="0.2">
      <c r="A4" s="273" t="s">
        <v>32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5"/>
      <c r="AD4" s="381" t="s">
        <v>112</v>
      </c>
      <c r="AE4" s="382"/>
      <c r="AF4" s="382"/>
      <c r="AG4" s="382"/>
      <c r="AH4" s="382"/>
      <c r="AI4" s="382"/>
      <c r="AJ4" s="382"/>
      <c r="AK4" s="382"/>
      <c r="AL4" s="382"/>
      <c r="AM4" s="382"/>
      <c r="AN4" s="382"/>
      <c r="AO4" s="382"/>
      <c r="AP4" s="382"/>
      <c r="AQ4" s="382"/>
      <c r="AR4" s="382"/>
      <c r="AS4" s="382"/>
      <c r="AT4" s="382"/>
      <c r="AU4" s="382"/>
      <c r="AV4" s="382"/>
      <c r="AW4" s="382"/>
      <c r="AX4" s="382"/>
      <c r="AY4" s="382"/>
      <c r="AZ4" s="382"/>
      <c r="BA4" s="382"/>
      <c r="BB4" s="383"/>
      <c r="BC4" s="387" t="s">
        <v>89</v>
      </c>
      <c r="BD4" s="388"/>
      <c r="BE4" s="387" t="s">
        <v>113</v>
      </c>
      <c r="BF4" s="388"/>
    </row>
    <row r="5" spans="1:59" x14ac:dyDescent="0.2">
      <c r="A5" s="282" t="s">
        <v>33</v>
      </c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4"/>
      <c r="AD5" s="384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6"/>
      <c r="BC5" s="389"/>
      <c r="BD5" s="390"/>
      <c r="BE5" s="389"/>
      <c r="BF5" s="390"/>
    </row>
    <row r="6" spans="1:59" ht="30" customHeight="1" x14ac:dyDescent="0.25">
      <c r="A6" s="1">
        <v>26</v>
      </c>
      <c r="B6" s="295" t="str">
        <f>IF(ISBLANK(NOMBRES!B27),"",NOMBRES!B27)</f>
        <v>MARTINEZ RUEDA JOSE ANGEL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7"/>
      <c r="AD6" s="58"/>
      <c r="AE6" s="58">
        <v>20</v>
      </c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61" t="str">
        <f>IF(B6="","",CONCATENATE(IF(B6="","",COUNTIF(AD6:BB6,"&gt;0"))," / ",BF$1))</f>
        <v>1 / 3</v>
      </c>
      <c r="BD6" s="362"/>
      <c r="BE6" s="361">
        <f>IF(B6="","",SUM(AD6:BB6))</f>
        <v>20</v>
      </c>
      <c r="BF6" s="362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8" t="str">
        <f>IF(ISBLANK(NOMBRES!B28),"",NOMBRES!B28)</f>
        <v>ORTIZ MARTINEZ BRYAN ALFREDO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300"/>
      <c r="AD7" s="59"/>
      <c r="AE7" s="59">
        <v>20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75" t="str">
        <f t="shared" ref="BC7:BC30" si="0">IF(B7="","",CONCATENATE(IF(B7="","",COUNTIF(AD7:BB7,"&gt;0"))," / ",BF$1))</f>
        <v>1 / 3</v>
      </c>
      <c r="BD7" s="376"/>
      <c r="BE7" s="375">
        <f t="shared" ref="BE7:BE30" si="1">IF(B7="","",SUM(AD7:BB7))</f>
        <v>20</v>
      </c>
      <c r="BF7" s="376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95" t="str">
        <f>IF(ISBLANK(NOMBRES!B29),"",NOMBRES!B29)</f>
        <v>PEREZ GONZALEZ YOSUKE MARTI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  <c r="AD8" s="58"/>
      <c r="AE8" s="58">
        <v>20</v>
      </c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61" t="str">
        <f t="shared" si="0"/>
        <v>1 / 3</v>
      </c>
      <c r="BD8" s="362"/>
      <c r="BE8" s="361">
        <f t="shared" si="1"/>
        <v>20</v>
      </c>
      <c r="BF8" s="362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8" t="str">
        <f>IF(ISBLANK(NOMBRES!B30),"",NOMBRES!B30)</f>
        <v>PEREZ MARTINEZ GEMA ROSY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300"/>
      <c r="AD9" s="59"/>
      <c r="AE9" s="59">
        <v>20</v>
      </c>
      <c r="AF9" s="59"/>
      <c r="AG9" s="59">
        <v>25</v>
      </c>
      <c r="AH9" s="59"/>
      <c r="AI9" s="59">
        <v>25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75" t="str">
        <f t="shared" si="0"/>
        <v>3 / 3</v>
      </c>
      <c r="BD9" s="376"/>
      <c r="BE9" s="375">
        <f t="shared" si="1"/>
        <v>70</v>
      </c>
      <c r="BF9" s="376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95" t="str">
        <f>IF(ISBLANK(NOMBRES!B31),"",NOMBRES!B31)</f>
        <v>RAMIREZ MARTINEZ JAHANNA YUSELL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7"/>
      <c r="AD10" s="58"/>
      <c r="AE10" s="58">
        <v>20</v>
      </c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61" t="str">
        <f t="shared" si="0"/>
        <v>1 / 3</v>
      </c>
      <c r="BD10" s="362"/>
      <c r="BE10" s="361">
        <f t="shared" si="1"/>
        <v>20</v>
      </c>
      <c r="BF10" s="362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8" t="str">
        <f>IF(ISBLANK(NOMBRES!B32),"",NOMBRES!B32)</f>
        <v>REVILLA HERNANDEZ DAYANA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300"/>
      <c r="AD11" s="59"/>
      <c r="AE11" s="59">
        <v>20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75" t="str">
        <f t="shared" si="0"/>
        <v>1 / 3</v>
      </c>
      <c r="BD11" s="376"/>
      <c r="BE11" s="375">
        <f t="shared" si="1"/>
        <v>20</v>
      </c>
      <c r="BF11" s="376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5" t="str">
        <f>IF(ISBLANK(NOMBRES!B33),"",NOMBRES!B33)</f>
        <v>REVILLA RUIZ ANGEL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7"/>
      <c r="AD12" s="58"/>
      <c r="AE12" s="58">
        <v>20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61" t="str">
        <f t="shared" si="0"/>
        <v>1 / 3</v>
      </c>
      <c r="BD12" s="362"/>
      <c r="BE12" s="361">
        <f t="shared" si="1"/>
        <v>20</v>
      </c>
      <c r="BF12" s="362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8" t="str">
        <f>IF(ISBLANK(NOMBRES!B34),"",NOMBRES!B34)</f>
        <v>ROMERO RAMIREZ AMAYRANI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300"/>
      <c r="AD13" s="59"/>
      <c r="AE13" s="59">
        <v>20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75" t="str">
        <f t="shared" si="0"/>
        <v>1 / 3</v>
      </c>
      <c r="BD13" s="376"/>
      <c r="BE13" s="375">
        <f t="shared" si="1"/>
        <v>20</v>
      </c>
      <c r="BF13" s="376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5" t="str">
        <f>IF(ISBLANK(NOMBRES!B35),"",NOMBRES!B35)</f>
        <v>ROMERO SOSA MAGDIEL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7"/>
      <c r="AD14" s="58"/>
      <c r="AE14" s="58">
        <v>20</v>
      </c>
      <c r="AF14" s="58"/>
      <c r="AG14" s="58">
        <v>25</v>
      </c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61" t="str">
        <f t="shared" si="0"/>
        <v>2 / 3</v>
      </c>
      <c r="BD14" s="362"/>
      <c r="BE14" s="361">
        <f t="shared" si="1"/>
        <v>45</v>
      </c>
      <c r="BF14" s="362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8" t="str">
        <f>IF(ISBLANK(NOMBRES!B36),"",NOMBRES!B36)</f>
        <v>RUIZ RAMIREZ FIDEL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300"/>
      <c r="AD15" s="59"/>
      <c r="AE15" s="59">
        <v>20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75" t="str">
        <f t="shared" si="0"/>
        <v>1 / 3</v>
      </c>
      <c r="BD15" s="376"/>
      <c r="BE15" s="375">
        <f t="shared" si="1"/>
        <v>20</v>
      </c>
      <c r="BF15" s="376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5" t="str">
        <f>IF(ISBLANK(NOMBRES!B37),"",NOMBRES!B37)</f>
        <v>TORRES LUIS ERICK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7"/>
      <c r="AD16" s="58"/>
      <c r="AE16" s="58">
        <v>20</v>
      </c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61" t="str">
        <f t="shared" si="0"/>
        <v>1 / 3</v>
      </c>
      <c r="BD16" s="362"/>
      <c r="BE16" s="361">
        <f t="shared" si="1"/>
        <v>20</v>
      </c>
      <c r="BF16" s="362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8" t="str">
        <f>IF(ISBLANK(NOMBRES!B38),"",NOMBRES!B38)</f>
        <v>VARGAS ALBINO EDUARDO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300"/>
      <c r="AD17" s="59"/>
      <c r="AE17" s="59">
        <v>20</v>
      </c>
      <c r="AF17" s="59"/>
      <c r="AG17" s="59">
        <v>25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75" t="str">
        <f t="shared" si="0"/>
        <v>2 / 3</v>
      </c>
      <c r="BD17" s="376"/>
      <c r="BE17" s="375">
        <f t="shared" si="1"/>
        <v>45</v>
      </c>
      <c r="BF17" s="376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5" t="str">
        <f>IF(ISBLANK(NOMBRES!B39),"",NOMBRES!B39)</f>
        <v>VILLANUEVA HERNANDEZ XITLALI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7"/>
      <c r="AD18" s="58"/>
      <c r="AE18" s="58">
        <v>20</v>
      </c>
      <c r="AF18" s="58"/>
      <c r="AG18" s="58">
        <v>25</v>
      </c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61" t="str">
        <f t="shared" si="0"/>
        <v>2 / 3</v>
      </c>
      <c r="BD18" s="362"/>
      <c r="BE18" s="361">
        <f t="shared" si="1"/>
        <v>45</v>
      </c>
      <c r="BF18" s="362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8" t="str">
        <f>IF(ISBLANK(NOMBRES!B40),"",NOMBRES!B40)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30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75" t="str">
        <f t="shared" si="0"/>
        <v/>
      </c>
      <c r="BD19" s="376"/>
      <c r="BE19" s="375" t="str">
        <f t="shared" si="1"/>
        <v/>
      </c>
      <c r="BF19" s="376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5" t="str">
        <f>IF(ISBLANK(NOMBRES!B41),"",NOMBRES!B41)</f>
        <v/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7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61" t="str">
        <f t="shared" si="0"/>
        <v/>
      </c>
      <c r="BD20" s="362"/>
      <c r="BE20" s="361" t="str">
        <f t="shared" si="1"/>
        <v/>
      </c>
      <c r="BF20" s="362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8" t="str">
        <f>IF(ISBLANK(NOMBRES!B42),"",NOMBRES!B42)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300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75" t="str">
        <f t="shared" si="0"/>
        <v/>
      </c>
      <c r="BD21" s="376"/>
      <c r="BE21" s="375" t="str">
        <f t="shared" si="1"/>
        <v/>
      </c>
      <c r="BF21" s="376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5" t="str">
        <f>IF(ISBLANK(NOMBRES!B43),"",NOMBRES!B43)</f>
        <v/>
      </c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7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61" t="str">
        <f t="shared" si="0"/>
        <v/>
      </c>
      <c r="BD22" s="362"/>
      <c r="BE22" s="361" t="str">
        <f t="shared" si="1"/>
        <v/>
      </c>
      <c r="BF22" s="362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8" t="str">
        <f>IF(ISBLANK(NOMBRES!B44),"",NOMBRES!B44)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300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75" t="str">
        <f t="shared" si="0"/>
        <v/>
      </c>
      <c r="BD23" s="376"/>
      <c r="BE23" s="375" t="str">
        <f t="shared" si="1"/>
        <v/>
      </c>
      <c r="BF23" s="376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5" t="str">
        <f>IF(ISBLANK(NOMBRES!B45),"",NOMBRES!B45)</f>
        <v/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7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61" t="str">
        <f t="shared" si="0"/>
        <v/>
      </c>
      <c r="BD24" s="362"/>
      <c r="BE24" s="361" t="str">
        <f t="shared" si="1"/>
        <v/>
      </c>
      <c r="BF24" s="362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8" t="str">
        <f>IF(ISBLANK(NOMBRES!B46),"",NOMBRES!B46)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300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75" t="str">
        <f t="shared" si="0"/>
        <v/>
      </c>
      <c r="BD25" s="376"/>
      <c r="BE25" s="375" t="str">
        <f t="shared" si="1"/>
        <v/>
      </c>
      <c r="BF25" s="376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5" t="str">
        <f>IF(ISBLANK(NOMBRES!B47),"",NOMBRES!B47)</f>
        <v/>
      </c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7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61" t="str">
        <f t="shared" si="0"/>
        <v/>
      </c>
      <c r="BD26" s="362"/>
      <c r="BE26" s="361" t="str">
        <f t="shared" si="1"/>
        <v/>
      </c>
      <c r="BF26" s="362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8" t="str">
        <f>IF(ISBLANK(NOMBRES!B48),"",NOMBRES!B48)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300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75" t="str">
        <f t="shared" si="0"/>
        <v/>
      </c>
      <c r="BD27" s="376"/>
      <c r="BE27" s="375" t="str">
        <f t="shared" si="1"/>
        <v/>
      </c>
      <c r="BF27" s="376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5" t="str">
        <f>IF(ISBLANK(NOMBRES!B49),"",NOMBRES!B49)</f>
        <v/>
      </c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7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61" t="str">
        <f t="shared" si="0"/>
        <v/>
      </c>
      <c r="BD28" s="362"/>
      <c r="BE28" s="361" t="str">
        <f t="shared" si="1"/>
        <v/>
      </c>
      <c r="BF28" s="362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8" t="str">
        <f>IF(ISBLANK(NOMBRES!B50),"",NOMBRES!B50)</f>
        <v/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300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75" t="str">
        <f t="shared" si="0"/>
        <v/>
      </c>
      <c r="BD29" s="376"/>
      <c r="BE29" s="375" t="str">
        <f t="shared" si="1"/>
        <v/>
      </c>
      <c r="BF29" s="376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5" t="str">
        <f>IF(ISBLANK(NOMBRES!B51),"",NOMBRES!B51)</f>
        <v/>
      </c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7"/>
      <c r="AD30" s="58"/>
      <c r="AE30" s="58" t="s">
        <v>147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61" t="str">
        <f t="shared" si="0"/>
        <v/>
      </c>
      <c r="BD30" s="362"/>
      <c r="BE30" s="361" t="str">
        <f t="shared" si="1"/>
        <v/>
      </c>
      <c r="BF30" s="362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3" t="s">
        <v>115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  <c r="AH32" s="364"/>
      <c r="AI32" s="364"/>
      <c r="AJ32" s="364"/>
      <c r="AK32" s="364"/>
      <c r="AL32" s="364"/>
      <c r="AM32" s="364"/>
      <c r="AN32" s="364"/>
      <c r="AO32" s="364"/>
      <c r="AP32" s="364"/>
      <c r="AQ32" s="364"/>
      <c r="AR32" s="365"/>
      <c r="AS32" s="363" t="s">
        <v>42</v>
      </c>
      <c r="AT32" s="364"/>
      <c r="AU32" s="364"/>
      <c r="AV32" s="364"/>
      <c r="AW32" s="364"/>
      <c r="AX32" s="364"/>
      <c r="AY32" s="364"/>
      <c r="AZ32" s="364"/>
      <c r="BA32" s="364"/>
      <c r="BB32" s="364"/>
      <c r="BC32" s="364"/>
      <c r="BD32" s="364"/>
      <c r="BE32" s="364"/>
      <c r="BF32" s="365"/>
    </row>
    <row r="33" spans="1:59" ht="15" customHeight="1" x14ac:dyDescent="0.2">
      <c r="A33" s="38">
        <v>1</v>
      </c>
      <c r="B33" s="355" t="s">
        <v>116</v>
      </c>
      <c r="C33" s="356"/>
      <c r="D33" s="356"/>
      <c r="E33" s="356"/>
      <c r="F33" s="356"/>
      <c r="G33" s="357"/>
      <c r="H33" s="38">
        <v>4</v>
      </c>
      <c r="I33" s="355" t="s">
        <v>117</v>
      </c>
      <c r="J33" s="356"/>
      <c r="K33" s="356"/>
      <c r="L33" s="356"/>
      <c r="M33" s="356"/>
      <c r="N33" s="356"/>
      <c r="O33" s="356"/>
      <c r="P33" s="356"/>
      <c r="Q33" s="357"/>
      <c r="R33" s="38">
        <v>7</v>
      </c>
      <c r="S33" s="355" t="s">
        <v>118</v>
      </c>
      <c r="T33" s="356"/>
      <c r="U33" s="356"/>
      <c r="V33" s="356"/>
      <c r="W33" s="356"/>
      <c r="X33" s="356"/>
      <c r="Y33" s="357"/>
      <c r="Z33" s="38">
        <v>10</v>
      </c>
      <c r="AA33" s="355" t="s">
        <v>119</v>
      </c>
      <c r="AB33" s="356"/>
      <c r="AC33" s="356"/>
      <c r="AD33" s="356"/>
      <c r="AE33" s="356"/>
      <c r="AF33" s="356"/>
      <c r="AG33" s="357"/>
      <c r="AH33" s="38">
        <v>13</v>
      </c>
      <c r="AI33" s="358"/>
      <c r="AJ33" s="359"/>
      <c r="AK33" s="359"/>
      <c r="AL33" s="359"/>
      <c r="AM33" s="359"/>
      <c r="AN33" s="359"/>
      <c r="AO33" s="359"/>
      <c r="AP33" s="359"/>
      <c r="AQ33" s="359"/>
      <c r="AR33" s="360"/>
      <c r="AS33" s="366"/>
      <c r="AT33" s="367"/>
      <c r="AU33" s="367"/>
      <c r="AV33" s="367"/>
      <c r="AW33" s="367"/>
      <c r="AX33" s="367"/>
      <c r="AY33" s="367"/>
      <c r="AZ33" s="367"/>
      <c r="BA33" s="367"/>
      <c r="BB33" s="367"/>
      <c r="BC33" s="367"/>
      <c r="BD33" s="367"/>
      <c r="BE33" s="367"/>
      <c r="BF33" s="368"/>
    </row>
    <row r="34" spans="1:59" ht="15" customHeight="1" x14ac:dyDescent="0.2">
      <c r="A34" s="38">
        <v>2</v>
      </c>
      <c r="B34" s="355" t="s">
        <v>120</v>
      </c>
      <c r="C34" s="356"/>
      <c r="D34" s="356"/>
      <c r="E34" s="356"/>
      <c r="F34" s="356"/>
      <c r="G34" s="357"/>
      <c r="H34" s="38">
        <v>5</v>
      </c>
      <c r="I34" s="355" t="s">
        <v>121</v>
      </c>
      <c r="J34" s="356"/>
      <c r="K34" s="356"/>
      <c r="L34" s="356"/>
      <c r="M34" s="356"/>
      <c r="N34" s="356"/>
      <c r="O34" s="356"/>
      <c r="P34" s="356"/>
      <c r="Q34" s="357"/>
      <c r="R34" s="38">
        <v>8</v>
      </c>
      <c r="S34" s="355" t="s">
        <v>122</v>
      </c>
      <c r="T34" s="356"/>
      <c r="U34" s="356"/>
      <c r="V34" s="356"/>
      <c r="W34" s="356"/>
      <c r="X34" s="356"/>
      <c r="Y34" s="357"/>
      <c r="Z34" s="38">
        <v>11</v>
      </c>
      <c r="AA34" s="355" t="s">
        <v>123</v>
      </c>
      <c r="AB34" s="356"/>
      <c r="AC34" s="356"/>
      <c r="AD34" s="356"/>
      <c r="AE34" s="356"/>
      <c r="AF34" s="356"/>
      <c r="AG34" s="357"/>
      <c r="AH34" s="38">
        <v>14</v>
      </c>
      <c r="AI34" s="358"/>
      <c r="AJ34" s="359"/>
      <c r="AK34" s="359"/>
      <c r="AL34" s="359"/>
      <c r="AM34" s="359"/>
      <c r="AN34" s="359"/>
      <c r="AO34" s="359"/>
      <c r="AP34" s="359"/>
      <c r="AQ34" s="359"/>
      <c r="AR34" s="360"/>
      <c r="AS34" s="369"/>
      <c r="AT34" s="370"/>
      <c r="AU34" s="370"/>
      <c r="AV34" s="370"/>
      <c r="AW34" s="370"/>
      <c r="AX34" s="370"/>
      <c r="AY34" s="370"/>
      <c r="AZ34" s="370"/>
      <c r="BA34" s="370"/>
      <c r="BB34" s="370"/>
      <c r="BC34" s="370"/>
      <c r="BD34" s="370"/>
      <c r="BE34" s="370"/>
      <c r="BF34" s="371"/>
    </row>
    <row r="35" spans="1:59" ht="15" customHeight="1" x14ac:dyDescent="0.2">
      <c r="A35" s="38">
        <v>3</v>
      </c>
      <c r="B35" s="355" t="s">
        <v>124</v>
      </c>
      <c r="C35" s="356"/>
      <c r="D35" s="356"/>
      <c r="E35" s="356"/>
      <c r="F35" s="356"/>
      <c r="G35" s="357"/>
      <c r="H35" s="38">
        <v>6</v>
      </c>
      <c r="I35" s="355" t="s">
        <v>125</v>
      </c>
      <c r="J35" s="356"/>
      <c r="K35" s="356"/>
      <c r="L35" s="356"/>
      <c r="M35" s="356"/>
      <c r="N35" s="356"/>
      <c r="O35" s="356"/>
      <c r="P35" s="356"/>
      <c r="Q35" s="357"/>
      <c r="R35" s="38">
        <v>9</v>
      </c>
      <c r="S35" s="355" t="s">
        <v>126</v>
      </c>
      <c r="T35" s="356"/>
      <c r="U35" s="356"/>
      <c r="V35" s="356"/>
      <c r="W35" s="356"/>
      <c r="X35" s="356"/>
      <c r="Y35" s="357"/>
      <c r="Z35" s="38">
        <v>12</v>
      </c>
      <c r="AA35" s="355" t="s">
        <v>127</v>
      </c>
      <c r="AB35" s="356"/>
      <c r="AC35" s="356"/>
      <c r="AD35" s="356"/>
      <c r="AE35" s="356"/>
      <c r="AF35" s="356"/>
      <c r="AG35" s="357"/>
      <c r="AH35" s="38">
        <v>15</v>
      </c>
      <c r="AI35" s="358"/>
      <c r="AJ35" s="359"/>
      <c r="AK35" s="359"/>
      <c r="AL35" s="359"/>
      <c r="AM35" s="359"/>
      <c r="AN35" s="359"/>
      <c r="AO35" s="359"/>
      <c r="AP35" s="359"/>
      <c r="AQ35" s="359"/>
      <c r="AR35" s="360"/>
      <c r="AS35" s="372"/>
      <c r="AT35" s="373"/>
      <c r="AU35" s="373"/>
      <c r="AV35" s="373"/>
      <c r="AW35" s="373"/>
      <c r="AX35" s="373"/>
      <c r="AY35" s="373"/>
      <c r="AZ35" s="373"/>
      <c r="BA35" s="373"/>
      <c r="BB35" s="373"/>
      <c r="BC35" s="373"/>
      <c r="BD35" s="373"/>
      <c r="BE35" s="373"/>
      <c r="BF35" s="374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4" t="s">
        <v>19</v>
      </c>
      <c r="BE36" s="354"/>
      <c r="BF36" s="354"/>
    </row>
    <row r="38" spans="1:59" x14ac:dyDescent="0.2">
      <c r="A38" s="377" t="s">
        <v>108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9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1" t="s">
        <v>89</v>
      </c>
      <c r="BD38" s="292"/>
      <c r="BE38" s="292"/>
      <c r="BF38" s="35">
        <f>EVID_ANV!BF47</f>
        <v>4</v>
      </c>
    </row>
    <row r="39" spans="1:59" x14ac:dyDescent="0.2">
      <c r="A39" s="377" t="s">
        <v>109</v>
      </c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9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1" t="s">
        <v>110</v>
      </c>
      <c r="BD39" s="292"/>
      <c r="BE39" s="292"/>
      <c r="BF39" s="35">
        <f>EVID_ANV!BF48</f>
        <v>70</v>
      </c>
    </row>
    <row r="40" spans="1:59" x14ac:dyDescent="0.2">
      <c r="A40" s="377" t="s">
        <v>111</v>
      </c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9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80" t="s">
        <v>3</v>
      </c>
      <c r="BD40" s="380"/>
      <c r="BE40" s="380"/>
      <c r="BF40" s="380"/>
    </row>
    <row r="41" spans="1:59" x14ac:dyDescent="0.2">
      <c r="A41" s="273" t="s">
        <v>32</v>
      </c>
      <c r="B41" s="274"/>
      <c r="C41" s="274"/>
      <c r="D41" s="274"/>
      <c r="E41" s="274"/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4"/>
      <c r="AB41" s="274"/>
      <c r="AC41" s="275"/>
      <c r="AD41" s="381" t="s">
        <v>112</v>
      </c>
      <c r="AE41" s="382"/>
      <c r="AF41" s="382"/>
      <c r="AG41" s="382"/>
      <c r="AH41" s="382"/>
      <c r="AI41" s="382"/>
      <c r="AJ41" s="382"/>
      <c r="AK41" s="382"/>
      <c r="AL41" s="382"/>
      <c r="AM41" s="382"/>
      <c r="AN41" s="382"/>
      <c r="AO41" s="382"/>
      <c r="AP41" s="382"/>
      <c r="AQ41" s="382"/>
      <c r="AR41" s="382"/>
      <c r="AS41" s="382"/>
      <c r="AT41" s="382"/>
      <c r="AU41" s="382"/>
      <c r="AV41" s="382"/>
      <c r="AW41" s="382"/>
      <c r="AX41" s="382"/>
      <c r="AY41" s="382"/>
      <c r="AZ41" s="382"/>
      <c r="BA41" s="382"/>
      <c r="BB41" s="383"/>
      <c r="BC41" s="387" t="s">
        <v>89</v>
      </c>
      <c r="BD41" s="388"/>
      <c r="BE41" s="387" t="s">
        <v>113</v>
      </c>
      <c r="BF41" s="388"/>
    </row>
    <row r="42" spans="1:59" x14ac:dyDescent="0.2">
      <c r="A42" s="282" t="s">
        <v>33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4"/>
      <c r="AD42" s="384"/>
      <c r="AE42" s="385"/>
      <c r="AF42" s="385"/>
      <c r="AG42" s="385"/>
      <c r="AH42" s="385"/>
      <c r="AI42" s="385"/>
      <c r="AJ42" s="385"/>
      <c r="AK42" s="385"/>
      <c r="AL42" s="385"/>
      <c r="AM42" s="385"/>
      <c r="AN42" s="385"/>
      <c r="AO42" s="385"/>
      <c r="AP42" s="385"/>
      <c r="AQ42" s="385"/>
      <c r="AR42" s="385"/>
      <c r="AS42" s="385"/>
      <c r="AT42" s="385"/>
      <c r="AU42" s="385"/>
      <c r="AV42" s="385"/>
      <c r="AW42" s="385"/>
      <c r="AX42" s="385"/>
      <c r="AY42" s="385"/>
      <c r="AZ42" s="385"/>
      <c r="BA42" s="385"/>
      <c r="BB42" s="386"/>
      <c r="BC42" s="389"/>
      <c r="BD42" s="390"/>
      <c r="BE42" s="389"/>
      <c r="BF42" s="390"/>
    </row>
    <row r="43" spans="1:59" ht="30" customHeight="1" x14ac:dyDescent="0.25">
      <c r="A43" s="1">
        <v>26</v>
      </c>
      <c r="B43" s="295" t="str">
        <f>IF(ISBLANK(NOMBRES!B27),"",NOMBRES!B27)</f>
        <v>MARTINEZ RUEDA JOSE ANGEL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61" t="str">
        <f>IF(B43="","",CONCATENATE(IF(B43="","",COUNTIF(AD43:BB43,"&gt;0"))," / ",BF$38))</f>
        <v>4 / 4</v>
      </c>
      <c r="BD43" s="362"/>
      <c r="BE43" s="361">
        <f>IF(B43="","",SUM(AD43:BB43))</f>
        <v>50</v>
      </c>
      <c r="BF43" s="362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8" t="str">
        <f>IF(ISBLANK(NOMBRES!B28),"",NOMBRES!B28)</f>
        <v>ORTIZ MARTINEZ BRYAN ALFREDO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75" t="str">
        <f t="shared" ref="BC44:BC67" si="2">IF(B44="","",CONCATENATE(IF(B44="","",COUNTIF(AD44:BB44,"&gt;0"))," / ",BF$38))</f>
        <v>0 / 4</v>
      </c>
      <c r="BD44" s="376"/>
      <c r="BE44" s="375">
        <f t="shared" ref="BE44:BE67" si="3">IF(B44="","",SUM(AD44:BB44))</f>
        <v>0</v>
      </c>
      <c r="BF44" s="376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5" t="str">
        <f>IF(ISBLANK(NOMBRES!B29),"",NOMBRES!B29)</f>
        <v>PEREZ GONZALEZ YOSUKE MARTI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61" t="str">
        <f t="shared" si="2"/>
        <v>0 / 4</v>
      </c>
      <c r="BD45" s="362"/>
      <c r="BE45" s="361">
        <f t="shared" si="3"/>
        <v>0</v>
      </c>
      <c r="BF45" s="362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8" t="str">
        <f>IF(ISBLANK(NOMBRES!B30),"",NOMBRES!B30)</f>
        <v>PEREZ MARTINEZ GEMA ROSY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75" t="str">
        <f t="shared" si="2"/>
        <v>0 / 4</v>
      </c>
      <c r="BD46" s="376"/>
      <c r="BE46" s="375">
        <f t="shared" si="3"/>
        <v>0</v>
      </c>
      <c r="BF46" s="376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5" t="str">
        <f>IF(ISBLANK(NOMBRES!B31),"",NOMBRES!B31)</f>
        <v>RAMIREZ MARTINEZ JAHANNA YUSELL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61" t="str">
        <f t="shared" si="2"/>
        <v>0 / 4</v>
      </c>
      <c r="BD47" s="362"/>
      <c r="BE47" s="361">
        <f t="shared" si="3"/>
        <v>0</v>
      </c>
      <c r="BF47" s="362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8" t="str">
        <f>IF(ISBLANK(NOMBRES!B32),"",NOMBRES!B32)</f>
        <v>REVILLA HERNANDEZ DAYANA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75" t="str">
        <f t="shared" si="2"/>
        <v>0 / 4</v>
      </c>
      <c r="BD48" s="376"/>
      <c r="BE48" s="375">
        <f t="shared" si="3"/>
        <v>0</v>
      </c>
      <c r="BF48" s="376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5" t="str">
        <f>IF(ISBLANK(NOMBRES!B33),"",NOMBRES!B33)</f>
        <v>REVILLA RUIZ ANGEL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61" t="str">
        <f t="shared" si="2"/>
        <v>0 / 4</v>
      </c>
      <c r="BD49" s="362"/>
      <c r="BE49" s="361">
        <f t="shared" si="3"/>
        <v>0</v>
      </c>
      <c r="BF49" s="362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8" t="str">
        <f>IF(ISBLANK(NOMBRES!B34),"",NOMBRES!B34)</f>
        <v>ROMERO RAMIREZ AMAYRANI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75" t="str">
        <f t="shared" si="2"/>
        <v>0 / 4</v>
      </c>
      <c r="BD50" s="376"/>
      <c r="BE50" s="375">
        <f t="shared" si="3"/>
        <v>0</v>
      </c>
      <c r="BF50" s="376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5" t="str">
        <f>IF(ISBLANK(NOMBRES!B35),"",NOMBRES!B35)</f>
        <v>ROMERO SOSA MAGDIEL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61" t="str">
        <f t="shared" si="2"/>
        <v>0 / 4</v>
      </c>
      <c r="BD51" s="362"/>
      <c r="BE51" s="361">
        <f t="shared" si="3"/>
        <v>0</v>
      </c>
      <c r="BF51" s="362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8" t="str">
        <f>IF(ISBLANK(NOMBRES!B36),"",NOMBRES!B36)</f>
        <v>RUIZ RAMIREZ FIDEL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75" t="str">
        <f t="shared" si="2"/>
        <v>0 / 4</v>
      </c>
      <c r="BD52" s="376"/>
      <c r="BE52" s="375">
        <f t="shared" si="3"/>
        <v>0</v>
      </c>
      <c r="BF52" s="376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5" t="str">
        <f>IF(ISBLANK(NOMBRES!B37),"",NOMBRES!B37)</f>
        <v>TORRES LUIS ERICK</v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61" t="str">
        <f t="shared" si="2"/>
        <v>0 / 4</v>
      </c>
      <c r="BD53" s="362"/>
      <c r="BE53" s="361">
        <f t="shared" si="3"/>
        <v>0</v>
      </c>
      <c r="BF53" s="362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8" t="str">
        <f>IF(ISBLANK(NOMBRES!B38),"",NOMBRES!B38)</f>
        <v>VARGAS ALBINO EDUARDO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75" t="str">
        <f t="shared" si="2"/>
        <v>0 / 4</v>
      </c>
      <c r="BD54" s="376"/>
      <c r="BE54" s="375">
        <f t="shared" si="3"/>
        <v>0</v>
      </c>
      <c r="BF54" s="376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5" t="str">
        <f>IF(ISBLANK(NOMBRES!B39),"",NOMBRES!B39)</f>
        <v>VILLANUEVA HERNANDEZ XITLALI</v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61" t="str">
        <f t="shared" si="2"/>
        <v>0 / 4</v>
      </c>
      <c r="BD55" s="362"/>
      <c r="BE55" s="361">
        <f t="shared" si="3"/>
        <v>0</v>
      </c>
      <c r="BF55" s="362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8" t="str">
        <f>IF(ISBLANK(NOMBRES!B40),"",NOMBRES!B40)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75" t="str">
        <f t="shared" si="2"/>
        <v/>
      </c>
      <c r="BD56" s="376"/>
      <c r="BE56" s="375" t="str">
        <f t="shared" si="3"/>
        <v/>
      </c>
      <c r="BF56" s="376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5" t="str">
        <f>IF(ISBLANK(NOMBRES!B41),"",NOMBRES!B41)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61" t="str">
        <f t="shared" si="2"/>
        <v/>
      </c>
      <c r="BD57" s="362"/>
      <c r="BE57" s="361" t="str">
        <f t="shared" si="3"/>
        <v/>
      </c>
      <c r="BF57" s="362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8" t="str">
        <f>IF(ISBLANK(NOMBRES!B42),"",NOMBRES!B42)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75" t="str">
        <f t="shared" si="2"/>
        <v/>
      </c>
      <c r="BD58" s="376"/>
      <c r="BE58" s="375" t="str">
        <f t="shared" si="3"/>
        <v/>
      </c>
      <c r="BF58" s="376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5" t="str">
        <f>IF(ISBLANK(NOMBRES!B43),"",NOMBRES!B43)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61" t="str">
        <f t="shared" si="2"/>
        <v/>
      </c>
      <c r="BD59" s="362"/>
      <c r="BE59" s="361" t="str">
        <f t="shared" si="3"/>
        <v/>
      </c>
      <c r="BF59" s="362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8" t="str">
        <f>IF(ISBLANK(NOMBRES!B44),"",NOMBRES!B44)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75" t="str">
        <f t="shared" si="2"/>
        <v/>
      </c>
      <c r="BD60" s="376"/>
      <c r="BE60" s="375" t="str">
        <f t="shared" si="3"/>
        <v/>
      </c>
      <c r="BF60" s="376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5" t="str">
        <f>IF(ISBLANK(NOMBRES!B45),"",NOMBRES!B45)</f>
        <v/>
      </c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7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61" t="str">
        <f t="shared" si="2"/>
        <v/>
      </c>
      <c r="BD61" s="362"/>
      <c r="BE61" s="361" t="str">
        <f t="shared" si="3"/>
        <v/>
      </c>
      <c r="BF61" s="362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8" t="str">
        <f>IF(ISBLANK(NOMBRES!B46),"",NOMBRES!B46)</f>
        <v/>
      </c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30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75" t="str">
        <f t="shared" si="2"/>
        <v/>
      </c>
      <c r="BD62" s="376"/>
      <c r="BE62" s="375" t="str">
        <f t="shared" si="3"/>
        <v/>
      </c>
      <c r="BF62" s="376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5" t="str">
        <f>IF(ISBLANK(NOMBRES!B47),"",NOMBRES!B47)</f>
        <v/>
      </c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7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61" t="str">
        <f t="shared" si="2"/>
        <v/>
      </c>
      <c r="BD63" s="362"/>
      <c r="BE63" s="361" t="str">
        <f t="shared" si="3"/>
        <v/>
      </c>
      <c r="BF63" s="362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8" t="str">
        <f>IF(ISBLANK(NOMBRES!B48),"",NOMBRES!B48)</f>
        <v/>
      </c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  <c r="AB64" s="299"/>
      <c r="AC64" s="30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75" t="str">
        <f t="shared" si="2"/>
        <v/>
      </c>
      <c r="BD64" s="376"/>
      <c r="BE64" s="375" t="str">
        <f t="shared" si="3"/>
        <v/>
      </c>
      <c r="BF64" s="376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5" t="str">
        <f>IF(ISBLANK(NOMBRES!B49),"",NOMBRES!B49)</f>
        <v/>
      </c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7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61" t="str">
        <f t="shared" si="2"/>
        <v/>
      </c>
      <c r="BD65" s="362"/>
      <c r="BE65" s="361" t="str">
        <f t="shared" si="3"/>
        <v/>
      </c>
      <c r="BF65" s="362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8" t="str">
        <f>IF(ISBLANK(NOMBRES!B50),"",NOMBRES!B50)</f>
        <v/>
      </c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30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75" t="str">
        <f t="shared" si="2"/>
        <v/>
      </c>
      <c r="BD66" s="376"/>
      <c r="BE66" s="375" t="str">
        <f t="shared" si="3"/>
        <v/>
      </c>
      <c r="BF66" s="376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5" t="str">
        <f>IF(ISBLANK(NOMBRES!B51),"",NOMBRES!B51)</f>
        <v/>
      </c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7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61" t="str">
        <f t="shared" si="2"/>
        <v/>
      </c>
      <c r="BD67" s="362"/>
      <c r="BE67" s="361" t="str">
        <f t="shared" si="3"/>
        <v/>
      </c>
      <c r="BF67" s="362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3" t="s">
        <v>115</v>
      </c>
      <c r="B69" s="364"/>
      <c r="C69" s="364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  <c r="AH69" s="364"/>
      <c r="AI69" s="364"/>
      <c r="AJ69" s="364"/>
      <c r="AK69" s="364"/>
      <c r="AL69" s="364"/>
      <c r="AM69" s="364"/>
      <c r="AN69" s="364"/>
      <c r="AO69" s="364"/>
      <c r="AP69" s="364"/>
      <c r="AQ69" s="364"/>
      <c r="AR69" s="365"/>
      <c r="AS69" s="363" t="s">
        <v>42</v>
      </c>
      <c r="AT69" s="364"/>
      <c r="AU69" s="364"/>
      <c r="AV69" s="364"/>
      <c r="AW69" s="364"/>
      <c r="AX69" s="364"/>
      <c r="AY69" s="364"/>
      <c r="AZ69" s="364"/>
      <c r="BA69" s="364"/>
      <c r="BB69" s="364"/>
      <c r="BC69" s="364"/>
      <c r="BD69" s="364"/>
      <c r="BE69" s="364"/>
      <c r="BF69" s="365"/>
    </row>
    <row r="70" spans="1:59" x14ac:dyDescent="0.2">
      <c r="A70" s="38">
        <v>1</v>
      </c>
      <c r="B70" s="355" t="s">
        <v>116</v>
      </c>
      <c r="C70" s="356"/>
      <c r="D70" s="356"/>
      <c r="E70" s="356"/>
      <c r="F70" s="356"/>
      <c r="G70" s="357"/>
      <c r="H70" s="38">
        <v>4</v>
      </c>
      <c r="I70" s="355" t="s">
        <v>117</v>
      </c>
      <c r="J70" s="356"/>
      <c r="K70" s="356"/>
      <c r="L70" s="356"/>
      <c r="M70" s="356"/>
      <c r="N70" s="356"/>
      <c r="O70" s="356"/>
      <c r="P70" s="356"/>
      <c r="Q70" s="357"/>
      <c r="R70" s="38">
        <v>7</v>
      </c>
      <c r="S70" s="355" t="s">
        <v>118</v>
      </c>
      <c r="T70" s="356"/>
      <c r="U70" s="356"/>
      <c r="V70" s="356"/>
      <c r="W70" s="356"/>
      <c r="X70" s="356"/>
      <c r="Y70" s="357"/>
      <c r="Z70" s="38">
        <v>10</v>
      </c>
      <c r="AA70" s="355" t="s">
        <v>119</v>
      </c>
      <c r="AB70" s="356"/>
      <c r="AC70" s="356"/>
      <c r="AD70" s="356"/>
      <c r="AE70" s="356"/>
      <c r="AF70" s="356"/>
      <c r="AG70" s="357"/>
      <c r="AH70" s="38">
        <v>13</v>
      </c>
      <c r="AI70" s="358"/>
      <c r="AJ70" s="359"/>
      <c r="AK70" s="359"/>
      <c r="AL70" s="359"/>
      <c r="AM70" s="359"/>
      <c r="AN70" s="359"/>
      <c r="AO70" s="359"/>
      <c r="AP70" s="359"/>
      <c r="AQ70" s="359"/>
      <c r="AR70" s="360"/>
      <c r="AS70" s="366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9" x14ac:dyDescent="0.2">
      <c r="A71" s="38">
        <v>2</v>
      </c>
      <c r="B71" s="355" t="s">
        <v>120</v>
      </c>
      <c r="C71" s="356"/>
      <c r="D71" s="356"/>
      <c r="E71" s="356"/>
      <c r="F71" s="356"/>
      <c r="G71" s="357"/>
      <c r="H71" s="38">
        <v>5</v>
      </c>
      <c r="I71" s="355" t="s">
        <v>121</v>
      </c>
      <c r="J71" s="356"/>
      <c r="K71" s="356"/>
      <c r="L71" s="356"/>
      <c r="M71" s="356"/>
      <c r="N71" s="356"/>
      <c r="O71" s="356"/>
      <c r="P71" s="356"/>
      <c r="Q71" s="357"/>
      <c r="R71" s="38">
        <v>8</v>
      </c>
      <c r="S71" s="355" t="s">
        <v>122</v>
      </c>
      <c r="T71" s="356"/>
      <c r="U71" s="356"/>
      <c r="V71" s="356"/>
      <c r="W71" s="356"/>
      <c r="X71" s="356"/>
      <c r="Y71" s="357"/>
      <c r="Z71" s="38">
        <v>11</v>
      </c>
      <c r="AA71" s="355" t="s">
        <v>123</v>
      </c>
      <c r="AB71" s="356"/>
      <c r="AC71" s="356"/>
      <c r="AD71" s="356"/>
      <c r="AE71" s="356"/>
      <c r="AF71" s="356"/>
      <c r="AG71" s="357"/>
      <c r="AH71" s="38">
        <v>14</v>
      </c>
      <c r="AI71" s="358"/>
      <c r="AJ71" s="359"/>
      <c r="AK71" s="359"/>
      <c r="AL71" s="359"/>
      <c r="AM71" s="359"/>
      <c r="AN71" s="359"/>
      <c r="AO71" s="359"/>
      <c r="AP71" s="359"/>
      <c r="AQ71" s="359"/>
      <c r="AR71" s="360"/>
      <c r="AS71" s="369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9" x14ac:dyDescent="0.2">
      <c r="A72" s="38">
        <v>3</v>
      </c>
      <c r="B72" s="355" t="s">
        <v>124</v>
      </c>
      <c r="C72" s="356"/>
      <c r="D72" s="356"/>
      <c r="E72" s="356"/>
      <c r="F72" s="356"/>
      <c r="G72" s="357"/>
      <c r="H72" s="38">
        <v>6</v>
      </c>
      <c r="I72" s="355" t="s">
        <v>125</v>
      </c>
      <c r="J72" s="356"/>
      <c r="K72" s="356"/>
      <c r="L72" s="356"/>
      <c r="M72" s="356"/>
      <c r="N72" s="356"/>
      <c r="O72" s="356"/>
      <c r="P72" s="356"/>
      <c r="Q72" s="357"/>
      <c r="R72" s="38">
        <v>9</v>
      </c>
      <c r="S72" s="355" t="s">
        <v>126</v>
      </c>
      <c r="T72" s="356"/>
      <c r="U72" s="356"/>
      <c r="V72" s="356"/>
      <c r="W72" s="356"/>
      <c r="X72" s="356"/>
      <c r="Y72" s="357"/>
      <c r="Z72" s="38">
        <v>12</v>
      </c>
      <c r="AA72" s="355" t="s">
        <v>127</v>
      </c>
      <c r="AB72" s="356"/>
      <c r="AC72" s="356"/>
      <c r="AD72" s="356"/>
      <c r="AE72" s="356"/>
      <c r="AF72" s="356"/>
      <c r="AG72" s="357"/>
      <c r="AH72" s="38">
        <v>15</v>
      </c>
      <c r="AI72" s="358"/>
      <c r="AJ72" s="359"/>
      <c r="AK72" s="359"/>
      <c r="AL72" s="359"/>
      <c r="AM72" s="359"/>
      <c r="AN72" s="359"/>
      <c r="AO72" s="359"/>
      <c r="AP72" s="359"/>
      <c r="AQ72" s="359"/>
      <c r="AR72" s="360"/>
      <c r="AS72" s="372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4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4" t="s">
        <v>19</v>
      </c>
      <c r="BE73" s="354"/>
      <c r="BF73" s="354"/>
    </row>
    <row r="75" spans="1:59" x14ac:dyDescent="0.2">
      <c r="A75" s="377" t="s">
        <v>108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9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1" t="s">
        <v>89</v>
      </c>
      <c r="BD75" s="292"/>
      <c r="BE75" s="292"/>
      <c r="BF75" s="35">
        <f>EVID_ANV!BF86</f>
        <v>6</v>
      </c>
    </row>
    <row r="76" spans="1:59" x14ac:dyDescent="0.2">
      <c r="A76" s="377" t="s">
        <v>109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9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1" t="s">
        <v>110</v>
      </c>
      <c r="BD76" s="292"/>
      <c r="BE76" s="292"/>
      <c r="BF76" s="35">
        <f>EVID_ANV!BF87</f>
        <v>70</v>
      </c>
    </row>
    <row r="77" spans="1:59" x14ac:dyDescent="0.2">
      <c r="A77" s="377" t="s">
        <v>111</v>
      </c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9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80" t="s">
        <v>3</v>
      </c>
      <c r="BD77" s="380"/>
      <c r="BE77" s="380"/>
      <c r="BF77" s="380"/>
    </row>
    <row r="78" spans="1:59" x14ac:dyDescent="0.2">
      <c r="A78" s="273" t="s">
        <v>32</v>
      </c>
      <c r="B78" s="274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274"/>
      <c r="S78" s="274"/>
      <c r="T78" s="274"/>
      <c r="U78" s="274"/>
      <c r="V78" s="274"/>
      <c r="W78" s="274"/>
      <c r="X78" s="274"/>
      <c r="Y78" s="274"/>
      <c r="Z78" s="274"/>
      <c r="AA78" s="274"/>
      <c r="AB78" s="274"/>
      <c r="AC78" s="275"/>
      <c r="AD78" s="381" t="s">
        <v>112</v>
      </c>
      <c r="AE78" s="382"/>
      <c r="AF78" s="382"/>
      <c r="AG78" s="382"/>
      <c r="AH78" s="382"/>
      <c r="AI78" s="382"/>
      <c r="AJ78" s="382"/>
      <c r="AK78" s="382"/>
      <c r="AL78" s="382"/>
      <c r="AM78" s="382"/>
      <c r="AN78" s="382"/>
      <c r="AO78" s="382"/>
      <c r="AP78" s="382"/>
      <c r="AQ78" s="382"/>
      <c r="AR78" s="382"/>
      <c r="AS78" s="382"/>
      <c r="AT78" s="382"/>
      <c r="AU78" s="382"/>
      <c r="AV78" s="382"/>
      <c r="AW78" s="382"/>
      <c r="AX78" s="382"/>
      <c r="AY78" s="382"/>
      <c r="AZ78" s="382"/>
      <c r="BA78" s="382"/>
      <c r="BB78" s="383"/>
      <c r="BC78" s="387" t="s">
        <v>89</v>
      </c>
      <c r="BD78" s="388"/>
      <c r="BE78" s="387" t="s">
        <v>113</v>
      </c>
      <c r="BF78" s="388"/>
    </row>
    <row r="79" spans="1:59" x14ac:dyDescent="0.2">
      <c r="A79" s="282" t="s">
        <v>33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3"/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4"/>
      <c r="AD79" s="384"/>
      <c r="AE79" s="385"/>
      <c r="AF79" s="385"/>
      <c r="AG79" s="385"/>
      <c r="AH79" s="385"/>
      <c r="AI79" s="385"/>
      <c r="AJ79" s="385"/>
      <c r="AK79" s="385"/>
      <c r="AL79" s="385"/>
      <c r="AM79" s="385"/>
      <c r="AN79" s="385"/>
      <c r="AO79" s="385"/>
      <c r="AP79" s="385"/>
      <c r="AQ79" s="385"/>
      <c r="AR79" s="385"/>
      <c r="AS79" s="385"/>
      <c r="AT79" s="385"/>
      <c r="AU79" s="385"/>
      <c r="AV79" s="385"/>
      <c r="AW79" s="385"/>
      <c r="AX79" s="385"/>
      <c r="AY79" s="385"/>
      <c r="AZ79" s="385"/>
      <c r="BA79" s="385"/>
      <c r="BB79" s="386"/>
      <c r="BC79" s="389"/>
      <c r="BD79" s="390"/>
      <c r="BE79" s="389"/>
      <c r="BF79" s="390"/>
    </row>
    <row r="80" spans="1:59" ht="30" customHeight="1" x14ac:dyDescent="0.25">
      <c r="A80" s="1">
        <v>26</v>
      </c>
      <c r="B80" s="295" t="str">
        <f>IF(ISBLANK(NOMBRES!B27),"",NOMBRES!B27)</f>
        <v>MARTINEZ RUEDA JOSE ANGEL</v>
      </c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7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61" t="str">
        <f>IF(B80="","",CONCATENATE(IF(B80="","",COUNTIF(AD80:BB80,"&gt;0"))," / ",BF$75))</f>
        <v>4 / 6</v>
      </c>
      <c r="BD80" s="362"/>
      <c r="BE80" s="361">
        <f>IF(B80="","",SUM(AD80:BB80))</f>
        <v>70</v>
      </c>
      <c r="BF80" s="362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8" t="str">
        <f>IF(ISBLANK(NOMBRES!B28),"",NOMBRES!B28)</f>
        <v>ORTIZ MARTINEZ BRYAN ALFREDO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30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75" t="str">
        <f t="shared" ref="BC81:BC104" si="4">IF(B81="","",CONCATENATE(IF(B81="","",COUNTIF(AD81:BB81,"&gt;0"))," / ",BF$75))</f>
        <v>0 / 6</v>
      </c>
      <c r="BD81" s="376"/>
      <c r="BE81" s="375">
        <f t="shared" ref="BE81:BE104" si="5">IF(B81="","",SUM(AD81:BB81))</f>
        <v>0</v>
      </c>
      <c r="BF81" s="376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5" t="str">
        <f>IF(ISBLANK(NOMBRES!B29),"",NOMBRES!B29)</f>
        <v>PEREZ GONZALEZ YOSUKE MARTI</v>
      </c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7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61" t="str">
        <f t="shared" si="4"/>
        <v>0 / 6</v>
      </c>
      <c r="BD82" s="362"/>
      <c r="BE82" s="361">
        <f t="shared" si="5"/>
        <v>0</v>
      </c>
      <c r="BF82" s="362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8" t="str">
        <f>IF(ISBLANK(NOMBRES!B30),"",NOMBRES!B30)</f>
        <v>PEREZ MARTINEZ GEMA ROSY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99"/>
      <c r="AB83" s="299"/>
      <c r="AC83" s="30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75" t="str">
        <f t="shared" si="4"/>
        <v>0 / 6</v>
      </c>
      <c r="BD83" s="376"/>
      <c r="BE83" s="375">
        <f t="shared" si="5"/>
        <v>0</v>
      </c>
      <c r="BF83" s="376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5" t="str">
        <f>IF(ISBLANK(NOMBRES!B31),"",NOMBRES!B31)</f>
        <v>RAMIREZ MARTINEZ JAHANNA YUSELL</v>
      </c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7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61" t="str">
        <f t="shared" si="4"/>
        <v>0 / 6</v>
      </c>
      <c r="BD84" s="362"/>
      <c r="BE84" s="361">
        <f t="shared" si="5"/>
        <v>0</v>
      </c>
      <c r="BF84" s="362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8" t="str">
        <f>IF(ISBLANK(NOMBRES!B32),"",NOMBRES!B32)</f>
        <v>REVILLA HERNANDEZ DAYANA</v>
      </c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30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75" t="str">
        <f t="shared" si="4"/>
        <v>0 / 6</v>
      </c>
      <c r="BD85" s="376"/>
      <c r="BE85" s="375">
        <f t="shared" si="5"/>
        <v>0</v>
      </c>
      <c r="BF85" s="376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5" t="str">
        <f>IF(ISBLANK(NOMBRES!B33),"",NOMBRES!B33)</f>
        <v>REVILLA RUIZ ANGEL</v>
      </c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7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61" t="str">
        <f t="shared" si="4"/>
        <v>0 / 6</v>
      </c>
      <c r="BD86" s="362"/>
      <c r="BE86" s="361">
        <f t="shared" si="5"/>
        <v>0</v>
      </c>
      <c r="BF86" s="362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8" t="str">
        <f>IF(ISBLANK(NOMBRES!B34),"",NOMBRES!B34)</f>
        <v>ROMERO RAMIREZ AMAYRANI</v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30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75" t="str">
        <f t="shared" si="4"/>
        <v>0 / 6</v>
      </c>
      <c r="BD87" s="376"/>
      <c r="BE87" s="375">
        <f t="shared" si="5"/>
        <v>0</v>
      </c>
      <c r="BF87" s="376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5" t="str">
        <f>IF(ISBLANK(NOMBRES!B35),"",NOMBRES!B35)</f>
        <v>ROMERO SOSA MAGDIEL</v>
      </c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7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61" t="str">
        <f t="shared" si="4"/>
        <v>0 / 6</v>
      </c>
      <c r="BD88" s="362"/>
      <c r="BE88" s="361">
        <f t="shared" si="5"/>
        <v>0</v>
      </c>
      <c r="BF88" s="362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8" t="str">
        <f>IF(ISBLANK(NOMBRES!B36),"",NOMBRES!B36)</f>
        <v>RUIZ RAMIREZ FIDEL</v>
      </c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  <c r="AB89" s="299"/>
      <c r="AC89" s="30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75" t="str">
        <f t="shared" si="4"/>
        <v>0 / 6</v>
      </c>
      <c r="BD89" s="376"/>
      <c r="BE89" s="375">
        <f t="shared" si="5"/>
        <v>0</v>
      </c>
      <c r="BF89" s="376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5" t="str">
        <f>IF(ISBLANK(NOMBRES!B37),"",NOMBRES!B37)</f>
        <v>TORRES LUIS ERICK</v>
      </c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7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61" t="str">
        <f t="shared" si="4"/>
        <v>0 / 6</v>
      </c>
      <c r="BD90" s="362"/>
      <c r="BE90" s="361">
        <f t="shared" si="5"/>
        <v>0</v>
      </c>
      <c r="BF90" s="362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8" t="str">
        <f>IF(ISBLANK(NOMBRES!B38),"",NOMBRES!B38)</f>
        <v>VARGAS ALBINO EDUARDO</v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30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75" t="str">
        <f t="shared" si="4"/>
        <v>0 / 6</v>
      </c>
      <c r="BD91" s="376"/>
      <c r="BE91" s="375">
        <f t="shared" si="5"/>
        <v>0</v>
      </c>
      <c r="BF91" s="376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5" t="str">
        <f>IF(ISBLANK(NOMBRES!B39),"",NOMBRES!B39)</f>
        <v>VILLANUEVA HERNANDEZ XITLALI</v>
      </c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7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61" t="str">
        <f t="shared" si="4"/>
        <v>0 / 6</v>
      </c>
      <c r="BD92" s="362"/>
      <c r="BE92" s="361">
        <f t="shared" si="5"/>
        <v>0</v>
      </c>
      <c r="BF92" s="362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8" t="str">
        <f>IF(ISBLANK(NOMBRES!B40),"",NOMBRES!B40)</f>
        <v/>
      </c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30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75" t="str">
        <f t="shared" si="4"/>
        <v/>
      </c>
      <c r="BD93" s="376"/>
      <c r="BE93" s="375" t="str">
        <f t="shared" si="5"/>
        <v/>
      </c>
      <c r="BF93" s="376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5" t="str">
        <f>IF(ISBLANK(NOMBRES!B41),"",NOMBRES!B41)</f>
        <v/>
      </c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7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61" t="str">
        <f t="shared" si="4"/>
        <v/>
      </c>
      <c r="BD94" s="362"/>
      <c r="BE94" s="361" t="str">
        <f t="shared" si="5"/>
        <v/>
      </c>
      <c r="BF94" s="362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8" t="str">
        <f>IF(ISBLANK(NOMBRES!B42),"",NOMBRES!B42)</f>
        <v/>
      </c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30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75" t="str">
        <f t="shared" si="4"/>
        <v/>
      </c>
      <c r="BD95" s="376"/>
      <c r="BE95" s="375" t="str">
        <f t="shared" si="5"/>
        <v/>
      </c>
      <c r="BF95" s="376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5" t="str">
        <f>IF(ISBLANK(NOMBRES!B43),"",NOMBRES!B43)</f>
        <v/>
      </c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7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61" t="str">
        <f t="shared" si="4"/>
        <v/>
      </c>
      <c r="BD96" s="362"/>
      <c r="BE96" s="361" t="str">
        <f t="shared" si="5"/>
        <v/>
      </c>
      <c r="BF96" s="362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8" t="str">
        <f>IF(ISBLANK(NOMBRES!B44),"",NOMBRES!B44)</f>
        <v/>
      </c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299"/>
      <c r="AB97" s="299"/>
      <c r="AC97" s="30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75" t="str">
        <f t="shared" si="4"/>
        <v/>
      </c>
      <c r="BD97" s="376"/>
      <c r="BE97" s="375" t="str">
        <f t="shared" si="5"/>
        <v/>
      </c>
      <c r="BF97" s="376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5" t="str">
        <f>IF(ISBLANK(NOMBRES!B45),"",NOMBRES!B45)</f>
        <v/>
      </c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7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61" t="str">
        <f t="shared" si="4"/>
        <v/>
      </c>
      <c r="BD98" s="362"/>
      <c r="BE98" s="361" t="str">
        <f t="shared" si="5"/>
        <v/>
      </c>
      <c r="BF98" s="362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8" t="str">
        <f>IF(ISBLANK(NOMBRES!B46),"",NOMBRES!B46)</f>
        <v/>
      </c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99"/>
      <c r="AB99" s="299"/>
      <c r="AC99" s="30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75" t="str">
        <f t="shared" si="4"/>
        <v/>
      </c>
      <c r="BD99" s="376"/>
      <c r="BE99" s="375" t="str">
        <f t="shared" si="5"/>
        <v/>
      </c>
      <c r="BF99" s="376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5" t="str">
        <f>IF(ISBLANK(NOMBRES!B47),"",NOMBRES!B47)</f>
        <v/>
      </c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7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61" t="str">
        <f t="shared" si="4"/>
        <v/>
      </c>
      <c r="BD100" s="362"/>
      <c r="BE100" s="361" t="str">
        <f t="shared" si="5"/>
        <v/>
      </c>
      <c r="BF100" s="362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8" t="str">
        <f>IF(ISBLANK(NOMBRES!B48),"",NOMBRES!B48)</f>
        <v/>
      </c>
      <c r="C101" s="299"/>
      <c r="D101" s="299"/>
      <c r="E101" s="299"/>
      <c r="F101" s="299"/>
      <c r="G101" s="299"/>
      <c r="H101" s="299"/>
      <c r="I101" s="299"/>
      <c r="J101" s="299"/>
      <c r="K101" s="299"/>
      <c r="L101" s="299"/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  <c r="AA101" s="299"/>
      <c r="AB101" s="299"/>
      <c r="AC101" s="30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75" t="str">
        <f t="shared" si="4"/>
        <v/>
      </c>
      <c r="BD101" s="376"/>
      <c r="BE101" s="375" t="str">
        <f t="shared" si="5"/>
        <v/>
      </c>
      <c r="BF101" s="376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5" t="str">
        <f>IF(ISBLANK(NOMBRES!B49),"",NOMBRES!B49)</f>
        <v/>
      </c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7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61" t="str">
        <f t="shared" si="4"/>
        <v/>
      </c>
      <c r="BD102" s="362"/>
      <c r="BE102" s="361" t="str">
        <f t="shared" si="5"/>
        <v/>
      </c>
      <c r="BF102" s="362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8" t="str">
        <f>IF(ISBLANK(NOMBRES!B50),"",NOMBRES!B50)</f>
        <v/>
      </c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299"/>
      <c r="P103" s="299"/>
      <c r="Q103" s="299"/>
      <c r="R103" s="299"/>
      <c r="S103" s="299"/>
      <c r="T103" s="299"/>
      <c r="U103" s="299"/>
      <c r="V103" s="299"/>
      <c r="W103" s="299"/>
      <c r="X103" s="299"/>
      <c r="Y103" s="299"/>
      <c r="Z103" s="299"/>
      <c r="AA103" s="299"/>
      <c r="AB103" s="299"/>
      <c r="AC103" s="30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75" t="str">
        <f t="shared" si="4"/>
        <v/>
      </c>
      <c r="BD103" s="376"/>
      <c r="BE103" s="375" t="str">
        <f t="shared" si="5"/>
        <v/>
      </c>
      <c r="BF103" s="376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5" t="str">
        <f>IF(ISBLANK(NOMBRES!B51),"",NOMBRES!B51)</f>
        <v/>
      </c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7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61" t="str">
        <f t="shared" si="4"/>
        <v/>
      </c>
      <c r="BD104" s="362"/>
      <c r="BE104" s="361" t="str">
        <f t="shared" si="5"/>
        <v/>
      </c>
      <c r="BF104" s="362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3" t="s">
        <v>115</v>
      </c>
      <c r="B106" s="364"/>
      <c r="C106" s="364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  <c r="AH106" s="364"/>
      <c r="AI106" s="364"/>
      <c r="AJ106" s="364"/>
      <c r="AK106" s="364"/>
      <c r="AL106" s="364"/>
      <c r="AM106" s="364"/>
      <c r="AN106" s="364"/>
      <c r="AO106" s="364"/>
      <c r="AP106" s="364"/>
      <c r="AQ106" s="364"/>
      <c r="AR106" s="365"/>
      <c r="AS106" s="363" t="s">
        <v>42</v>
      </c>
      <c r="AT106" s="364"/>
      <c r="AU106" s="364"/>
      <c r="AV106" s="364"/>
      <c r="AW106" s="364"/>
      <c r="AX106" s="364"/>
      <c r="AY106" s="364"/>
      <c r="AZ106" s="364"/>
      <c r="BA106" s="364"/>
      <c r="BB106" s="364"/>
      <c r="BC106" s="364"/>
      <c r="BD106" s="364"/>
      <c r="BE106" s="364"/>
      <c r="BF106" s="365"/>
    </row>
    <row r="107" spans="1:59" x14ac:dyDescent="0.2">
      <c r="A107" s="38">
        <v>1</v>
      </c>
      <c r="B107" s="355" t="s">
        <v>116</v>
      </c>
      <c r="C107" s="356"/>
      <c r="D107" s="356"/>
      <c r="E107" s="356"/>
      <c r="F107" s="356"/>
      <c r="G107" s="357"/>
      <c r="H107" s="38">
        <v>4</v>
      </c>
      <c r="I107" s="355" t="s">
        <v>117</v>
      </c>
      <c r="J107" s="356"/>
      <c r="K107" s="356"/>
      <c r="L107" s="356"/>
      <c r="M107" s="356"/>
      <c r="N107" s="356"/>
      <c r="O107" s="356"/>
      <c r="P107" s="356"/>
      <c r="Q107" s="357"/>
      <c r="R107" s="38">
        <v>7</v>
      </c>
      <c r="S107" s="355" t="s">
        <v>118</v>
      </c>
      <c r="T107" s="356"/>
      <c r="U107" s="356"/>
      <c r="V107" s="356"/>
      <c r="W107" s="356"/>
      <c r="X107" s="356"/>
      <c r="Y107" s="357"/>
      <c r="Z107" s="38">
        <v>10</v>
      </c>
      <c r="AA107" s="355" t="s">
        <v>119</v>
      </c>
      <c r="AB107" s="356"/>
      <c r="AC107" s="356"/>
      <c r="AD107" s="356"/>
      <c r="AE107" s="356"/>
      <c r="AF107" s="356"/>
      <c r="AG107" s="357"/>
      <c r="AH107" s="38">
        <v>13</v>
      </c>
      <c r="AI107" s="358"/>
      <c r="AJ107" s="359"/>
      <c r="AK107" s="359"/>
      <c r="AL107" s="359"/>
      <c r="AM107" s="359"/>
      <c r="AN107" s="359"/>
      <c r="AO107" s="359"/>
      <c r="AP107" s="359"/>
      <c r="AQ107" s="359"/>
      <c r="AR107" s="360"/>
      <c r="AS107" s="366"/>
      <c r="AT107" s="367"/>
      <c r="AU107" s="367"/>
      <c r="AV107" s="367"/>
      <c r="AW107" s="367"/>
      <c r="AX107" s="367"/>
      <c r="AY107" s="367"/>
      <c r="AZ107" s="367"/>
      <c r="BA107" s="367"/>
      <c r="BB107" s="367"/>
      <c r="BC107" s="367"/>
      <c r="BD107" s="367"/>
      <c r="BE107" s="367"/>
      <c r="BF107" s="368"/>
    </row>
    <row r="108" spans="1:59" x14ac:dyDescent="0.2">
      <c r="A108" s="38">
        <v>2</v>
      </c>
      <c r="B108" s="355" t="s">
        <v>120</v>
      </c>
      <c r="C108" s="356"/>
      <c r="D108" s="356"/>
      <c r="E108" s="356"/>
      <c r="F108" s="356"/>
      <c r="G108" s="357"/>
      <c r="H108" s="38">
        <v>5</v>
      </c>
      <c r="I108" s="355" t="s">
        <v>121</v>
      </c>
      <c r="J108" s="356"/>
      <c r="K108" s="356"/>
      <c r="L108" s="356"/>
      <c r="M108" s="356"/>
      <c r="N108" s="356"/>
      <c r="O108" s="356"/>
      <c r="P108" s="356"/>
      <c r="Q108" s="357"/>
      <c r="R108" s="38">
        <v>8</v>
      </c>
      <c r="S108" s="355" t="s">
        <v>122</v>
      </c>
      <c r="T108" s="356"/>
      <c r="U108" s="356"/>
      <c r="V108" s="356"/>
      <c r="W108" s="356"/>
      <c r="X108" s="356"/>
      <c r="Y108" s="357"/>
      <c r="Z108" s="38">
        <v>11</v>
      </c>
      <c r="AA108" s="355" t="s">
        <v>123</v>
      </c>
      <c r="AB108" s="356"/>
      <c r="AC108" s="356"/>
      <c r="AD108" s="356"/>
      <c r="AE108" s="356"/>
      <c r="AF108" s="356"/>
      <c r="AG108" s="357"/>
      <c r="AH108" s="38">
        <v>14</v>
      </c>
      <c r="AI108" s="358"/>
      <c r="AJ108" s="359"/>
      <c r="AK108" s="359"/>
      <c r="AL108" s="359"/>
      <c r="AM108" s="359"/>
      <c r="AN108" s="359"/>
      <c r="AO108" s="359"/>
      <c r="AP108" s="359"/>
      <c r="AQ108" s="359"/>
      <c r="AR108" s="360"/>
      <c r="AS108" s="369"/>
      <c r="AT108" s="370"/>
      <c r="AU108" s="370"/>
      <c r="AV108" s="370"/>
      <c r="AW108" s="370"/>
      <c r="AX108" s="370"/>
      <c r="AY108" s="370"/>
      <c r="AZ108" s="370"/>
      <c r="BA108" s="370"/>
      <c r="BB108" s="370"/>
      <c r="BC108" s="370"/>
      <c r="BD108" s="370"/>
      <c r="BE108" s="370"/>
      <c r="BF108" s="371"/>
    </row>
    <row r="109" spans="1:59" x14ac:dyDescent="0.2">
      <c r="A109" s="38">
        <v>3</v>
      </c>
      <c r="B109" s="355" t="s">
        <v>124</v>
      </c>
      <c r="C109" s="356"/>
      <c r="D109" s="356"/>
      <c r="E109" s="356"/>
      <c r="F109" s="356"/>
      <c r="G109" s="357"/>
      <c r="H109" s="38">
        <v>6</v>
      </c>
      <c r="I109" s="355" t="s">
        <v>125</v>
      </c>
      <c r="J109" s="356"/>
      <c r="K109" s="356"/>
      <c r="L109" s="356"/>
      <c r="M109" s="356"/>
      <c r="N109" s="356"/>
      <c r="O109" s="356"/>
      <c r="P109" s="356"/>
      <c r="Q109" s="357"/>
      <c r="R109" s="38">
        <v>9</v>
      </c>
      <c r="S109" s="355" t="s">
        <v>126</v>
      </c>
      <c r="T109" s="356"/>
      <c r="U109" s="356"/>
      <c r="V109" s="356"/>
      <c r="W109" s="356"/>
      <c r="X109" s="356"/>
      <c r="Y109" s="357"/>
      <c r="Z109" s="38">
        <v>12</v>
      </c>
      <c r="AA109" s="355" t="s">
        <v>127</v>
      </c>
      <c r="AB109" s="356"/>
      <c r="AC109" s="356"/>
      <c r="AD109" s="356"/>
      <c r="AE109" s="356"/>
      <c r="AF109" s="356"/>
      <c r="AG109" s="357"/>
      <c r="AH109" s="38">
        <v>15</v>
      </c>
      <c r="AI109" s="358"/>
      <c r="AJ109" s="359"/>
      <c r="AK109" s="359"/>
      <c r="AL109" s="359"/>
      <c r="AM109" s="359"/>
      <c r="AN109" s="359"/>
      <c r="AO109" s="359"/>
      <c r="AP109" s="359"/>
      <c r="AQ109" s="359"/>
      <c r="AR109" s="360"/>
      <c r="AS109" s="372"/>
      <c r="AT109" s="373"/>
      <c r="AU109" s="373"/>
      <c r="AV109" s="373"/>
      <c r="AW109" s="373"/>
      <c r="AX109" s="373"/>
      <c r="AY109" s="373"/>
      <c r="AZ109" s="373"/>
      <c r="BA109" s="373"/>
      <c r="BB109" s="373"/>
      <c r="BC109" s="373"/>
      <c r="BD109" s="373"/>
      <c r="BE109" s="373"/>
      <c r="BF109" s="374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4" t="s">
        <v>19</v>
      </c>
      <c r="BE110" s="354"/>
      <c r="BF110" s="354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8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61"/>
      <c r="O1" s="229" t="s">
        <v>31</v>
      </c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 t="s">
        <v>0</v>
      </c>
      <c r="AJ1" s="229"/>
      <c r="AK1" s="229"/>
      <c r="AL1" s="229"/>
      <c r="AM1" s="229"/>
      <c r="AN1" s="229"/>
      <c r="AO1" s="229"/>
      <c r="AP1" s="194" t="s">
        <v>1</v>
      </c>
      <c r="AQ1" s="194"/>
      <c r="AR1" s="194"/>
      <c r="AS1" s="194"/>
      <c r="AT1" s="227" t="s">
        <v>25</v>
      </c>
      <c r="AU1" s="227"/>
      <c r="AV1" s="227"/>
      <c r="AW1" s="227"/>
      <c r="AX1" s="227"/>
      <c r="AY1" s="227"/>
      <c r="AZ1" s="227"/>
      <c r="BA1" s="227"/>
      <c r="BB1" s="432" t="s">
        <v>7</v>
      </c>
      <c r="BC1" s="433"/>
      <c r="BD1" s="224" t="s">
        <v>2</v>
      </c>
      <c r="BE1" s="226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8" t="str">
        <f>CONCENTRADO!C$1</f>
        <v xml:space="preserve">JAIME TORRES BODET </v>
      </c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50"/>
      <c r="AI2" s="348" t="str">
        <f>CONCENTRADO!C$2</f>
        <v>30EBH0204A</v>
      </c>
      <c r="AJ2" s="349"/>
      <c r="AK2" s="349"/>
      <c r="AL2" s="349"/>
      <c r="AM2" s="349"/>
      <c r="AN2" s="349"/>
      <c r="AO2" s="350"/>
      <c r="AP2" s="194" t="s">
        <v>45</v>
      </c>
      <c r="AQ2" s="194"/>
      <c r="AR2" s="194" t="s">
        <v>46</v>
      </c>
      <c r="AS2" s="194"/>
      <c r="AT2" s="195" t="s">
        <v>47</v>
      </c>
      <c r="AU2" s="195"/>
      <c r="AV2" s="195" t="s">
        <v>48</v>
      </c>
      <c r="AW2" s="195"/>
      <c r="AX2" s="195" t="s">
        <v>49</v>
      </c>
      <c r="AY2" s="195"/>
      <c r="AZ2" s="195" t="s">
        <v>50</v>
      </c>
      <c r="BA2" s="195"/>
      <c r="BB2" s="434" t="str">
        <f>CONCENTRADO!C6</f>
        <v>IV</v>
      </c>
      <c r="BC2" s="435"/>
      <c r="BD2" s="427" t="str">
        <f>CONCENTRADO!C7</f>
        <v>B</v>
      </c>
      <c r="BE2" s="428"/>
    </row>
    <row r="3" spans="1:59" ht="16.5" x14ac:dyDescent="0.25">
      <c r="A3" s="230" t="s">
        <v>21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2"/>
      <c r="N3" s="67"/>
      <c r="O3" s="351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3"/>
      <c r="AI3" s="351"/>
      <c r="AJ3" s="352"/>
      <c r="AK3" s="352"/>
      <c r="AL3" s="352"/>
      <c r="AM3" s="352"/>
      <c r="AN3" s="352"/>
      <c r="AO3" s="353"/>
      <c r="AP3" s="431" t="s">
        <v>16</v>
      </c>
      <c r="AQ3" s="431"/>
      <c r="AR3" s="431"/>
      <c r="AS3" s="431"/>
      <c r="AT3" s="431" t="s">
        <v>16</v>
      </c>
      <c r="AU3" s="431"/>
      <c r="AV3" s="431"/>
      <c r="AW3" s="431"/>
      <c r="AX3" s="431"/>
      <c r="AY3" s="431"/>
      <c r="AZ3" s="431"/>
      <c r="BA3" s="431"/>
      <c r="BB3" s="436"/>
      <c r="BC3" s="437"/>
      <c r="BD3" s="429"/>
      <c r="BE3" s="430"/>
    </row>
    <row r="4" spans="1:59" x14ac:dyDescent="0.2">
      <c r="A4" s="184" t="s">
        <v>22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67"/>
      <c r="O4" s="328" t="s">
        <v>26</v>
      </c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30"/>
      <c r="AE4" s="329" t="s">
        <v>76</v>
      </c>
      <c r="AF4" s="329"/>
      <c r="AG4" s="329"/>
      <c r="AH4" s="329"/>
      <c r="AI4" s="329"/>
      <c r="AJ4" s="329"/>
      <c r="AK4" s="329"/>
      <c r="AL4" s="329"/>
      <c r="AM4" s="329"/>
      <c r="AN4" s="329"/>
      <c r="AO4" s="329"/>
      <c r="AP4" s="329"/>
      <c r="AQ4" s="329"/>
      <c r="AR4" s="330"/>
      <c r="AS4" s="331" t="s">
        <v>24</v>
      </c>
      <c r="AT4" s="331"/>
      <c r="AU4" s="331"/>
      <c r="AV4" s="331"/>
      <c r="AW4" s="331"/>
      <c r="AX4" s="331"/>
      <c r="AY4" s="331"/>
      <c r="AZ4" s="331"/>
      <c r="BA4" s="331"/>
      <c r="BB4" s="331" t="s">
        <v>20</v>
      </c>
      <c r="BC4" s="331"/>
      <c r="BD4" s="331"/>
      <c r="BE4" s="331"/>
    </row>
    <row r="5" spans="1:59" ht="12.75" customHeight="1" x14ac:dyDescent="0.2">
      <c r="A5" s="184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6"/>
      <c r="N5" s="69"/>
      <c r="O5" s="421" t="str">
        <f>CONCENTRADO!C8</f>
        <v xml:space="preserve">ELPIDIO MENDEZ TORRES  </v>
      </c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3"/>
      <c r="AE5" s="333" t="str">
        <f>CONCENTRADO!C9</f>
        <v>TALLER DE CULTURA DIGITAL</v>
      </c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4"/>
      <c r="AS5" s="326" t="s">
        <v>27</v>
      </c>
      <c r="AT5" s="326"/>
      <c r="AU5" s="326"/>
      <c r="AV5" s="326" t="s">
        <v>28</v>
      </c>
      <c r="AW5" s="326"/>
      <c r="AX5" s="326"/>
      <c r="AY5" s="326" t="s">
        <v>29</v>
      </c>
      <c r="AZ5" s="326"/>
      <c r="BA5" s="326"/>
      <c r="BB5" s="340">
        <f>CONCENTRADO!C$5</f>
        <v>2025</v>
      </c>
      <c r="BC5" s="341"/>
      <c r="BD5" s="341" t="str">
        <f>CONCATENATE("-  ",CONCENTRADO!F$5)</f>
        <v>-  2025</v>
      </c>
      <c r="BE5" s="344"/>
    </row>
    <row r="6" spans="1:59" ht="18" x14ac:dyDescent="0.25">
      <c r="A6" s="178" t="s">
        <v>77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  <c r="N6" s="67"/>
      <c r="O6" s="424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7"/>
      <c r="AS6" s="413" t="str">
        <f>IF('ASIST-ANV'!BF6="","",'ASIST-ANV'!BF6)</f>
        <v>X</v>
      </c>
      <c r="AT6" s="413"/>
      <c r="AU6" s="413"/>
      <c r="AV6" s="413" t="str">
        <f>IF('ASIST-ANV'!BI6=0,"",    'ASIST-ANV'!BI6)</f>
        <v/>
      </c>
      <c r="AW6" s="413"/>
      <c r="AX6" s="413"/>
      <c r="AY6" s="413" t="str">
        <f>IF('ASIST-ANV'!BL6="","",'ASIST-ANV'!BL6)</f>
        <v/>
      </c>
      <c r="AZ6" s="413"/>
      <c r="BA6" s="413"/>
      <c r="BB6" s="342"/>
      <c r="BC6" s="343"/>
      <c r="BD6" s="343"/>
      <c r="BE6" s="345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414" t="s">
        <v>78</v>
      </c>
      <c r="B8" s="415"/>
      <c r="C8" s="415"/>
      <c r="D8" s="415"/>
      <c r="E8" s="415"/>
      <c r="F8" s="415"/>
      <c r="G8" s="415"/>
      <c r="H8" s="415"/>
      <c r="I8" s="416"/>
      <c r="J8" s="417">
        <f>'ASIST-REV'!F$32</f>
        <v>7</v>
      </c>
      <c r="K8" s="418"/>
      <c r="L8" s="419"/>
      <c r="M8" s="414" t="s">
        <v>79</v>
      </c>
      <c r="N8" s="415"/>
      <c r="O8" s="415"/>
      <c r="P8" s="415"/>
      <c r="Q8" s="415"/>
      <c r="R8" s="415"/>
      <c r="S8" s="415"/>
      <c r="T8" s="415"/>
      <c r="U8" s="415"/>
      <c r="V8" s="416"/>
      <c r="W8" s="398">
        <f>CONCENTRADO!C$15</f>
        <v>70</v>
      </c>
      <c r="X8" s="399"/>
      <c r="Y8" s="400"/>
      <c r="Z8" s="420" t="s">
        <v>80</v>
      </c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398">
        <f>CONCENTRADO!C$14</f>
        <v>30</v>
      </c>
      <c r="AN8" s="399"/>
      <c r="AO8" s="400"/>
      <c r="AP8" s="315" t="s">
        <v>81</v>
      </c>
      <c r="AQ8" s="316"/>
      <c r="AR8" s="316"/>
      <c r="AS8" s="316"/>
      <c r="AT8" s="316"/>
      <c r="AU8" s="401"/>
      <c r="AV8" s="403" t="s">
        <v>82</v>
      </c>
      <c r="AW8" s="404"/>
      <c r="AX8" s="404"/>
      <c r="AY8" s="404"/>
      <c r="AZ8" s="404"/>
      <c r="BA8" s="404"/>
      <c r="BB8" s="404"/>
      <c r="BC8" s="404"/>
      <c r="BD8" s="404"/>
      <c r="BE8" s="405"/>
    </row>
    <row r="9" spans="1:59" x14ac:dyDescent="0.2">
      <c r="A9" s="191" t="s">
        <v>32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3"/>
      <c r="AD9" s="315" t="s">
        <v>83</v>
      </c>
      <c r="AE9" s="316"/>
      <c r="AF9" s="316"/>
      <c r="AG9" s="316"/>
      <c r="AH9" s="316"/>
      <c r="AI9" s="316"/>
      <c r="AJ9" s="406" t="s">
        <v>84</v>
      </c>
      <c r="AK9" s="406"/>
      <c r="AL9" s="406"/>
      <c r="AM9" s="406"/>
      <c r="AN9" s="406"/>
      <c r="AO9" s="406"/>
      <c r="AP9" s="317"/>
      <c r="AQ9" s="318"/>
      <c r="AR9" s="318"/>
      <c r="AS9" s="318"/>
      <c r="AT9" s="318"/>
      <c r="AU9" s="402"/>
      <c r="AV9" s="407" t="s">
        <v>85</v>
      </c>
      <c r="AW9" s="408"/>
      <c r="AX9" s="407" t="s">
        <v>86</v>
      </c>
      <c r="AY9" s="408"/>
      <c r="AZ9" s="407" t="s">
        <v>87</v>
      </c>
      <c r="BA9" s="411"/>
      <c r="BB9" s="411"/>
      <c r="BC9" s="411"/>
      <c r="BD9" s="411"/>
      <c r="BE9" s="408"/>
    </row>
    <row r="10" spans="1:59" ht="48" customHeight="1" x14ac:dyDescent="0.2">
      <c r="A10" s="173" t="s">
        <v>33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5"/>
      <c r="AD10" s="319" t="s">
        <v>4</v>
      </c>
      <c r="AE10" s="319"/>
      <c r="AF10" s="319"/>
      <c r="AG10" s="319" t="s">
        <v>88</v>
      </c>
      <c r="AH10" s="319"/>
      <c r="AI10" s="319"/>
      <c r="AJ10" s="319" t="s">
        <v>89</v>
      </c>
      <c r="AK10" s="319"/>
      <c r="AL10" s="319"/>
      <c r="AM10" s="319" t="s">
        <v>90</v>
      </c>
      <c r="AN10" s="319"/>
      <c r="AO10" s="319"/>
      <c r="AP10" s="319" t="s">
        <v>91</v>
      </c>
      <c r="AQ10" s="319"/>
      <c r="AR10" s="319"/>
      <c r="AS10" s="319" t="s">
        <v>92</v>
      </c>
      <c r="AT10" s="319"/>
      <c r="AU10" s="319"/>
      <c r="AV10" s="409"/>
      <c r="AW10" s="410"/>
      <c r="AX10" s="409"/>
      <c r="AY10" s="410"/>
      <c r="AZ10" s="409"/>
      <c r="BA10" s="412"/>
      <c r="BB10" s="412"/>
      <c r="BC10" s="412"/>
      <c r="BD10" s="412"/>
      <c r="BE10" s="410"/>
    </row>
    <row r="11" spans="1:59" ht="30" customHeight="1" x14ac:dyDescent="0.25">
      <c r="A11" s="73">
        <v>1</v>
      </c>
      <c r="B11" s="167" t="str">
        <f>IF(ISBLANK(NOMBRES!B2),"",NOMBRES!B2)</f>
        <v>ANTONIO VERDEJO ANGEL GABRIEL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9"/>
      <c r="AD11" s="397">
        <f>IF(B11="","",'ASIST-ANV'!BR10)</f>
        <v>7</v>
      </c>
      <c r="AE11" s="397"/>
      <c r="AF11" s="397"/>
      <c r="AG11" s="397">
        <f>IF(B11="","",'ASIST-ANV'!BT10)</f>
        <v>0</v>
      </c>
      <c r="AH11" s="397"/>
      <c r="AI11" s="397"/>
      <c r="AJ11" s="397" t="str">
        <f>IF(B11="","",EVID_ANV!BC13)</f>
        <v>2 / 3</v>
      </c>
      <c r="AK11" s="397"/>
      <c r="AL11" s="397"/>
      <c r="AM11" s="397">
        <f>IF(B11="","",EVID_ANV!BE13)</f>
        <v>45</v>
      </c>
      <c r="AN11" s="397"/>
      <c r="AO11" s="397"/>
      <c r="AP11" s="397">
        <f>IF(B11="","",CONCENTRADO!C20)</f>
        <v>5.2</v>
      </c>
      <c r="AQ11" s="397"/>
      <c r="AR11" s="397"/>
      <c r="AS11" s="397">
        <f>IF(B11="","",CONCENTRADO!D20)</f>
        <v>15.6</v>
      </c>
      <c r="AT11" s="397"/>
      <c r="AU11" s="397"/>
      <c r="AV11" s="397">
        <f>TRUNC(AM11+AS11,1)</f>
        <v>60.6</v>
      </c>
      <c r="AW11" s="397"/>
      <c r="AX11" s="395">
        <f>IF(B11="","",IF(AND(TRUNC(AV11/10,1)&gt;0,TRUNC(AV11/10,1)&lt;6),5, IF(  TRUNC(AV11/10,1)&gt;=6,TRUNC(AV11/10,1),IF(AD11&gt;=1,5,  "")) ))</f>
        <v>6</v>
      </c>
      <c r="AY11" s="396"/>
      <c r="AZ11" s="162"/>
      <c r="BA11" s="391"/>
      <c r="BB11" s="391"/>
      <c r="BC11" s="391"/>
      <c r="BD11" s="391"/>
      <c r="BE11" s="163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64" t="str">
        <f>IF(ISBLANK(NOMBRES!B3),"",NOMBRES!B3)</f>
        <v>AZAMAR CUELLO SALVADOR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6"/>
      <c r="AD12" s="160">
        <f>IF(B12="","",'ASIST-ANV'!BR11)</f>
        <v>7</v>
      </c>
      <c r="AE12" s="392"/>
      <c r="AF12" s="161"/>
      <c r="AG12" s="160">
        <f>IF(B12="","",'ASIST-ANV'!BT11)</f>
        <v>0</v>
      </c>
      <c r="AH12" s="392"/>
      <c r="AI12" s="161"/>
      <c r="AJ12" s="160" t="str">
        <f>IF(B12="","",EVID_ANV!BC14)</f>
        <v>2 / 3</v>
      </c>
      <c r="AK12" s="392"/>
      <c r="AL12" s="161"/>
      <c r="AM12" s="160">
        <f>IF(B12="","",EVID_ANV!BE14)</f>
        <v>45</v>
      </c>
      <c r="AN12" s="392"/>
      <c r="AO12" s="161"/>
      <c r="AP12" s="160">
        <f>IF(B12="","",CONCENTRADO!C21)</f>
        <v>0</v>
      </c>
      <c r="AQ12" s="392"/>
      <c r="AR12" s="161"/>
      <c r="AS12" s="160">
        <f>IF(B12="","",CONCENTRADO!D21)</f>
        <v>0</v>
      </c>
      <c r="AT12" s="392"/>
      <c r="AU12" s="161"/>
      <c r="AV12" s="160">
        <f>TRUNC(AM12+AS12,1)</f>
        <v>45</v>
      </c>
      <c r="AW12" s="161"/>
      <c r="AX12" s="393">
        <f t="shared" ref="AX12:AX35" si="0">IF(B12="","",IF(AND(TRUNC(AV12/10,1)&gt;0,TRUNC(AV12/10,1)&lt;6),5, IF(  TRUNC(AV12/10,1)&gt;=6,TRUNC(AV12/10,1),IF(AD12&gt;=1,5,  ""))    ))</f>
        <v>5</v>
      </c>
      <c r="AY12" s="394"/>
      <c r="AZ12" s="160"/>
      <c r="BA12" s="392"/>
      <c r="BB12" s="392"/>
      <c r="BC12" s="392"/>
      <c r="BD12" s="392"/>
      <c r="BE12" s="161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7" t="str">
        <f>IF(ISBLANK(NOMBRES!B4),"",NOMBRES!B4)</f>
        <v>BAUTISTA HERNANDEZ AARON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9"/>
      <c r="AD13" s="162">
        <f>IF(B13="","",'ASIST-ANV'!BR12)</f>
        <v>7</v>
      </c>
      <c r="AE13" s="391"/>
      <c r="AF13" s="163"/>
      <c r="AG13" s="162">
        <f>IF(B13="","",'ASIST-ANV'!BT12)</f>
        <v>0</v>
      </c>
      <c r="AH13" s="391"/>
      <c r="AI13" s="163"/>
      <c r="AJ13" s="162" t="str">
        <f>IF(B13="","",EVID_ANV!BC15)</f>
        <v>1 / 3</v>
      </c>
      <c r="AK13" s="391"/>
      <c r="AL13" s="163"/>
      <c r="AM13" s="162">
        <f>IF(B13="","",EVID_ANV!BE15)</f>
        <v>20</v>
      </c>
      <c r="AN13" s="391"/>
      <c r="AO13" s="163"/>
      <c r="AP13" s="162">
        <f>IF(B13="","",CONCENTRADO!C22)</f>
        <v>0</v>
      </c>
      <c r="AQ13" s="391"/>
      <c r="AR13" s="163"/>
      <c r="AS13" s="162">
        <f>IF(B13="","",CONCENTRADO!D22)</f>
        <v>0</v>
      </c>
      <c r="AT13" s="391"/>
      <c r="AU13" s="163"/>
      <c r="AV13" s="162">
        <f t="shared" ref="AV13:AV18" si="2">TRUNC(AM13+AS13,1)</f>
        <v>20</v>
      </c>
      <c r="AW13" s="163"/>
      <c r="AX13" s="395">
        <f t="shared" si="0"/>
        <v>5</v>
      </c>
      <c r="AY13" s="396"/>
      <c r="AZ13" s="162"/>
      <c r="BA13" s="391"/>
      <c r="BB13" s="391"/>
      <c r="BC13" s="391"/>
      <c r="BD13" s="391"/>
      <c r="BE13" s="163"/>
      <c r="BF13" s="120" t="str">
        <f t="shared" si="1"/>
        <v/>
      </c>
    </row>
    <row r="14" spans="1:59" ht="30" customHeight="1" x14ac:dyDescent="0.25">
      <c r="A14" s="77">
        <v>4</v>
      </c>
      <c r="B14" s="164" t="str">
        <f>IF(ISBLANK(NOMBRES!B5),"",NOMBRES!B5)</f>
        <v>BAUTISTA PATRACA MIXTI MONSAJ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6"/>
      <c r="AD14" s="160">
        <f>IF(B14="","",'ASIST-ANV'!BR13)</f>
        <v>7</v>
      </c>
      <c r="AE14" s="392"/>
      <c r="AF14" s="161"/>
      <c r="AG14" s="160">
        <f>IF(B14="","",'ASIST-ANV'!BT13)</f>
        <v>0</v>
      </c>
      <c r="AH14" s="392"/>
      <c r="AI14" s="161"/>
      <c r="AJ14" s="160" t="str">
        <f>IF(B14="","",EVID_ANV!BC16)</f>
        <v>1 / 3</v>
      </c>
      <c r="AK14" s="392"/>
      <c r="AL14" s="161"/>
      <c r="AM14" s="160">
        <f>IF(B14="","",EVID_ANV!BE16)</f>
        <v>20</v>
      </c>
      <c r="AN14" s="392"/>
      <c r="AO14" s="161"/>
      <c r="AP14" s="160">
        <f>IF(B14="","",CONCENTRADO!C23)</f>
        <v>0</v>
      </c>
      <c r="AQ14" s="392"/>
      <c r="AR14" s="161"/>
      <c r="AS14" s="160">
        <f>IF(B14="","",CONCENTRADO!D23)</f>
        <v>0</v>
      </c>
      <c r="AT14" s="392"/>
      <c r="AU14" s="161"/>
      <c r="AV14" s="160">
        <f t="shared" si="2"/>
        <v>20</v>
      </c>
      <c r="AW14" s="161"/>
      <c r="AX14" s="393">
        <f t="shared" si="0"/>
        <v>5</v>
      </c>
      <c r="AY14" s="394"/>
      <c r="AZ14" s="160"/>
      <c r="BA14" s="392"/>
      <c r="BB14" s="392"/>
      <c r="BC14" s="392"/>
      <c r="BD14" s="392"/>
      <c r="BE14" s="161"/>
      <c r="BF14" s="120" t="str">
        <f t="shared" si="1"/>
        <v/>
      </c>
    </row>
    <row r="15" spans="1:59" ht="30" customHeight="1" x14ac:dyDescent="0.25">
      <c r="A15" s="73">
        <v>5</v>
      </c>
      <c r="B15" s="167" t="str">
        <f>IF(ISBLANK(NOMBRES!B6),"",NOMBRES!B6)</f>
        <v>BAUTISTA RAMIREZ LUIS ANGEL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9"/>
      <c r="AD15" s="162">
        <f>IF(B15="","",'ASIST-ANV'!BR14)</f>
        <v>7</v>
      </c>
      <c r="AE15" s="391"/>
      <c r="AF15" s="163"/>
      <c r="AG15" s="162">
        <f>IF(B15="","",'ASIST-ANV'!BT14)</f>
        <v>0</v>
      </c>
      <c r="AH15" s="391"/>
      <c r="AI15" s="163"/>
      <c r="AJ15" s="162" t="str">
        <f>IF(B15="","",EVID_ANV!BC17)</f>
        <v>2 / 3</v>
      </c>
      <c r="AK15" s="391"/>
      <c r="AL15" s="163"/>
      <c r="AM15" s="162">
        <f>IF(B15="","",EVID_ANV!BE17)</f>
        <v>45</v>
      </c>
      <c r="AN15" s="391"/>
      <c r="AO15" s="163"/>
      <c r="AP15" s="162">
        <f>IF(B15="","",CONCENTRADO!C24)</f>
        <v>0</v>
      </c>
      <c r="AQ15" s="391"/>
      <c r="AR15" s="163"/>
      <c r="AS15" s="162">
        <f>IF(B15="","",CONCENTRADO!D24)</f>
        <v>0</v>
      </c>
      <c r="AT15" s="391"/>
      <c r="AU15" s="163"/>
      <c r="AV15" s="162">
        <f t="shared" si="2"/>
        <v>45</v>
      </c>
      <c r="AW15" s="163"/>
      <c r="AX15" s="395">
        <f t="shared" si="0"/>
        <v>5</v>
      </c>
      <c r="AY15" s="396"/>
      <c r="AZ15" s="162"/>
      <c r="BA15" s="391"/>
      <c r="BB15" s="391"/>
      <c r="BC15" s="391"/>
      <c r="BD15" s="391"/>
      <c r="BE15" s="163"/>
      <c r="BF15" s="120" t="str">
        <f t="shared" si="1"/>
        <v/>
      </c>
    </row>
    <row r="16" spans="1:59" ht="30" customHeight="1" x14ac:dyDescent="0.25">
      <c r="A16" s="77">
        <v>6</v>
      </c>
      <c r="B16" s="164" t="str">
        <f>IF(ISBLANK(NOMBRES!B7),"",NOMBRES!B7)</f>
        <v>CASTILLO XINOL YADER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6"/>
      <c r="AD16" s="160">
        <f>IF(B16="","",'ASIST-ANV'!BR15)</f>
        <v>7</v>
      </c>
      <c r="AE16" s="392"/>
      <c r="AF16" s="161"/>
      <c r="AG16" s="160">
        <f>IF(B16="","",'ASIST-ANV'!BT15)</f>
        <v>0</v>
      </c>
      <c r="AH16" s="392"/>
      <c r="AI16" s="161"/>
      <c r="AJ16" s="160" t="str">
        <f>IF(B16="","",EVID_ANV!BC18)</f>
        <v>1 / 3</v>
      </c>
      <c r="AK16" s="392"/>
      <c r="AL16" s="161"/>
      <c r="AM16" s="160">
        <f>IF(B16="","",EVID_ANV!BE18)</f>
        <v>20</v>
      </c>
      <c r="AN16" s="392"/>
      <c r="AO16" s="161"/>
      <c r="AP16" s="160">
        <f>IF(B16="","",CONCENTRADO!C25)</f>
        <v>0</v>
      </c>
      <c r="AQ16" s="392"/>
      <c r="AR16" s="161"/>
      <c r="AS16" s="160">
        <f>IF(B16="","",CONCENTRADO!D25)</f>
        <v>0</v>
      </c>
      <c r="AT16" s="392"/>
      <c r="AU16" s="161"/>
      <c r="AV16" s="160">
        <f t="shared" si="2"/>
        <v>20</v>
      </c>
      <c r="AW16" s="161"/>
      <c r="AX16" s="393">
        <f t="shared" si="0"/>
        <v>5</v>
      </c>
      <c r="AY16" s="394"/>
      <c r="AZ16" s="160"/>
      <c r="BA16" s="392"/>
      <c r="BB16" s="392"/>
      <c r="BC16" s="392"/>
      <c r="BD16" s="392"/>
      <c r="BE16" s="161"/>
      <c r="BF16" s="120" t="str">
        <f t="shared" si="1"/>
        <v/>
      </c>
    </row>
    <row r="17" spans="1:58" ht="30" customHeight="1" x14ac:dyDescent="0.25">
      <c r="A17" s="73">
        <v>7</v>
      </c>
      <c r="B17" s="167" t="str">
        <f>IF(ISBLANK(NOMBRES!B8),"",NOMBRES!B8)</f>
        <v>CRUZ BAUTISTA ELISA</v>
      </c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9"/>
      <c r="AD17" s="162">
        <f>IF(B17="","",'ASIST-ANV'!BR16)</f>
        <v>7</v>
      </c>
      <c r="AE17" s="391"/>
      <c r="AF17" s="163"/>
      <c r="AG17" s="162">
        <f>IF(B17="","",'ASIST-ANV'!BT16)</f>
        <v>0</v>
      </c>
      <c r="AH17" s="391"/>
      <c r="AI17" s="163"/>
      <c r="AJ17" s="162" t="str">
        <f>IF(B17="","",EVID_ANV!BC19)</f>
        <v>1 / 3</v>
      </c>
      <c r="AK17" s="391"/>
      <c r="AL17" s="163"/>
      <c r="AM17" s="162">
        <f>IF(B17="","",EVID_ANV!BE19)</f>
        <v>20</v>
      </c>
      <c r="AN17" s="391"/>
      <c r="AO17" s="163"/>
      <c r="AP17" s="162">
        <f>IF(B17="","",CONCENTRADO!C26)</f>
        <v>10</v>
      </c>
      <c r="AQ17" s="391"/>
      <c r="AR17" s="163"/>
      <c r="AS17" s="162">
        <f>IF(B17="","",CONCENTRADO!D26)</f>
        <v>30</v>
      </c>
      <c r="AT17" s="391"/>
      <c r="AU17" s="163"/>
      <c r="AV17" s="162">
        <f t="shared" si="2"/>
        <v>50</v>
      </c>
      <c r="AW17" s="163"/>
      <c r="AX17" s="395">
        <f t="shared" si="0"/>
        <v>5</v>
      </c>
      <c r="AY17" s="396"/>
      <c r="AZ17" s="162"/>
      <c r="BA17" s="391"/>
      <c r="BB17" s="391"/>
      <c r="BC17" s="391"/>
      <c r="BD17" s="391"/>
      <c r="BE17" s="163"/>
      <c r="BF17" s="120" t="str">
        <f t="shared" si="1"/>
        <v/>
      </c>
    </row>
    <row r="18" spans="1:58" ht="30" customHeight="1" x14ac:dyDescent="0.25">
      <c r="A18" s="77">
        <v>8</v>
      </c>
      <c r="B18" s="164" t="str">
        <f>IF(ISBLANK(NOMBRES!B9),"",NOMBRES!B9)</f>
        <v>CRUZ CRUZ ANDRES PATRICIO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6"/>
      <c r="AD18" s="160">
        <f>IF(B18="","",'ASIST-ANV'!BR17)</f>
        <v>7</v>
      </c>
      <c r="AE18" s="392"/>
      <c r="AF18" s="161"/>
      <c r="AG18" s="160">
        <f>IF(B18="","",'ASIST-ANV'!BT17)</f>
        <v>0</v>
      </c>
      <c r="AH18" s="392"/>
      <c r="AI18" s="161"/>
      <c r="AJ18" s="160" t="str">
        <f>IF(B18="","",EVID_ANV!BC20)</f>
        <v>1 / 3</v>
      </c>
      <c r="AK18" s="392"/>
      <c r="AL18" s="161"/>
      <c r="AM18" s="160">
        <f>IF(B18="","",EVID_ANV!BE20)</f>
        <v>20</v>
      </c>
      <c r="AN18" s="392"/>
      <c r="AO18" s="161"/>
      <c r="AP18" s="160">
        <f>IF(B18="","",CONCENTRADO!C27)</f>
        <v>0</v>
      </c>
      <c r="AQ18" s="392"/>
      <c r="AR18" s="161"/>
      <c r="AS18" s="160">
        <f>IF(B18="","",CONCENTRADO!D27)</f>
        <v>0</v>
      </c>
      <c r="AT18" s="392"/>
      <c r="AU18" s="161"/>
      <c r="AV18" s="160">
        <f t="shared" si="2"/>
        <v>20</v>
      </c>
      <c r="AW18" s="161"/>
      <c r="AX18" s="393">
        <f t="shared" si="0"/>
        <v>5</v>
      </c>
      <c r="AY18" s="394"/>
      <c r="AZ18" s="160"/>
      <c r="BA18" s="392"/>
      <c r="BB18" s="392"/>
      <c r="BC18" s="392"/>
      <c r="BD18" s="392"/>
      <c r="BE18" s="161"/>
      <c r="BF18" s="120" t="str">
        <f t="shared" si="1"/>
        <v/>
      </c>
    </row>
    <row r="19" spans="1:58" ht="30" customHeight="1" x14ac:dyDescent="0.25">
      <c r="A19" s="73">
        <v>9</v>
      </c>
      <c r="B19" s="167" t="str">
        <f>IF(ISBLANK(NOMBRES!B10),"",NOMBRES!B10)</f>
        <v>CRUZ HERNANDEZ ERICK DANIEL</v>
      </c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9"/>
      <c r="AD19" s="162">
        <f>IF(B19="","",'ASIST-ANV'!BR18)</f>
        <v>7</v>
      </c>
      <c r="AE19" s="391"/>
      <c r="AF19" s="163"/>
      <c r="AG19" s="162">
        <f>IF(B19="","",'ASIST-ANV'!BT18)</f>
        <v>0</v>
      </c>
      <c r="AH19" s="391"/>
      <c r="AI19" s="163"/>
      <c r="AJ19" s="162" t="str">
        <f>IF(B19="","",EVID_ANV!BC21)</f>
        <v>1 / 3</v>
      </c>
      <c r="AK19" s="391"/>
      <c r="AL19" s="163"/>
      <c r="AM19" s="162">
        <f>IF(B19="","",EVID_ANV!BE21)</f>
        <v>20</v>
      </c>
      <c r="AN19" s="391"/>
      <c r="AO19" s="163"/>
      <c r="AP19" s="162">
        <f>IF(B19="","",CONCENTRADO!C28)</f>
        <v>0</v>
      </c>
      <c r="AQ19" s="391"/>
      <c r="AR19" s="163"/>
      <c r="AS19" s="162">
        <f>IF(B19="","",CONCENTRADO!D28)</f>
        <v>0</v>
      </c>
      <c r="AT19" s="391"/>
      <c r="AU19" s="163"/>
      <c r="AV19" s="162">
        <f t="shared" ref="AV19:AV35" si="3">TRUNC(AM19+AS19,1)</f>
        <v>20</v>
      </c>
      <c r="AW19" s="163"/>
      <c r="AX19" s="395">
        <f t="shared" si="0"/>
        <v>5</v>
      </c>
      <c r="AY19" s="396"/>
      <c r="AZ19" s="162"/>
      <c r="BA19" s="391"/>
      <c r="BB19" s="391"/>
      <c r="BC19" s="391"/>
      <c r="BD19" s="391"/>
      <c r="BE19" s="163"/>
      <c r="BF19" s="120" t="str">
        <f t="shared" si="1"/>
        <v/>
      </c>
    </row>
    <row r="20" spans="1:58" ht="30" customHeight="1" x14ac:dyDescent="0.25">
      <c r="A20" s="77">
        <v>10</v>
      </c>
      <c r="B20" s="164" t="str">
        <f>IF(ISBLANK(NOMBRES!B11),"",NOMBRES!B11)</f>
        <v>CRUZ MARTINEZ IRVING URIEL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6"/>
      <c r="AD20" s="160">
        <f>IF(B20="","",'ASIST-ANV'!BR19)</f>
        <v>7</v>
      </c>
      <c r="AE20" s="392"/>
      <c r="AF20" s="161"/>
      <c r="AG20" s="160">
        <f>IF(B20="","",'ASIST-ANV'!BT19)</f>
        <v>0</v>
      </c>
      <c r="AH20" s="392"/>
      <c r="AI20" s="161"/>
      <c r="AJ20" s="160" t="str">
        <f>IF(B20="","",EVID_ANV!BC22)</f>
        <v>3 / 3</v>
      </c>
      <c r="AK20" s="392"/>
      <c r="AL20" s="161"/>
      <c r="AM20" s="160">
        <f>IF(B20="","",EVID_ANV!BE22)</f>
        <v>70</v>
      </c>
      <c r="AN20" s="392"/>
      <c r="AO20" s="161"/>
      <c r="AP20" s="160">
        <f>IF(B20="","",CONCENTRADO!C29)</f>
        <v>0</v>
      </c>
      <c r="AQ20" s="392"/>
      <c r="AR20" s="161"/>
      <c r="AS20" s="160">
        <f>IF(B20="","",CONCENTRADO!D29)</f>
        <v>0</v>
      </c>
      <c r="AT20" s="392"/>
      <c r="AU20" s="161"/>
      <c r="AV20" s="160">
        <f t="shared" si="3"/>
        <v>70</v>
      </c>
      <c r="AW20" s="161"/>
      <c r="AX20" s="393">
        <f t="shared" si="0"/>
        <v>7</v>
      </c>
      <c r="AY20" s="394"/>
      <c r="AZ20" s="160"/>
      <c r="BA20" s="392"/>
      <c r="BB20" s="392"/>
      <c r="BC20" s="392"/>
      <c r="BD20" s="392"/>
      <c r="BE20" s="161"/>
      <c r="BF20" s="120" t="str">
        <f t="shared" si="1"/>
        <v/>
      </c>
    </row>
    <row r="21" spans="1:58" ht="30" customHeight="1" x14ac:dyDescent="0.25">
      <c r="A21" s="73">
        <v>11</v>
      </c>
      <c r="B21" s="167" t="str">
        <f>IF(ISBLANK(NOMBRES!B12),"",NOMBRES!B12)</f>
        <v>GONZALEZ BAUTISTA ERICK NOEL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9"/>
      <c r="AD21" s="162">
        <f>IF(B21="","",'ASIST-ANV'!BR20)</f>
        <v>7</v>
      </c>
      <c r="AE21" s="391"/>
      <c r="AF21" s="163"/>
      <c r="AG21" s="162">
        <f>IF(B21="","",'ASIST-ANV'!BT20)</f>
        <v>0</v>
      </c>
      <c r="AH21" s="391"/>
      <c r="AI21" s="163"/>
      <c r="AJ21" s="162" t="str">
        <f>IF(B21="","",EVID_ANV!BC23)</f>
        <v>2 / 3</v>
      </c>
      <c r="AK21" s="391"/>
      <c r="AL21" s="163"/>
      <c r="AM21" s="162">
        <f>IF(B21="","",EVID_ANV!BE23)</f>
        <v>45</v>
      </c>
      <c r="AN21" s="391"/>
      <c r="AO21" s="163"/>
      <c r="AP21" s="162">
        <f>IF(B21="","",CONCENTRADO!C30)</f>
        <v>0</v>
      </c>
      <c r="AQ21" s="391"/>
      <c r="AR21" s="163"/>
      <c r="AS21" s="162">
        <f>IF(B21="","",CONCENTRADO!D30)</f>
        <v>0</v>
      </c>
      <c r="AT21" s="391"/>
      <c r="AU21" s="163"/>
      <c r="AV21" s="162">
        <f t="shared" si="3"/>
        <v>45</v>
      </c>
      <c r="AW21" s="163"/>
      <c r="AX21" s="395">
        <f t="shared" si="0"/>
        <v>5</v>
      </c>
      <c r="AY21" s="396"/>
      <c r="AZ21" s="162"/>
      <c r="BA21" s="391"/>
      <c r="BB21" s="391"/>
      <c r="BC21" s="391"/>
      <c r="BD21" s="391"/>
      <c r="BE21" s="163"/>
      <c r="BF21" s="120" t="str">
        <f t="shared" si="1"/>
        <v/>
      </c>
    </row>
    <row r="22" spans="1:58" ht="30" customHeight="1" x14ac:dyDescent="0.25">
      <c r="A22" s="77">
        <v>12</v>
      </c>
      <c r="B22" s="164" t="str">
        <f>IF(ISBLANK(NOMBRES!B13),"",NOMBRES!B13)</f>
        <v>GONZALEZ CRUZ EMIRETH FLORENCIA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6"/>
      <c r="AD22" s="160">
        <f>IF(B22="","",'ASIST-ANV'!BR21)</f>
        <v>7</v>
      </c>
      <c r="AE22" s="392"/>
      <c r="AF22" s="161"/>
      <c r="AG22" s="160">
        <f>IF(B22="","",'ASIST-ANV'!BT21)</f>
        <v>0</v>
      </c>
      <c r="AH22" s="392"/>
      <c r="AI22" s="161"/>
      <c r="AJ22" s="160" t="str">
        <f>IF(B22="","",EVID_ANV!BC24)</f>
        <v>2 / 3</v>
      </c>
      <c r="AK22" s="392"/>
      <c r="AL22" s="161"/>
      <c r="AM22" s="160">
        <f>IF(B22="","",EVID_ANV!BE24)</f>
        <v>45</v>
      </c>
      <c r="AN22" s="392"/>
      <c r="AO22" s="161"/>
      <c r="AP22" s="160">
        <f>IF(B22="","",CONCENTRADO!C31)</f>
        <v>0</v>
      </c>
      <c r="AQ22" s="392"/>
      <c r="AR22" s="161"/>
      <c r="AS22" s="160">
        <f>IF(B22="","",CONCENTRADO!D31)</f>
        <v>0</v>
      </c>
      <c r="AT22" s="392"/>
      <c r="AU22" s="161"/>
      <c r="AV22" s="160">
        <f t="shared" si="3"/>
        <v>45</v>
      </c>
      <c r="AW22" s="161"/>
      <c r="AX22" s="393">
        <f t="shared" si="0"/>
        <v>5</v>
      </c>
      <c r="AY22" s="394"/>
      <c r="AZ22" s="160"/>
      <c r="BA22" s="392"/>
      <c r="BB22" s="392"/>
      <c r="BC22" s="392"/>
      <c r="BD22" s="392"/>
      <c r="BE22" s="161"/>
      <c r="BF22" s="120" t="str">
        <f t="shared" si="1"/>
        <v/>
      </c>
    </row>
    <row r="23" spans="1:58" ht="30" customHeight="1" x14ac:dyDescent="0.25">
      <c r="A23" s="73">
        <v>13</v>
      </c>
      <c r="B23" s="167" t="str">
        <f>IF(ISBLANK(NOMBRES!B14),"",NOMBRES!B14)</f>
        <v>GONZALEZ LUIS SHARON</v>
      </c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9"/>
      <c r="AD23" s="162">
        <f>IF(B23="","",'ASIST-ANV'!BR22)</f>
        <v>7</v>
      </c>
      <c r="AE23" s="391"/>
      <c r="AF23" s="163"/>
      <c r="AG23" s="162">
        <f>IF(B23="","",'ASIST-ANV'!BT22)</f>
        <v>0</v>
      </c>
      <c r="AH23" s="391"/>
      <c r="AI23" s="163"/>
      <c r="AJ23" s="162" t="str">
        <f>IF(B23="","",EVID_ANV!BC25)</f>
        <v>1 / 3</v>
      </c>
      <c r="AK23" s="391"/>
      <c r="AL23" s="163"/>
      <c r="AM23" s="162">
        <f>IF(B23="","",EVID_ANV!BE25)</f>
        <v>20</v>
      </c>
      <c r="AN23" s="391"/>
      <c r="AO23" s="163"/>
      <c r="AP23" s="162">
        <f>IF(B23="","",CONCENTRADO!C32)</f>
        <v>0</v>
      </c>
      <c r="AQ23" s="391"/>
      <c r="AR23" s="163"/>
      <c r="AS23" s="162">
        <f>IF(B23="","",CONCENTRADO!D32)</f>
        <v>0</v>
      </c>
      <c r="AT23" s="391"/>
      <c r="AU23" s="163"/>
      <c r="AV23" s="162">
        <f t="shared" si="3"/>
        <v>20</v>
      </c>
      <c r="AW23" s="163"/>
      <c r="AX23" s="395">
        <f t="shared" si="0"/>
        <v>5</v>
      </c>
      <c r="AY23" s="396"/>
      <c r="AZ23" s="162"/>
      <c r="BA23" s="391"/>
      <c r="BB23" s="391"/>
      <c r="BC23" s="391"/>
      <c r="BD23" s="391"/>
      <c r="BE23" s="163"/>
      <c r="BF23" s="120" t="str">
        <f t="shared" si="1"/>
        <v/>
      </c>
    </row>
    <row r="24" spans="1:58" ht="30" customHeight="1" x14ac:dyDescent="0.25">
      <c r="A24" s="77">
        <v>14</v>
      </c>
      <c r="B24" s="164" t="str">
        <f>IF(ISBLANK(NOMBRES!B15),"",NOMBRES!B15)</f>
        <v>GONZALEZ SANCHEZ MIKE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6"/>
      <c r="AD24" s="160">
        <f>IF(B24="","",'ASIST-ANV'!BR23)</f>
        <v>7</v>
      </c>
      <c r="AE24" s="392"/>
      <c r="AF24" s="161"/>
      <c r="AG24" s="160">
        <f>IF(B24="","",'ASIST-ANV'!BT23)</f>
        <v>0</v>
      </c>
      <c r="AH24" s="392"/>
      <c r="AI24" s="161"/>
      <c r="AJ24" s="160" t="str">
        <f>IF(B24="","",EVID_ANV!BC26)</f>
        <v>1 / 3</v>
      </c>
      <c r="AK24" s="392"/>
      <c r="AL24" s="161"/>
      <c r="AM24" s="160">
        <f>IF(B24="","",EVID_ANV!BE26)</f>
        <v>20</v>
      </c>
      <c r="AN24" s="392"/>
      <c r="AO24" s="161"/>
      <c r="AP24" s="160">
        <f>IF(B24="","",CONCENTRADO!C33)</f>
        <v>0</v>
      </c>
      <c r="AQ24" s="392"/>
      <c r="AR24" s="161"/>
      <c r="AS24" s="160">
        <f>IF(B24="","",CONCENTRADO!D33)</f>
        <v>0</v>
      </c>
      <c r="AT24" s="392"/>
      <c r="AU24" s="161"/>
      <c r="AV24" s="160">
        <f t="shared" si="3"/>
        <v>20</v>
      </c>
      <c r="AW24" s="161"/>
      <c r="AX24" s="393">
        <f t="shared" si="0"/>
        <v>5</v>
      </c>
      <c r="AY24" s="394"/>
      <c r="AZ24" s="160"/>
      <c r="BA24" s="392"/>
      <c r="BB24" s="392"/>
      <c r="BC24" s="392"/>
      <c r="BD24" s="392"/>
      <c r="BE24" s="161"/>
      <c r="BF24" s="120" t="str">
        <f t="shared" si="1"/>
        <v/>
      </c>
    </row>
    <row r="25" spans="1:58" ht="30" customHeight="1" x14ac:dyDescent="0.25">
      <c r="A25" s="73">
        <v>15</v>
      </c>
      <c r="B25" s="167" t="str">
        <f>IF(ISBLANK(NOMBRES!B16),"",NOMBRES!B16)</f>
        <v>HERNANDEZ BAUTISTA ABRIL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9"/>
      <c r="AD25" s="162">
        <f>IF(B25="","",'ASIST-ANV'!BR24)</f>
        <v>7</v>
      </c>
      <c r="AE25" s="391"/>
      <c r="AF25" s="163"/>
      <c r="AG25" s="162">
        <f>IF(B25="","",'ASIST-ANV'!BT24)</f>
        <v>0</v>
      </c>
      <c r="AH25" s="391"/>
      <c r="AI25" s="163"/>
      <c r="AJ25" s="162" t="str">
        <f>IF(B25="","",EVID_ANV!BC27)</f>
        <v>3 / 3</v>
      </c>
      <c r="AK25" s="391"/>
      <c r="AL25" s="163"/>
      <c r="AM25" s="162">
        <f>IF(B25="","",EVID_ANV!BE27)</f>
        <v>70</v>
      </c>
      <c r="AN25" s="391"/>
      <c r="AO25" s="163"/>
      <c r="AP25" s="162">
        <f>IF(B25="","",CONCENTRADO!C34)</f>
        <v>0</v>
      </c>
      <c r="AQ25" s="391"/>
      <c r="AR25" s="163"/>
      <c r="AS25" s="162">
        <f>IF(B25="","",CONCENTRADO!D34)</f>
        <v>0</v>
      </c>
      <c r="AT25" s="391"/>
      <c r="AU25" s="163"/>
      <c r="AV25" s="162">
        <f t="shared" si="3"/>
        <v>70</v>
      </c>
      <c r="AW25" s="163"/>
      <c r="AX25" s="395">
        <f t="shared" si="0"/>
        <v>7</v>
      </c>
      <c r="AY25" s="396"/>
      <c r="AZ25" s="162"/>
      <c r="BA25" s="391"/>
      <c r="BB25" s="391"/>
      <c r="BC25" s="391"/>
      <c r="BD25" s="391"/>
      <c r="BE25" s="163"/>
      <c r="BF25" s="120" t="str">
        <f t="shared" si="1"/>
        <v/>
      </c>
    </row>
    <row r="26" spans="1:58" ht="30" customHeight="1" x14ac:dyDescent="0.25">
      <c r="A26" s="77">
        <v>16</v>
      </c>
      <c r="B26" s="164" t="str">
        <f>IF(ISBLANK(NOMBRES!B17),"",NOMBRES!B17)</f>
        <v>HERNANDEZ DOMINGUEZ ISAIAS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6"/>
      <c r="AD26" s="160">
        <f>IF(B26="","",'ASIST-ANV'!BR25)</f>
        <v>7</v>
      </c>
      <c r="AE26" s="392"/>
      <c r="AF26" s="161"/>
      <c r="AG26" s="160">
        <f>IF(B26="","",'ASIST-ANV'!BT25)</f>
        <v>0</v>
      </c>
      <c r="AH26" s="392"/>
      <c r="AI26" s="161"/>
      <c r="AJ26" s="160" t="str">
        <f>IF(B26="","",EVID_ANV!BC28)</f>
        <v>3 / 3</v>
      </c>
      <c r="AK26" s="392"/>
      <c r="AL26" s="161"/>
      <c r="AM26" s="160">
        <f>IF(B26="","",EVID_ANV!BE28)</f>
        <v>70</v>
      </c>
      <c r="AN26" s="392"/>
      <c r="AO26" s="161"/>
      <c r="AP26" s="160">
        <f>IF(B26="","",CONCENTRADO!C35)</f>
        <v>0</v>
      </c>
      <c r="AQ26" s="392"/>
      <c r="AR26" s="161"/>
      <c r="AS26" s="160">
        <f>IF(B26="","",CONCENTRADO!D35)</f>
        <v>0</v>
      </c>
      <c r="AT26" s="392"/>
      <c r="AU26" s="161"/>
      <c r="AV26" s="160">
        <f t="shared" si="3"/>
        <v>70</v>
      </c>
      <c r="AW26" s="161"/>
      <c r="AX26" s="393">
        <f t="shared" si="0"/>
        <v>7</v>
      </c>
      <c r="AY26" s="394"/>
      <c r="AZ26" s="160"/>
      <c r="BA26" s="392"/>
      <c r="BB26" s="392"/>
      <c r="BC26" s="392"/>
      <c r="BD26" s="392"/>
      <c r="BE26" s="161"/>
      <c r="BF26" s="120" t="str">
        <f t="shared" si="1"/>
        <v/>
      </c>
    </row>
    <row r="27" spans="1:58" ht="30" customHeight="1" x14ac:dyDescent="0.25">
      <c r="A27" s="73">
        <v>17</v>
      </c>
      <c r="B27" s="167" t="str">
        <f>IF(ISBLANK(NOMBRES!B18),"",NOMBRES!B18)</f>
        <v>HERNANDEZ GONZALEZ ESTEFANIA</v>
      </c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9"/>
      <c r="AD27" s="162">
        <f>IF(B27="","",'ASIST-ANV'!BR26)</f>
        <v>7</v>
      </c>
      <c r="AE27" s="391"/>
      <c r="AF27" s="163"/>
      <c r="AG27" s="162">
        <f>IF(B27="","",'ASIST-ANV'!BT26)</f>
        <v>0</v>
      </c>
      <c r="AH27" s="391"/>
      <c r="AI27" s="163"/>
      <c r="AJ27" s="162" t="str">
        <f>IF(B27="","",EVID_ANV!BC29)</f>
        <v>2 / 3</v>
      </c>
      <c r="AK27" s="391"/>
      <c r="AL27" s="163"/>
      <c r="AM27" s="162">
        <f>IF(B27="","",EVID_ANV!BE29)</f>
        <v>45</v>
      </c>
      <c r="AN27" s="391"/>
      <c r="AO27" s="163"/>
      <c r="AP27" s="162">
        <f>IF(B27="","",CONCENTRADO!C36)</f>
        <v>0</v>
      </c>
      <c r="AQ27" s="391"/>
      <c r="AR27" s="163"/>
      <c r="AS27" s="162">
        <f>IF(B27="","",CONCENTRADO!D36)</f>
        <v>0</v>
      </c>
      <c r="AT27" s="391"/>
      <c r="AU27" s="163"/>
      <c r="AV27" s="162">
        <f t="shared" si="3"/>
        <v>45</v>
      </c>
      <c r="AW27" s="163"/>
      <c r="AX27" s="395">
        <f t="shared" si="0"/>
        <v>5</v>
      </c>
      <c r="AY27" s="396"/>
      <c r="AZ27" s="162"/>
      <c r="BA27" s="391"/>
      <c r="BB27" s="391"/>
      <c r="BC27" s="391"/>
      <c r="BD27" s="391"/>
      <c r="BE27" s="163"/>
      <c r="BF27" s="120" t="str">
        <f t="shared" si="1"/>
        <v/>
      </c>
    </row>
    <row r="28" spans="1:58" ht="30" customHeight="1" x14ac:dyDescent="0.25">
      <c r="A28" s="77">
        <v>18</v>
      </c>
      <c r="B28" s="164" t="str">
        <f>IF(ISBLANK(NOMBRES!B19),"",NOMBRES!B19)</f>
        <v>HERNANDEZ HERNANDEZ MELANY YOLETTE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6"/>
      <c r="AD28" s="160">
        <f>IF(B28="","",'ASIST-ANV'!BR27)</f>
        <v>7</v>
      </c>
      <c r="AE28" s="392"/>
      <c r="AF28" s="161"/>
      <c r="AG28" s="160">
        <f>IF(B28="","",'ASIST-ANV'!BT27)</f>
        <v>0</v>
      </c>
      <c r="AH28" s="392"/>
      <c r="AI28" s="161"/>
      <c r="AJ28" s="160" t="str">
        <f>IF(B28="","",EVID_ANV!BC30)</f>
        <v>1 / 3</v>
      </c>
      <c r="AK28" s="392"/>
      <c r="AL28" s="161"/>
      <c r="AM28" s="160">
        <f>IF(B28="","",EVID_ANV!BE30)</f>
        <v>20</v>
      </c>
      <c r="AN28" s="392"/>
      <c r="AO28" s="161"/>
      <c r="AP28" s="160">
        <f>IF(B28="","",CONCENTRADO!C37)</f>
        <v>0</v>
      </c>
      <c r="AQ28" s="392"/>
      <c r="AR28" s="161"/>
      <c r="AS28" s="160">
        <f>IF(B28="","",CONCENTRADO!D37)</f>
        <v>0</v>
      </c>
      <c r="AT28" s="392"/>
      <c r="AU28" s="161"/>
      <c r="AV28" s="160">
        <f t="shared" si="3"/>
        <v>20</v>
      </c>
      <c r="AW28" s="161"/>
      <c r="AX28" s="393">
        <f t="shared" si="0"/>
        <v>5</v>
      </c>
      <c r="AY28" s="394"/>
      <c r="AZ28" s="160"/>
      <c r="BA28" s="392"/>
      <c r="BB28" s="392"/>
      <c r="BC28" s="392"/>
      <c r="BD28" s="392"/>
      <c r="BE28" s="161"/>
      <c r="BF28" s="120" t="str">
        <f t="shared" si="1"/>
        <v/>
      </c>
    </row>
    <row r="29" spans="1:58" ht="30" customHeight="1" x14ac:dyDescent="0.25">
      <c r="A29" s="73">
        <v>19</v>
      </c>
      <c r="B29" s="167" t="str">
        <f>IF(ISBLANK(NOMBRES!B20),"",NOMBRES!B20)</f>
        <v>HERNANDEZ JUAREZ ESTRELLA</v>
      </c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9"/>
      <c r="AD29" s="162">
        <f>IF(B29="","",'ASIST-ANV'!BR28)</f>
        <v>7</v>
      </c>
      <c r="AE29" s="391"/>
      <c r="AF29" s="163"/>
      <c r="AG29" s="162">
        <f>IF(B29="","",'ASIST-ANV'!BT28)</f>
        <v>0</v>
      </c>
      <c r="AH29" s="391"/>
      <c r="AI29" s="163"/>
      <c r="AJ29" s="162" t="str">
        <f>IF(B29="","",EVID_ANV!BC31)</f>
        <v>1 / 3</v>
      </c>
      <c r="AK29" s="391"/>
      <c r="AL29" s="163"/>
      <c r="AM29" s="162">
        <f>IF(B29="","",EVID_ANV!BE31)</f>
        <v>20</v>
      </c>
      <c r="AN29" s="391"/>
      <c r="AO29" s="163"/>
      <c r="AP29" s="162">
        <f>IF(B29="","",CONCENTRADO!C38)</f>
        <v>0</v>
      </c>
      <c r="AQ29" s="391"/>
      <c r="AR29" s="163"/>
      <c r="AS29" s="162">
        <f>IF(B29="","",CONCENTRADO!D38)</f>
        <v>0</v>
      </c>
      <c r="AT29" s="391"/>
      <c r="AU29" s="163"/>
      <c r="AV29" s="162">
        <f t="shared" si="3"/>
        <v>20</v>
      </c>
      <c r="AW29" s="163"/>
      <c r="AX29" s="395">
        <f t="shared" si="0"/>
        <v>5</v>
      </c>
      <c r="AY29" s="396"/>
      <c r="AZ29" s="162"/>
      <c r="BA29" s="391"/>
      <c r="BB29" s="391"/>
      <c r="BC29" s="391"/>
      <c r="BD29" s="391"/>
      <c r="BE29" s="163"/>
      <c r="BF29" s="120" t="str">
        <f t="shared" si="1"/>
        <v/>
      </c>
    </row>
    <row r="30" spans="1:58" ht="30" customHeight="1" x14ac:dyDescent="0.25">
      <c r="A30" s="77">
        <v>20</v>
      </c>
      <c r="B30" s="164" t="str">
        <f>IF(ISBLANK(NOMBRES!B21),"",NOMBRES!B21)</f>
        <v>HERNANDEZ MARTINEZ BELLANEYRA</v>
      </c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6"/>
      <c r="AD30" s="160">
        <f>IF(B30="","",'ASIST-ANV'!BR29)</f>
        <v>7</v>
      </c>
      <c r="AE30" s="392"/>
      <c r="AF30" s="161"/>
      <c r="AG30" s="160">
        <f>IF(B30="","",'ASIST-ANV'!BT29)</f>
        <v>0</v>
      </c>
      <c r="AH30" s="392"/>
      <c r="AI30" s="161"/>
      <c r="AJ30" s="160" t="str">
        <f>IF(B30="","",EVID_ANV!BC32)</f>
        <v>1 / 3</v>
      </c>
      <c r="AK30" s="392"/>
      <c r="AL30" s="161"/>
      <c r="AM30" s="160">
        <f>IF(B30="","",EVID_ANV!BE32)</f>
        <v>20</v>
      </c>
      <c r="AN30" s="392"/>
      <c r="AO30" s="161"/>
      <c r="AP30" s="160">
        <f>IF(B30="","",CONCENTRADO!C39)</f>
        <v>0</v>
      </c>
      <c r="AQ30" s="392"/>
      <c r="AR30" s="161"/>
      <c r="AS30" s="160">
        <f>IF(B30="","",CONCENTRADO!D39)</f>
        <v>0</v>
      </c>
      <c r="AT30" s="392"/>
      <c r="AU30" s="161"/>
      <c r="AV30" s="160">
        <f t="shared" si="3"/>
        <v>20</v>
      </c>
      <c r="AW30" s="161"/>
      <c r="AX30" s="393">
        <f t="shared" si="0"/>
        <v>5</v>
      </c>
      <c r="AY30" s="394"/>
      <c r="AZ30" s="160"/>
      <c r="BA30" s="392"/>
      <c r="BB30" s="392"/>
      <c r="BC30" s="392"/>
      <c r="BD30" s="392"/>
      <c r="BE30" s="161"/>
      <c r="BF30" s="120" t="str">
        <f t="shared" si="1"/>
        <v/>
      </c>
    </row>
    <row r="31" spans="1:58" ht="30" customHeight="1" x14ac:dyDescent="0.25">
      <c r="A31" s="73">
        <v>21</v>
      </c>
      <c r="B31" s="167" t="str">
        <f>IF(ISBLANK(NOMBRES!B22),"",NOMBRES!B22)</f>
        <v>LUIS BAUTISTA BRISA YISET</v>
      </c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9"/>
      <c r="AD31" s="162">
        <f>IF(B31="","",'ASIST-ANV'!BR30)</f>
        <v>7</v>
      </c>
      <c r="AE31" s="391"/>
      <c r="AF31" s="163"/>
      <c r="AG31" s="162">
        <f>IF(B31="","",'ASIST-ANV'!BT30)</f>
        <v>0</v>
      </c>
      <c r="AH31" s="391"/>
      <c r="AI31" s="163"/>
      <c r="AJ31" s="162" t="str">
        <f>IF(B31="","",EVID_ANV!BC33)</f>
        <v>2 / 3</v>
      </c>
      <c r="AK31" s="391"/>
      <c r="AL31" s="163"/>
      <c r="AM31" s="162">
        <f>IF(B31="","",EVID_ANV!BE33)</f>
        <v>45</v>
      </c>
      <c r="AN31" s="391"/>
      <c r="AO31" s="163"/>
      <c r="AP31" s="162">
        <f>IF(B31="","",CONCENTRADO!C40)</f>
        <v>0</v>
      </c>
      <c r="AQ31" s="391"/>
      <c r="AR31" s="163"/>
      <c r="AS31" s="162">
        <f>IF(B31="","",CONCENTRADO!D40)</f>
        <v>0</v>
      </c>
      <c r="AT31" s="391"/>
      <c r="AU31" s="163"/>
      <c r="AV31" s="162">
        <f t="shared" si="3"/>
        <v>45</v>
      </c>
      <c r="AW31" s="163"/>
      <c r="AX31" s="395">
        <f t="shared" si="0"/>
        <v>5</v>
      </c>
      <c r="AY31" s="396"/>
      <c r="AZ31" s="162"/>
      <c r="BA31" s="391"/>
      <c r="BB31" s="391"/>
      <c r="BC31" s="391"/>
      <c r="BD31" s="391"/>
      <c r="BE31" s="163"/>
      <c r="BF31" s="120" t="str">
        <f t="shared" si="1"/>
        <v/>
      </c>
    </row>
    <row r="32" spans="1:58" ht="30" customHeight="1" x14ac:dyDescent="0.25">
      <c r="A32" s="77">
        <v>22</v>
      </c>
      <c r="B32" s="164" t="str">
        <f>IF(ISBLANK(NOMBRES!B23),"",NOMBRES!B23)</f>
        <v>LUIS HERNANDEZ ERICK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160">
        <f>IF(B32="","",'ASIST-ANV'!BR31)</f>
        <v>7</v>
      </c>
      <c r="AE32" s="392"/>
      <c r="AF32" s="161"/>
      <c r="AG32" s="160">
        <f>IF(B32="","",'ASIST-ANV'!BT31)</f>
        <v>0</v>
      </c>
      <c r="AH32" s="392"/>
      <c r="AI32" s="161"/>
      <c r="AJ32" s="160" t="str">
        <f>IF(B32="","",EVID_ANV!BC34)</f>
        <v>2 / 3</v>
      </c>
      <c r="AK32" s="392"/>
      <c r="AL32" s="161"/>
      <c r="AM32" s="160">
        <f>IF(B32="","",EVID_ANV!BE34)</f>
        <v>45</v>
      </c>
      <c r="AN32" s="392"/>
      <c r="AO32" s="161"/>
      <c r="AP32" s="160">
        <f>IF(B32="","",CONCENTRADO!C41)</f>
        <v>0</v>
      </c>
      <c r="AQ32" s="392"/>
      <c r="AR32" s="161"/>
      <c r="AS32" s="160">
        <f>IF(B32="","",CONCENTRADO!D41)</f>
        <v>0</v>
      </c>
      <c r="AT32" s="392"/>
      <c r="AU32" s="161"/>
      <c r="AV32" s="160">
        <f t="shared" si="3"/>
        <v>45</v>
      </c>
      <c r="AW32" s="161"/>
      <c r="AX32" s="393">
        <f t="shared" si="0"/>
        <v>5</v>
      </c>
      <c r="AY32" s="394"/>
      <c r="AZ32" s="160"/>
      <c r="BA32" s="392"/>
      <c r="BB32" s="392"/>
      <c r="BC32" s="392"/>
      <c r="BD32" s="392"/>
      <c r="BE32" s="161"/>
      <c r="BF32" s="120" t="str">
        <f t="shared" si="1"/>
        <v/>
      </c>
    </row>
    <row r="33" spans="1:58" ht="30" customHeight="1" x14ac:dyDescent="0.25">
      <c r="A33" s="73">
        <v>23</v>
      </c>
      <c r="B33" s="167" t="str">
        <f>IF(ISBLANK(NOMBRES!B24),"",NOMBRES!B24)</f>
        <v>LUIS VILLANUEVA DANNA ARLENI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162">
        <f>IF(B33="","",'ASIST-ANV'!BR32)</f>
        <v>7</v>
      </c>
      <c r="AE33" s="391"/>
      <c r="AF33" s="163"/>
      <c r="AG33" s="162">
        <f>IF(B33="","",'ASIST-ANV'!BT32)</f>
        <v>0</v>
      </c>
      <c r="AH33" s="391"/>
      <c r="AI33" s="163"/>
      <c r="AJ33" s="162" t="str">
        <f>IF(B33="","",EVID_ANV!BC35)</f>
        <v>2 / 3</v>
      </c>
      <c r="AK33" s="391"/>
      <c r="AL33" s="163"/>
      <c r="AM33" s="162">
        <f>IF(B33="","",EVID_ANV!BE35)</f>
        <v>45</v>
      </c>
      <c r="AN33" s="391"/>
      <c r="AO33" s="163"/>
      <c r="AP33" s="162">
        <f>IF(B33="","",CONCENTRADO!C42)</f>
        <v>0</v>
      </c>
      <c r="AQ33" s="391"/>
      <c r="AR33" s="163"/>
      <c r="AS33" s="162">
        <f>IF(B33="","",CONCENTRADO!D42)</f>
        <v>0</v>
      </c>
      <c r="AT33" s="391"/>
      <c r="AU33" s="163"/>
      <c r="AV33" s="162">
        <f t="shared" si="3"/>
        <v>45</v>
      </c>
      <c r="AW33" s="163"/>
      <c r="AX33" s="395">
        <f t="shared" si="0"/>
        <v>5</v>
      </c>
      <c r="AY33" s="396"/>
      <c r="AZ33" s="162"/>
      <c r="BA33" s="391"/>
      <c r="BB33" s="391"/>
      <c r="BC33" s="391"/>
      <c r="BD33" s="391"/>
      <c r="BE33" s="163"/>
      <c r="BF33" s="120" t="str">
        <f t="shared" si="1"/>
        <v/>
      </c>
    </row>
    <row r="34" spans="1:58" ht="30" customHeight="1" x14ac:dyDescent="0.25">
      <c r="A34" s="77">
        <v>24</v>
      </c>
      <c r="B34" s="164" t="str">
        <f>IF(ISBLANK(NOMBRES!B25),"",NOMBRES!B25)</f>
        <v>MARTINEZ CRUZ ELIAS JHOVANI</v>
      </c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6"/>
      <c r="AD34" s="160">
        <f>IF(B34="","",'ASIST-ANV'!BR33)</f>
        <v>7</v>
      </c>
      <c r="AE34" s="392"/>
      <c r="AF34" s="161"/>
      <c r="AG34" s="160">
        <f>IF(B34="","",'ASIST-ANV'!BT33)</f>
        <v>0</v>
      </c>
      <c r="AH34" s="392"/>
      <c r="AI34" s="161"/>
      <c r="AJ34" s="160" t="str">
        <f>IF(B34="","",EVID_ANV!BC36)</f>
        <v>3 / 3</v>
      </c>
      <c r="AK34" s="392"/>
      <c r="AL34" s="161"/>
      <c r="AM34" s="160">
        <f>IF(B34="","",EVID_ANV!BE36)</f>
        <v>70</v>
      </c>
      <c r="AN34" s="392"/>
      <c r="AO34" s="161"/>
      <c r="AP34" s="160">
        <f>IF(B34="","",CONCENTRADO!C43)</f>
        <v>0</v>
      </c>
      <c r="AQ34" s="392"/>
      <c r="AR34" s="161"/>
      <c r="AS34" s="160">
        <f>IF(B34="","",CONCENTRADO!D43)</f>
        <v>0</v>
      </c>
      <c r="AT34" s="392"/>
      <c r="AU34" s="161"/>
      <c r="AV34" s="160">
        <f t="shared" si="3"/>
        <v>70</v>
      </c>
      <c r="AW34" s="161"/>
      <c r="AX34" s="393">
        <f t="shared" si="0"/>
        <v>7</v>
      </c>
      <c r="AY34" s="394"/>
      <c r="AZ34" s="160"/>
      <c r="BA34" s="392"/>
      <c r="BB34" s="392"/>
      <c r="BC34" s="392"/>
      <c r="BD34" s="392"/>
      <c r="BE34" s="161"/>
      <c r="BF34" s="120" t="str">
        <f t="shared" si="1"/>
        <v/>
      </c>
    </row>
    <row r="35" spans="1:58" ht="30" customHeight="1" x14ac:dyDescent="0.25">
      <c r="A35" s="73">
        <v>25</v>
      </c>
      <c r="B35" s="167" t="str">
        <f>IF(ISBLANK(NOMBRES!B26),"",NOMBRES!B26)</f>
        <v>MARTINEZ RAMOS GREGORIO</v>
      </c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162">
        <f>IF(B35="","",'ASIST-ANV'!BR34)</f>
        <v>7</v>
      </c>
      <c r="AE35" s="391"/>
      <c r="AF35" s="163"/>
      <c r="AG35" s="162">
        <f>IF(B35="","",'ASIST-ANV'!BT34)</f>
        <v>0</v>
      </c>
      <c r="AH35" s="391"/>
      <c r="AI35" s="163"/>
      <c r="AJ35" s="162" t="str">
        <f>IF(B35="","",EVID_ANV!BC37)</f>
        <v>1 / 3</v>
      </c>
      <c r="AK35" s="391"/>
      <c r="AL35" s="163"/>
      <c r="AM35" s="162">
        <f>IF(B35="","",EVID_ANV!BE37)</f>
        <v>20</v>
      </c>
      <c r="AN35" s="391"/>
      <c r="AO35" s="163"/>
      <c r="AP35" s="162">
        <f>IF(B35="","",CONCENTRADO!C44)</f>
        <v>0</v>
      </c>
      <c r="AQ35" s="391"/>
      <c r="AR35" s="163"/>
      <c r="AS35" s="162">
        <f>IF(B35="","",CONCENTRADO!D44)</f>
        <v>0</v>
      </c>
      <c r="AT35" s="391"/>
      <c r="AU35" s="163"/>
      <c r="AV35" s="162">
        <f t="shared" si="3"/>
        <v>20</v>
      </c>
      <c r="AW35" s="163"/>
      <c r="AX35" s="395">
        <f t="shared" si="0"/>
        <v>5</v>
      </c>
      <c r="AY35" s="396"/>
      <c r="AZ35" s="162"/>
      <c r="BA35" s="391"/>
      <c r="BB35" s="391"/>
      <c r="BC35" s="391"/>
      <c r="BD35" s="391"/>
      <c r="BE35" s="163"/>
      <c r="BF35" s="120" t="str">
        <f t="shared" si="1"/>
        <v/>
      </c>
    </row>
    <row r="36" spans="1:58" x14ac:dyDescent="0.2">
      <c r="A36" s="81" t="s">
        <v>93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14" t="s">
        <v>6</v>
      </c>
      <c r="BD36" s="314"/>
      <c r="BE36" s="314"/>
    </row>
    <row r="38" spans="1:58" x14ac:dyDescent="0.2">
      <c r="A38" s="218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20"/>
      <c r="N38" s="61"/>
      <c r="O38" s="229" t="s">
        <v>31</v>
      </c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 t="s">
        <v>0</v>
      </c>
      <c r="AJ38" s="229"/>
      <c r="AK38" s="229"/>
      <c r="AL38" s="229"/>
      <c r="AM38" s="229"/>
      <c r="AN38" s="229"/>
      <c r="AO38" s="229"/>
      <c r="AP38" s="194" t="s">
        <v>1</v>
      </c>
      <c r="AQ38" s="194"/>
      <c r="AR38" s="194"/>
      <c r="AS38" s="194"/>
      <c r="AT38" s="227" t="s">
        <v>25</v>
      </c>
      <c r="AU38" s="227"/>
      <c r="AV38" s="227"/>
      <c r="AW38" s="227"/>
      <c r="AX38" s="227"/>
      <c r="AY38" s="227"/>
      <c r="AZ38" s="227"/>
      <c r="BA38" s="227"/>
      <c r="BB38" s="432" t="s">
        <v>7</v>
      </c>
      <c r="BC38" s="433"/>
      <c r="BD38" s="224" t="s">
        <v>2</v>
      </c>
      <c r="BE38" s="226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8" t="str">
        <f>CONCENTRADO!C1</f>
        <v xml:space="preserve">JAIME TORRES BODET </v>
      </c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50"/>
      <c r="AI39" s="348" t="str">
        <f>CONCENTRADO!C2</f>
        <v>30EBH0204A</v>
      </c>
      <c r="AJ39" s="349"/>
      <c r="AK39" s="349"/>
      <c r="AL39" s="349"/>
      <c r="AM39" s="349"/>
      <c r="AN39" s="349"/>
      <c r="AO39" s="350"/>
      <c r="AP39" s="194" t="s">
        <v>45</v>
      </c>
      <c r="AQ39" s="194"/>
      <c r="AR39" s="194" t="s">
        <v>46</v>
      </c>
      <c r="AS39" s="194"/>
      <c r="AT39" s="195" t="s">
        <v>47</v>
      </c>
      <c r="AU39" s="195"/>
      <c r="AV39" s="195" t="s">
        <v>48</v>
      </c>
      <c r="AW39" s="195"/>
      <c r="AX39" s="195" t="s">
        <v>49</v>
      </c>
      <c r="AY39" s="195"/>
      <c r="AZ39" s="195" t="s">
        <v>50</v>
      </c>
      <c r="BA39" s="195"/>
      <c r="BB39" s="434" t="str">
        <f>CONCENTRADO!C6</f>
        <v>IV</v>
      </c>
      <c r="BC39" s="435"/>
      <c r="BD39" s="427" t="str">
        <f>CONCENTRADO!C7</f>
        <v>B</v>
      </c>
      <c r="BE39" s="428"/>
    </row>
    <row r="40" spans="1:58" ht="16.5" x14ac:dyDescent="0.25">
      <c r="A40" s="230" t="s">
        <v>21</v>
      </c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67"/>
      <c r="O40" s="351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3"/>
      <c r="AI40" s="351"/>
      <c r="AJ40" s="352"/>
      <c r="AK40" s="352"/>
      <c r="AL40" s="352"/>
      <c r="AM40" s="352"/>
      <c r="AN40" s="352"/>
      <c r="AO40" s="353"/>
      <c r="AP40" s="438" t="s">
        <v>16</v>
      </c>
      <c r="AQ40" s="438"/>
      <c r="AR40" s="438"/>
      <c r="AS40" s="438"/>
      <c r="AT40" s="438" t="s">
        <v>16</v>
      </c>
      <c r="AU40" s="438"/>
      <c r="AV40" s="431"/>
      <c r="AW40" s="431"/>
      <c r="AX40" s="431"/>
      <c r="AY40" s="431"/>
      <c r="AZ40" s="431"/>
      <c r="BA40" s="431"/>
      <c r="BB40" s="436"/>
      <c r="BC40" s="437"/>
      <c r="BD40" s="429"/>
      <c r="BE40" s="430"/>
    </row>
    <row r="41" spans="1:58" x14ac:dyDescent="0.2">
      <c r="A41" s="184" t="s">
        <v>22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6"/>
      <c r="N41" s="67"/>
      <c r="O41" s="328" t="s">
        <v>26</v>
      </c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29"/>
      <c r="AB41" s="329"/>
      <c r="AC41" s="329"/>
      <c r="AD41" s="330"/>
      <c r="AE41" s="329" t="s">
        <v>76</v>
      </c>
      <c r="AF41" s="329"/>
      <c r="AG41" s="329"/>
      <c r="AH41" s="329"/>
      <c r="AI41" s="329"/>
      <c r="AJ41" s="329"/>
      <c r="AK41" s="329"/>
      <c r="AL41" s="329"/>
      <c r="AM41" s="329"/>
      <c r="AN41" s="329"/>
      <c r="AO41" s="329"/>
      <c r="AP41" s="329"/>
      <c r="AQ41" s="329"/>
      <c r="AR41" s="330"/>
      <c r="AS41" s="331" t="s">
        <v>24</v>
      </c>
      <c r="AT41" s="331"/>
      <c r="AU41" s="331"/>
      <c r="AV41" s="331"/>
      <c r="AW41" s="331"/>
      <c r="AX41" s="331"/>
      <c r="AY41" s="331"/>
      <c r="AZ41" s="331"/>
      <c r="BA41" s="331"/>
      <c r="BB41" s="331" t="s">
        <v>20</v>
      </c>
      <c r="BC41" s="331"/>
      <c r="BD41" s="331"/>
      <c r="BE41" s="331"/>
    </row>
    <row r="42" spans="1:58" ht="12.75" customHeight="1" x14ac:dyDescent="0.2">
      <c r="A42" s="184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6"/>
      <c r="N42" s="69"/>
      <c r="O42" s="421" t="str">
        <f>CONCENTRADO!C8</f>
        <v xml:space="preserve">ELPIDIO MENDEZ TORRES  </v>
      </c>
      <c r="P42" s="422"/>
      <c r="Q42" s="422"/>
      <c r="R42" s="422"/>
      <c r="S42" s="422"/>
      <c r="T42" s="422"/>
      <c r="U42" s="422"/>
      <c r="V42" s="422"/>
      <c r="W42" s="422"/>
      <c r="X42" s="422"/>
      <c r="Y42" s="422"/>
      <c r="Z42" s="422"/>
      <c r="AA42" s="422"/>
      <c r="AB42" s="422"/>
      <c r="AC42" s="422"/>
      <c r="AD42" s="423"/>
      <c r="AE42" s="333" t="str">
        <f>CONCENTRADO!C9</f>
        <v>TALLER DE CULTURA DIGITAL</v>
      </c>
      <c r="AF42" s="333"/>
      <c r="AG42" s="333"/>
      <c r="AH42" s="333"/>
      <c r="AI42" s="333"/>
      <c r="AJ42" s="333"/>
      <c r="AK42" s="333"/>
      <c r="AL42" s="333"/>
      <c r="AM42" s="333"/>
      <c r="AN42" s="333"/>
      <c r="AO42" s="333"/>
      <c r="AP42" s="333"/>
      <c r="AQ42" s="333"/>
      <c r="AR42" s="334"/>
      <c r="AS42" s="326" t="s">
        <v>27</v>
      </c>
      <c r="AT42" s="326"/>
      <c r="AU42" s="326"/>
      <c r="AV42" s="326" t="s">
        <v>28</v>
      </c>
      <c r="AW42" s="326"/>
      <c r="AX42" s="326"/>
      <c r="AY42" s="326" t="s">
        <v>29</v>
      </c>
      <c r="AZ42" s="326"/>
      <c r="BA42" s="326"/>
      <c r="BB42" s="340">
        <f>CONCENTRADO!C$5</f>
        <v>2025</v>
      </c>
      <c r="BC42" s="341"/>
      <c r="BD42" s="341" t="str">
        <f>CONCATENATE("-  ",CONCENTRADO!F$5)</f>
        <v>-  2025</v>
      </c>
      <c r="BE42" s="344"/>
    </row>
    <row r="43" spans="1:58" ht="18" x14ac:dyDescent="0.25">
      <c r="A43" s="178" t="s">
        <v>77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80"/>
      <c r="N43" s="67"/>
      <c r="O43" s="424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  <c r="AA43" s="425"/>
      <c r="AB43" s="425"/>
      <c r="AC43" s="425"/>
      <c r="AD43" s="426"/>
      <c r="AE43" s="336"/>
      <c r="AF43" s="336"/>
      <c r="AG43" s="336"/>
      <c r="AH43" s="336"/>
      <c r="AI43" s="336"/>
      <c r="AJ43" s="336"/>
      <c r="AK43" s="336"/>
      <c r="AL43" s="336"/>
      <c r="AM43" s="336"/>
      <c r="AN43" s="336"/>
      <c r="AO43" s="336"/>
      <c r="AP43" s="336"/>
      <c r="AQ43" s="336"/>
      <c r="AR43" s="337"/>
      <c r="AS43" s="413" t="str">
        <f>IF('ASIST-ANV'!BF43="","",'ASIST-ANV'!BF43)</f>
        <v/>
      </c>
      <c r="AT43" s="413"/>
      <c r="AU43" s="413"/>
      <c r="AV43" s="413" t="str">
        <f>IF('ASIST-ANV'!BI43=0,"",    'ASIST-ANV'!BI43)</f>
        <v/>
      </c>
      <c r="AW43" s="413"/>
      <c r="AX43" s="413"/>
      <c r="AY43" s="413" t="str">
        <f>IF('ASIST-ANV'!BL43="","",'ASIST-ANV'!BL43)</f>
        <v/>
      </c>
      <c r="AZ43" s="413"/>
      <c r="BA43" s="413"/>
      <c r="BB43" s="342"/>
      <c r="BC43" s="343"/>
      <c r="BD43" s="343"/>
      <c r="BE43" s="345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14" t="s">
        <v>78</v>
      </c>
      <c r="B45" s="415"/>
      <c r="C45" s="415"/>
      <c r="D45" s="415"/>
      <c r="E45" s="415"/>
      <c r="F45" s="415"/>
      <c r="G45" s="415"/>
      <c r="H45" s="415"/>
      <c r="I45" s="416"/>
      <c r="J45" s="417">
        <f>'ASIST-REV'!F$66</f>
        <v>6</v>
      </c>
      <c r="K45" s="418"/>
      <c r="L45" s="419"/>
      <c r="M45" s="414" t="s">
        <v>79</v>
      </c>
      <c r="N45" s="415"/>
      <c r="O45" s="415"/>
      <c r="P45" s="415"/>
      <c r="Q45" s="415"/>
      <c r="R45" s="415"/>
      <c r="S45" s="415"/>
      <c r="T45" s="415"/>
      <c r="U45" s="415"/>
      <c r="V45" s="416"/>
      <c r="W45" s="398">
        <f>CONCENTRADO!C$15</f>
        <v>70</v>
      </c>
      <c r="X45" s="399"/>
      <c r="Y45" s="400"/>
      <c r="Z45" s="420" t="s">
        <v>80</v>
      </c>
      <c r="AA45" s="420"/>
      <c r="AB45" s="420"/>
      <c r="AC45" s="420"/>
      <c r="AD45" s="420"/>
      <c r="AE45" s="420"/>
      <c r="AF45" s="420"/>
      <c r="AG45" s="420"/>
      <c r="AH45" s="420"/>
      <c r="AI45" s="420"/>
      <c r="AJ45" s="420"/>
      <c r="AK45" s="420"/>
      <c r="AL45" s="420"/>
      <c r="AM45" s="398">
        <f>CONCENTRADO!C$14</f>
        <v>30</v>
      </c>
      <c r="AN45" s="399"/>
      <c r="AO45" s="400"/>
      <c r="AP45" s="315" t="s">
        <v>81</v>
      </c>
      <c r="AQ45" s="316"/>
      <c r="AR45" s="316"/>
      <c r="AS45" s="316"/>
      <c r="AT45" s="316"/>
      <c r="AU45" s="401"/>
      <c r="AV45" s="403" t="s">
        <v>82</v>
      </c>
      <c r="AW45" s="404"/>
      <c r="AX45" s="404"/>
      <c r="AY45" s="404"/>
      <c r="AZ45" s="404"/>
      <c r="BA45" s="404"/>
      <c r="BB45" s="404"/>
      <c r="BC45" s="404"/>
      <c r="BD45" s="404"/>
      <c r="BE45" s="405"/>
    </row>
    <row r="46" spans="1:58" x14ac:dyDescent="0.2">
      <c r="A46" s="191" t="s">
        <v>32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3"/>
      <c r="AD46" s="315" t="s">
        <v>83</v>
      </c>
      <c r="AE46" s="316"/>
      <c r="AF46" s="316"/>
      <c r="AG46" s="316"/>
      <c r="AH46" s="316"/>
      <c r="AI46" s="316"/>
      <c r="AJ46" s="406" t="s">
        <v>84</v>
      </c>
      <c r="AK46" s="406"/>
      <c r="AL46" s="406"/>
      <c r="AM46" s="406"/>
      <c r="AN46" s="406"/>
      <c r="AO46" s="406"/>
      <c r="AP46" s="317"/>
      <c r="AQ46" s="318"/>
      <c r="AR46" s="318"/>
      <c r="AS46" s="318"/>
      <c r="AT46" s="318"/>
      <c r="AU46" s="402"/>
      <c r="AV46" s="407" t="s">
        <v>85</v>
      </c>
      <c r="AW46" s="408"/>
      <c r="AX46" s="407" t="s">
        <v>86</v>
      </c>
      <c r="AY46" s="408"/>
      <c r="AZ46" s="407" t="s">
        <v>87</v>
      </c>
      <c r="BA46" s="411"/>
      <c r="BB46" s="411"/>
      <c r="BC46" s="411"/>
      <c r="BD46" s="411"/>
      <c r="BE46" s="408"/>
    </row>
    <row r="47" spans="1:58" ht="27.75" customHeight="1" x14ac:dyDescent="0.2">
      <c r="A47" s="173" t="s">
        <v>33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5"/>
      <c r="AD47" s="319" t="s">
        <v>4</v>
      </c>
      <c r="AE47" s="319"/>
      <c r="AF47" s="319"/>
      <c r="AG47" s="319" t="s">
        <v>88</v>
      </c>
      <c r="AH47" s="319"/>
      <c r="AI47" s="319"/>
      <c r="AJ47" s="319" t="s">
        <v>89</v>
      </c>
      <c r="AK47" s="319"/>
      <c r="AL47" s="319"/>
      <c r="AM47" s="319" t="s">
        <v>90</v>
      </c>
      <c r="AN47" s="319"/>
      <c r="AO47" s="319"/>
      <c r="AP47" s="319" t="s">
        <v>91</v>
      </c>
      <c r="AQ47" s="319"/>
      <c r="AR47" s="319"/>
      <c r="AS47" s="319" t="s">
        <v>92</v>
      </c>
      <c r="AT47" s="319"/>
      <c r="AU47" s="319"/>
      <c r="AV47" s="409"/>
      <c r="AW47" s="410"/>
      <c r="AX47" s="409"/>
      <c r="AY47" s="410"/>
      <c r="AZ47" s="409"/>
      <c r="BA47" s="412"/>
      <c r="BB47" s="412"/>
      <c r="BC47" s="412"/>
      <c r="BD47" s="412"/>
      <c r="BE47" s="410"/>
    </row>
    <row r="48" spans="1:58" ht="30" customHeight="1" x14ac:dyDescent="0.25">
      <c r="A48" s="73">
        <v>1</v>
      </c>
      <c r="B48" s="167" t="str">
        <f>IF(ISBLANK(NOMBRES!B2),"",NOMBRES!B2)</f>
        <v>ANTONIO VERDEJO ANGEL GABRIEL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397">
        <f>IF(B48="","",'ASIST-ANV'!BR46)</f>
        <v>5</v>
      </c>
      <c r="AE48" s="397"/>
      <c r="AF48" s="397"/>
      <c r="AG48" s="397">
        <f>IF(B48="","",'ASIST-ANV'!BT46)</f>
        <v>1</v>
      </c>
      <c r="AH48" s="397"/>
      <c r="AI48" s="397"/>
      <c r="AJ48" s="162" t="str">
        <f>IF(B48="","",EVID_ANV!BC52)</f>
        <v>5 / 4</v>
      </c>
      <c r="AK48" s="391"/>
      <c r="AL48" s="163"/>
      <c r="AM48" s="397">
        <f>IF(B48="","",EVID_ANV!BE52)</f>
        <v>51</v>
      </c>
      <c r="AN48" s="397"/>
      <c r="AO48" s="397"/>
      <c r="AP48" s="397">
        <f>IF(B48="","",CONCENTRADO!E20)</f>
        <v>5.6</v>
      </c>
      <c r="AQ48" s="397"/>
      <c r="AR48" s="397"/>
      <c r="AS48" s="397">
        <f>IF(B48="","",CONCENTRADO!F20)</f>
        <v>16.8</v>
      </c>
      <c r="AT48" s="397"/>
      <c r="AU48" s="397"/>
      <c r="AV48" s="397">
        <f>TRUNC(AM48+AS48,1)</f>
        <v>67.8</v>
      </c>
      <c r="AW48" s="397"/>
      <c r="AX48" s="395">
        <f>IF(B48="","",IF(AND(TRUNC(AV48/10,1)&gt;0,TRUNC(AV48/10,1)&lt;6),5, IF(  TRUNC(AV48/10,1)&gt;=6,TRUNC(AV48/10,1),IF(AD48&gt;=1,5,  ""))  ))</f>
        <v>6.7</v>
      </c>
      <c r="AY48" s="396"/>
      <c r="AZ48" s="162"/>
      <c r="BA48" s="391"/>
      <c r="BB48" s="391"/>
      <c r="BC48" s="391"/>
      <c r="BD48" s="391"/>
      <c r="BE48" s="163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64" t="str">
        <f>IF(ISBLANK(NOMBRES!B3),"",NOMBRES!B3)</f>
        <v>AZAMAR CUELLO SALVADOR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6"/>
      <c r="AD49" s="160">
        <f>IF(B49="","",'ASIST-ANV'!BR47)</f>
        <v>0</v>
      </c>
      <c r="AE49" s="392"/>
      <c r="AF49" s="161"/>
      <c r="AG49" s="160">
        <f>IF(B49="","",'ASIST-ANV'!BT47)</f>
        <v>0</v>
      </c>
      <c r="AH49" s="392"/>
      <c r="AI49" s="161"/>
      <c r="AJ49" s="160" t="str">
        <f>IF(B49="","",EVID_ANV!BC53)</f>
        <v>0 / 4</v>
      </c>
      <c r="AK49" s="392"/>
      <c r="AL49" s="161"/>
      <c r="AM49" s="160">
        <f>IF(B49="","",EVID_ANV!BE53)</f>
        <v>0</v>
      </c>
      <c r="AN49" s="392"/>
      <c r="AO49" s="161"/>
      <c r="AP49" s="160">
        <f>IF(B49="","",CONCENTRADO!E21)</f>
        <v>0</v>
      </c>
      <c r="AQ49" s="392"/>
      <c r="AR49" s="161"/>
      <c r="AS49" s="160">
        <f>IF(B49="","",CONCENTRADO!F21)</f>
        <v>0</v>
      </c>
      <c r="AT49" s="392"/>
      <c r="AU49" s="161"/>
      <c r="AV49" s="160">
        <f t="shared" ref="AV49:AV72" si="4">TRUNC(AM49+AS49,1)</f>
        <v>0</v>
      </c>
      <c r="AW49" s="161"/>
      <c r="AX49" s="393" t="str">
        <f t="shared" ref="AX49:AX72" si="5">IF(B49="","",IF(AND(TRUNC(AV49/10,1)&gt;0,TRUNC(AV49/10,1)&lt;6),5, IF(  TRUNC(AV49/10,1)&gt;=6,TRUNC(AV49/10,1),IF(AD49&gt;=1,5,  ""))  ))</f>
        <v/>
      </c>
      <c r="AY49" s="394"/>
      <c r="AZ49" s="160"/>
      <c r="BA49" s="392"/>
      <c r="BB49" s="392"/>
      <c r="BC49" s="392"/>
      <c r="BD49" s="392"/>
      <c r="BE49" s="161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7" t="str">
        <f>IF(ISBLANK(NOMBRES!B4),"",NOMBRES!B4)</f>
        <v>BAUTISTA HERNANDEZ AARON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9"/>
      <c r="AD50" s="162">
        <f>IF(B50="","",'ASIST-ANV'!BR48)</f>
        <v>0</v>
      </c>
      <c r="AE50" s="391"/>
      <c r="AF50" s="163"/>
      <c r="AG50" s="162">
        <f>IF(B50="","",'ASIST-ANV'!BT48)</f>
        <v>0</v>
      </c>
      <c r="AH50" s="391"/>
      <c r="AI50" s="163"/>
      <c r="AJ50" s="162" t="str">
        <f>IF(B50="","",EVID_ANV!BC54)</f>
        <v>0 / 4</v>
      </c>
      <c r="AK50" s="391"/>
      <c r="AL50" s="163"/>
      <c r="AM50" s="162">
        <f>IF(B50="","",EVID_ANV!BE54)</f>
        <v>0</v>
      </c>
      <c r="AN50" s="391"/>
      <c r="AO50" s="163"/>
      <c r="AP50" s="162">
        <f>IF(B50="","",CONCENTRADO!E22)</f>
        <v>0</v>
      </c>
      <c r="AQ50" s="391"/>
      <c r="AR50" s="163"/>
      <c r="AS50" s="162">
        <f>IF(B50="","",CONCENTRADO!F22)</f>
        <v>0</v>
      </c>
      <c r="AT50" s="391"/>
      <c r="AU50" s="163"/>
      <c r="AV50" s="162">
        <f t="shared" si="4"/>
        <v>0</v>
      </c>
      <c r="AW50" s="163"/>
      <c r="AX50" s="395" t="str">
        <f t="shared" si="5"/>
        <v/>
      </c>
      <c r="AY50" s="396"/>
      <c r="AZ50" s="162"/>
      <c r="BA50" s="391"/>
      <c r="BB50" s="391"/>
      <c r="BC50" s="391"/>
      <c r="BD50" s="391"/>
      <c r="BE50" s="163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64" t="str">
        <f>IF(ISBLANK(NOMBRES!B5),"",NOMBRES!B5)</f>
        <v>BAUTISTA PATRACA MIXTI MONSAJ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6"/>
      <c r="AD51" s="160">
        <f>IF(B51="","",'ASIST-ANV'!BR49)</f>
        <v>0</v>
      </c>
      <c r="AE51" s="392"/>
      <c r="AF51" s="161"/>
      <c r="AG51" s="160">
        <f>IF(B51="","",'ASIST-ANV'!BT49)</f>
        <v>0</v>
      </c>
      <c r="AH51" s="392"/>
      <c r="AI51" s="161"/>
      <c r="AJ51" s="160" t="str">
        <f>IF(B51="","",EVID_ANV!BC55)</f>
        <v>0 / 4</v>
      </c>
      <c r="AK51" s="392"/>
      <c r="AL51" s="161"/>
      <c r="AM51" s="160">
        <f>IF(B51="","",EVID_ANV!BE55)</f>
        <v>0</v>
      </c>
      <c r="AN51" s="392"/>
      <c r="AO51" s="161"/>
      <c r="AP51" s="160">
        <f>IF(B51="","",CONCENTRADO!E23)</f>
        <v>0</v>
      </c>
      <c r="AQ51" s="392"/>
      <c r="AR51" s="161"/>
      <c r="AS51" s="160">
        <f>IF(B51="","",CONCENTRADO!F23)</f>
        <v>0</v>
      </c>
      <c r="AT51" s="392"/>
      <c r="AU51" s="161"/>
      <c r="AV51" s="160">
        <f t="shared" si="4"/>
        <v>0</v>
      </c>
      <c r="AW51" s="161"/>
      <c r="AX51" s="393" t="str">
        <f t="shared" si="5"/>
        <v/>
      </c>
      <c r="AY51" s="394"/>
      <c r="AZ51" s="160"/>
      <c r="BA51" s="392"/>
      <c r="BB51" s="392"/>
      <c r="BC51" s="392"/>
      <c r="BD51" s="392"/>
      <c r="BE51" s="161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7" t="str">
        <f>IF(ISBLANK(NOMBRES!B6),"",NOMBRES!B6)</f>
        <v>BAUTISTA RAMIREZ LUIS ANGEL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9"/>
      <c r="AD52" s="162">
        <f>IF(B52="","",'ASIST-ANV'!BR50)</f>
        <v>1</v>
      </c>
      <c r="AE52" s="391"/>
      <c r="AF52" s="163"/>
      <c r="AG52" s="162">
        <f>IF(B52="","",'ASIST-ANV'!BT50)</f>
        <v>0</v>
      </c>
      <c r="AH52" s="391"/>
      <c r="AI52" s="163"/>
      <c r="AJ52" s="162" t="str">
        <f>IF(B52="","",EVID_ANV!BC56)</f>
        <v>0 / 4</v>
      </c>
      <c r="AK52" s="391"/>
      <c r="AL52" s="163"/>
      <c r="AM52" s="162">
        <f>IF(B52="","",EVID_ANV!BE56)</f>
        <v>0</v>
      </c>
      <c r="AN52" s="391"/>
      <c r="AO52" s="163"/>
      <c r="AP52" s="162">
        <f>IF(B52="","",CONCENTRADO!E24)</f>
        <v>0</v>
      </c>
      <c r="AQ52" s="391"/>
      <c r="AR52" s="163"/>
      <c r="AS52" s="162">
        <f>IF(B52="","",CONCENTRADO!F24)</f>
        <v>0</v>
      </c>
      <c r="AT52" s="391"/>
      <c r="AU52" s="163"/>
      <c r="AV52" s="162">
        <f t="shared" si="4"/>
        <v>0</v>
      </c>
      <c r="AW52" s="163"/>
      <c r="AX52" s="395">
        <f t="shared" si="5"/>
        <v>5</v>
      </c>
      <c r="AY52" s="396"/>
      <c r="AZ52" s="162"/>
      <c r="BA52" s="391"/>
      <c r="BB52" s="391"/>
      <c r="BC52" s="391"/>
      <c r="BD52" s="391"/>
      <c r="BE52" s="163"/>
      <c r="BF52" s="76" t="str">
        <f t="shared" si="6"/>
        <v/>
      </c>
    </row>
    <row r="53" spans="1:58" ht="30" customHeight="1" x14ac:dyDescent="0.25">
      <c r="A53" s="77">
        <v>6</v>
      </c>
      <c r="B53" s="164" t="str">
        <f>IF(ISBLANK(NOMBRES!B7),"",NOMBRES!B7)</f>
        <v>CASTILLO XINOL YADER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6"/>
      <c r="AD53" s="160">
        <f>IF(B53="","",'ASIST-ANV'!BR51)</f>
        <v>0</v>
      </c>
      <c r="AE53" s="392"/>
      <c r="AF53" s="161"/>
      <c r="AG53" s="160">
        <f>IF(B53="","",'ASIST-ANV'!BT51)</f>
        <v>0</v>
      </c>
      <c r="AH53" s="392"/>
      <c r="AI53" s="161"/>
      <c r="AJ53" s="160" t="str">
        <f>IF(B53="","",EVID_ANV!BC57)</f>
        <v>0 / 4</v>
      </c>
      <c r="AK53" s="392"/>
      <c r="AL53" s="161"/>
      <c r="AM53" s="160">
        <f>IF(B53="","",EVID_ANV!BE57)</f>
        <v>0</v>
      </c>
      <c r="AN53" s="392"/>
      <c r="AO53" s="161"/>
      <c r="AP53" s="160">
        <f>IF(B53="","",CONCENTRADO!E25)</f>
        <v>0</v>
      </c>
      <c r="AQ53" s="392"/>
      <c r="AR53" s="161"/>
      <c r="AS53" s="160">
        <f>IF(B53="","",CONCENTRADO!F25)</f>
        <v>0</v>
      </c>
      <c r="AT53" s="392"/>
      <c r="AU53" s="161"/>
      <c r="AV53" s="160">
        <f t="shared" si="4"/>
        <v>0</v>
      </c>
      <c r="AW53" s="161"/>
      <c r="AX53" s="393" t="str">
        <f t="shared" si="5"/>
        <v/>
      </c>
      <c r="AY53" s="394"/>
      <c r="AZ53" s="160"/>
      <c r="BA53" s="392"/>
      <c r="BB53" s="392"/>
      <c r="BC53" s="392"/>
      <c r="BD53" s="392"/>
      <c r="BE53" s="161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7" t="str">
        <f>IF(ISBLANK(NOMBRES!B8),"",NOMBRES!B8)</f>
        <v>CRUZ BAUTISTA ELISA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9"/>
      <c r="AD54" s="162">
        <f>IF(B54="","",'ASIST-ANV'!BR52)</f>
        <v>0</v>
      </c>
      <c r="AE54" s="391"/>
      <c r="AF54" s="163"/>
      <c r="AG54" s="162">
        <f>IF(B54="","",'ASIST-ANV'!BT52)</f>
        <v>0</v>
      </c>
      <c r="AH54" s="391"/>
      <c r="AI54" s="163"/>
      <c r="AJ54" s="162" t="str">
        <f>IF(B54="","",EVID_ANV!BC58)</f>
        <v>0 / 4</v>
      </c>
      <c r="AK54" s="391"/>
      <c r="AL54" s="163"/>
      <c r="AM54" s="162">
        <f>IF(B54="","",EVID_ANV!BE58)</f>
        <v>0</v>
      </c>
      <c r="AN54" s="391"/>
      <c r="AO54" s="163"/>
      <c r="AP54" s="162">
        <f>IF(B54="","",CONCENTRADO!E26)</f>
        <v>10</v>
      </c>
      <c r="AQ54" s="391"/>
      <c r="AR54" s="163"/>
      <c r="AS54" s="162">
        <f>IF(B54="","",CONCENTRADO!F26)</f>
        <v>30</v>
      </c>
      <c r="AT54" s="391"/>
      <c r="AU54" s="163"/>
      <c r="AV54" s="162">
        <f t="shared" si="4"/>
        <v>30</v>
      </c>
      <c r="AW54" s="163"/>
      <c r="AX54" s="395">
        <f t="shared" si="5"/>
        <v>5</v>
      </c>
      <c r="AY54" s="396"/>
      <c r="AZ54" s="162"/>
      <c r="BA54" s="391"/>
      <c r="BB54" s="391"/>
      <c r="BC54" s="391"/>
      <c r="BD54" s="391"/>
      <c r="BE54" s="163"/>
      <c r="BF54" s="76" t="str">
        <f t="shared" si="6"/>
        <v/>
      </c>
    </row>
    <row r="55" spans="1:58" ht="30" customHeight="1" x14ac:dyDescent="0.25">
      <c r="A55" s="77">
        <v>8</v>
      </c>
      <c r="B55" s="164" t="str">
        <f>IF(ISBLANK(NOMBRES!B9),"",NOMBRES!B9)</f>
        <v>CRUZ CRUZ ANDRES PATRICIO</v>
      </c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6"/>
      <c r="AD55" s="160">
        <f>IF(B55="","",'ASIST-ANV'!BR53)</f>
        <v>0</v>
      </c>
      <c r="AE55" s="392"/>
      <c r="AF55" s="161"/>
      <c r="AG55" s="160">
        <f>IF(B55="","",'ASIST-ANV'!BT53)</f>
        <v>0</v>
      </c>
      <c r="AH55" s="392"/>
      <c r="AI55" s="161"/>
      <c r="AJ55" s="160" t="str">
        <f>IF(B55="","",EVID_ANV!BC59)</f>
        <v>0 / 4</v>
      </c>
      <c r="AK55" s="392"/>
      <c r="AL55" s="161"/>
      <c r="AM55" s="160">
        <f>IF(B55="","",EVID_ANV!BE59)</f>
        <v>0</v>
      </c>
      <c r="AN55" s="392"/>
      <c r="AO55" s="161"/>
      <c r="AP55" s="160">
        <f>IF(B55="","",CONCENTRADO!E27)</f>
        <v>0</v>
      </c>
      <c r="AQ55" s="392"/>
      <c r="AR55" s="161"/>
      <c r="AS55" s="160">
        <f>IF(B55="","",CONCENTRADO!F27)</f>
        <v>0</v>
      </c>
      <c r="AT55" s="392"/>
      <c r="AU55" s="161"/>
      <c r="AV55" s="160">
        <f t="shared" si="4"/>
        <v>0</v>
      </c>
      <c r="AW55" s="161"/>
      <c r="AX55" s="393" t="str">
        <f t="shared" si="5"/>
        <v/>
      </c>
      <c r="AY55" s="394"/>
      <c r="AZ55" s="160"/>
      <c r="BA55" s="392"/>
      <c r="BB55" s="392"/>
      <c r="BC55" s="392"/>
      <c r="BD55" s="392"/>
      <c r="BE55" s="161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7" t="str">
        <f>IF(ISBLANK(NOMBRES!B10),"",NOMBRES!B10)</f>
        <v>CRUZ HERNANDEZ ERICK DANIEL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9"/>
      <c r="AD56" s="162">
        <f>IF(B56="","",'ASIST-ANV'!BR54)</f>
        <v>0</v>
      </c>
      <c r="AE56" s="391"/>
      <c r="AF56" s="163"/>
      <c r="AG56" s="162">
        <f>IF(B56="","",'ASIST-ANV'!BT54)</f>
        <v>0</v>
      </c>
      <c r="AH56" s="391"/>
      <c r="AI56" s="163"/>
      <c r="AJ56" s="162" t="str">
        <f>IF(B56="","",EVID_ANV!BC60)</f>
        <v>0 / 4</v>
      </c>
      <c r="AK56" s="391"/>
      <c r="AL56" s="163"/>
      <c r="AM56" s="162">
        <f>IF(B56="","",EVID_ANV!BE60)</f>
        <v>0</v>
      </c>
      <c r="AN56" s="391"/>
      <c r="AO56" s="163"/>
      <c r="AP56" s="162">
        <f>IF(B56="","",CONCENTRADO!E28)</f>
        <v>0</v>
      </c>
      <c r="AQ56" s="391"/>
      <c r="AR56" s="163"/>
      <c r="AS56" s="162">
        <f>IF(B56="","",CONCENTRADO!F28)</f>
        <v>0</v>
      </c>
      <c r="AT56" s="391"/>
      <c r="AU56" s="163"/>
      <c r="AV56" s="162">
        <f t="shared" si="4"/>
        <v>0</v>
      </c>
      <c r="AW56" s="163"/>
      <c r="AX56" s="395" t="str">
        <f t="shared" si="5"/>
        <v/>
      </c>
      <c r="AY56" s="396"/>
      <c r="AZ56" s="162"/>
      <c r="BA56" s="391"/>
      <c r="BB56" s="391"/>
      <c r="BC56" s="391"/>
      <c r="BD56" s="391"/>
      <c r="BE56" s="163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64" t="str">
        <f>IF(ISBLANK(NOMBRES!B11),"",NOMBRES!B11)</f>
        <v>CRUZ MARTINEZ IRVING URIEL</v>
      </c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6"/>
      <c r="AD57" s="160">
        <f>IF(B57="","",'ASIST-ANV'!BR55)</f>
        <v>0</v>
      </c>
      <c r="AE57" s="392"/>
      <c r="AF57" s="161"/>
      <c r="AG57" s="160">
        <f>IF(B57="","",'ASIST-ANV'!BT55)</f>
        <v>0</v>
      </c>
      <c r="AH57" s="392"/>
      <c r="AI57" s="161"/>
      <c r="AJ57" s="160" t="str">
        <f>IF(B57="","",EVID_ANV!BC61)</f>
        <v>0 / 4</v>
      </c>
      <c r="AK57" s="392"/>
      <c r="AL57" s="161"/>
      <c r="AM57" s="160">
        <f>IF(B57="","",EVID_ANV!BE61)</f>
        <v>0</v>
      </c>
      <c r="AN57" s="392"/>
      <c r="AO57" s="161"/>
      <c r="AP57" s="160">
        <f>IF(B57="","",CONCENTRADO!E29)</f>
        <v>0</v>
      </c>
      <c r="AQ57" s="392"/>
      <c r="AR57" s="161"/>
      <c r="AS57" s="160">
        <f>IF(B57="","",CONCENTRADO!F29)</f>
        <v>0</v>
      </c>
      <c r="AT57" s="392"/>
      <c r="AU57" s="161"/>
      <c r="AV57" s="160">
        <f t="shared" si="4"/>
        <v>0</v>
      </c>
      <c r="AW57" s="161"/>
      <c r="AX57" s="393" t="str">
        <f t="shared" si="5"/>
        <v/>
      </c>
      <c r="AY57" s="394"/>
      <c r="AZ57" s="160"/>
      <c r="BA57" s="392"/>
      <c r="BB57" s="392"/>
      <c r="BC57" s="392"/>
      <c r="BD57" s="392"/>
      <c r="BE57" s="161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7" t="str">
        <f>IF(ISBLANK(NOMBRES!B12),"",NOMBRES!B12)</f>
        <v>GONZALEZ BAUTISTA ERICK NOEL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9"/>
      <c r="AD58" s="162">
        <f>IF(B58="","",'ASIST-ANV'!BR56)</f>
        <v>0</v>
      </c>
      <c r="AE58" s="391"/>
      <c r="AF58" s="163"/>
      <c r="AG58" s="162">
        <f>IF(B58="","",'ASIST-ANV'!BT56)</f>
        <v>0</v>
      </c>
      <c r="AH58" s="391"/>
      <c r="AI58" s="163"/>
      <c r="AJ58" s="162" t="str">
        <f>IF(B58="","",EVID_ANV!BC62)</f>
        <v>0 / 4</v>
      </c>
      <c r="AK58" s="391"/>
      <c r="AL58" s="163"/>
      <c r="AM58" s="162">
        <f>IF(B58="","",EVID_ANV!BE62)</f>
        <v>0</v>
      </c>
      <c r="AN58" s="391"/>
      <c r="AO58" s="163"/>
      <c r="AP58" s="162">
        <f>IF(B58="","",CONCENTRADO!E30)</f>
        <v>0</v>
      </c>
      <c r="AQ58" s="391"/>
      <c r="AR58" s="163"/>
      <c r="AS58" s="162">
        <f>IF(B58="","",CONCENTRADO!F30)</f>
        <v>0</v>
      </c>
      <c r="AT58" s="391"/>
      <c r="AU58" s="163"/>
      <c r="AV58" s="162">
        <f t="shared" si="4"/>
        <v>0</v>
      </c>
      <c r="AW58" s="163"/>
      <c r="AX58" s="395" t="str">
        <f t="shared" si="5"/>
        <v/>
      </c>
      <c r="AY58" s="396"/>
      <c r="AZ58" s="162"/>
      <c r="BA58" s="391"/>
      <c r="BB58" s="391"/>
      <c r="BC58" s="391"/>
      <c r="BD58" s="391"/>
      <c r="BE58" s="163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64" t="str">
        <f>IF(ISBLANK(NOMBRES!B13),"",NOMBRES!B13)</f>
        <v>GONZALEZ CRUZ EMIRETH FLORENCIA</v>
      </c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6"/>
      <c r="AD59" s="160">
        <f>IF(B59="","",'ASIST-ANV'!BR57)</f>
        <v>0</v>
      </c>
      <c r="AE59" s="392"/>
      <c r="AF59" s="161"/>
      <c r="AG59" s="160">
        <f>IF(B59="","",'ASIST-ANV'!BT57)</f>
        <v>0</v>
      </c>
      <c r="AH59" s="392"/>
      <c r="AI59" s="161"/>
      <c r="AJ59" s="160" t="str">
        <f>IF(B59="","",EVID_ANV!BC63)</f>
        <v>0 / 4</v>
      </c>
      <c r="AK59" s="392"/>
      <c r="AL59" s="161"/>
      <c r="AM59" s="160">
        <f>IF(B59="","",EVID_ANV!BE63)</f>
        <v>0</v>
      </c>
      <c r="AN59" s="392"/>
      <c r="AO59" s="161"/>
      <c r="AP59" s="160">
        <f>IF(B59="","",CONCENTRADO!E31)</f>
        <v>0</v>
      </c>
      <c r="AQ59" s="392"/>
      <c r="AR59" s="161"/>
      <c r="AS59" s="160">
        <f>IF(B59="","",CONCENTRADO!F31)</f>
        <v>0</v>
      </c>
      <c r="AT59" s="392"/>
      <c r="AU59" s="161"/>
      <c r="AV59" s="160">
        <f t="shared" si="4"/>
        <v>0</v>
      </c>
      <c r="AW59" s="161"/>
      <c r="AX59" s="393" t="str">
        <f t="shared" si="5"/>
        <v/>
      </c>
      <c r="AY59" s="394"/>
      <c r="AZ59" s="160"/>
      <c r="BA59" s="392"/>
      <c r="BB59" s="392"/>
      <c r="BC59" s="392"/>
      <c r="BD59" s="392"/>
      <c r="BE59" s="161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7" t="str">
        <f>IF(ISBLANK(NOMBRES!B14),"",NOMBRES!B14)</f>
        <v>GONZALEZ LUIS SHARON</v>
      </c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162">
        <f>IF(B60="","",'ASIST-ANV'!BR58)</f>
        <v>0</v>
      </c>
      <c r="AE60" s="391"/>
      <c r="AF60" s="163"/>
      <c r="AG60" s="162">
        <f>IF(B60="","",'ASIST-ANV'!BT58)</f>
        <v>0</v>
      </c>
      <c r="AH60" s="391"/>
      <c r="AI60" s="163"/>
      <c r="AJ60" s="162" t="str">
        <f>IF(B60="","",EVID_ANV!BC64)</f>
        <v>0 / 4</v>
      </c>
      <c r="AK60" s="391"/>
      <c r="AL60" s="163"/>
      <c r="AM60" s="162">
        <f>IF(B60="","",EVID_ANV!BE64)</f>
        <v>0</v>
      </c>
      <c r="AN60" s="391"/>
      <c r="AO60" s="163"/>
      <c r="AP60" s="162">
        <f>IF(B60="","",CONCENTRADO!E32)</f>
        <v>0</v>
      </c>
      <c r="AQ60" s="391"/>
      <c r="AR60" s="163"/>
      <c r="AS60" s="162">
        <f>IF(B60="","",CONCENTRADO!F32)</f>
        <v>0</v>
      </c>
      <c r="AT60" s="391"/>
      <c r="AU60" s="163"/>
      <c r="AV60" s="162">
        <f t="shared" si="4"/>
        <v>0</v>
      </c>
      <c r="AW60" s="163"/>
      <c r="AX60" s="395" t="str">
        <f t="shared" si="5"/>
        <v/>
      </c>
      <c r="AY60" s="396"/>
      <c r="AZ60" s="162"/>
      <c r="BA60" s="391"/>
      <c r="BB60" s="391"/>
      <c r="BC60" s="391"/>
      <c r="BD60" s="391"/>
      <c r="BE60" s="163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64" t="str">
        <f>IF(ISBLANK(NOMBRES!B15),"",NOMBRES!B15)</f>
        <v>GONZALEZ SANCHEZ MIKE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6"/>
      <c r="AD61" s="160">
        <f>IF(B61="","",'ASIST-ANV'!BR59)</f>
        <v>0</v>
      </c>
      <c r="AE61" s="392"/>
      <c r="AF61" s="161"/>
      <c r="AG61" s="160">
        <f>IF(B61="","",'ASIST-ANV'!BT59)</f>
        <v>0</v>
      </c>
      <c r="AH61" s="392"/>
      <c r="AI61" s="161"/>
      <c r="AJ61" s="160" t="str">
        <f>IF(B61="","",EVID_ANV!BC65)</f>
        <v>0 / 4</v>
      </c>
      <c r="AK61" s="392"/>
      <c r="AL61" s="161"/>
      <c r="AM61" s="160">
        <f>IF(B61="","",EVID_ANV!BE65)</f>
        <v>0</v>
      </c>
      <c r="AN61" s="392"/>
      <c r="AO61" s="161"/>
      <c r="AP61" s="160">
        <f>IF(B61="","",CONCENTRADO!E33)</f>
        <v>0</v>
      </c>
      <c r="AQ61" s="392"/>
      <c r="AR61" s="161"/>
      <c r="AS61" s="160">
        <f>IF(B61="","",CONCENTRADO!F33)</f>
        <v>0</v>
      </c>
      <c r="AT61" s="392"/>
      <c r="AU61" s="161"/>
      <c r="AV61" s="160">
        <f t="shared" si="4"/>
        <v>0</v>
      </c>
      <c r="AW61" s="161"/>
      <c r="AX61" s="393" t="str">
        <f t="shared" si="5"/>
        <v/>
      </c>
      <c r="AY61" s="394"/>
      <c r="AZ61" s="160"/>
      <c r="BA61" s="392"/>
      <c r="BB61" s="392"/>
      <c r="BC61" s="392"/>
      <c r="BD61" s="392"/>
      <c r="BE61" s="161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7" t="str">
        <f>IF(ISBLANK(NOMBRES!B16),"",NOMBRES!B16)</f>
        <v>HERNANDEZ BAUTISTA ABRIL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9"/>
      <c r="AD62" s="162">
        <f>IF(B62="","",'ASIST-ANV'!BR60)</f>
        <v>0</v>
      </c>
      <c r="AE62" s="391"/>
      <c r="AF62" s="163"/>
      <c r="AG62" s="162">
        <f>IF(B62="","",'ASIST-ANV'!BT60)</f>
        <v>0</v>
      </c>
      <c r="AH62" s="391"/>
      <c r="AI62" s="163"/>
      <c r="AJ62" s="162" t="str">
        <f>IF(B62="","",EVID_ANV!BC66)</f>
        <v>0 / 4</v>
      </c>
      <c r="AK62" s="391"/>
      <c r="AL62" s="163"/>
      <c r="AM62" s="162">
        <f>IF(B62="","",EVID_ANV!BE66)</f>
        <v>0</v>
      </c>
      <c r="AN62" s="391"/>
      <c r="AO62" s="163"/>
      <c r="AP62" s="162">
        <f>IF(B62="","",CONCENTRADO!E34)</f>
        <v>0</v>
      </c>
      <c r="AQ62" s="391"/>
      <c r="AR62" s="163"/>
      <c r="AS62" s="162">
        <f>IF(B62="","",CONCENTRADO!F34)</f>
        <v>0</v>
      </c>
      <c r="AT62" s="391"/>
      <c r="AU62" s="163"/>
      <c r="AV62" s="162">
        <f t="shared" si="4"/>
        <v>0</v>
      </c>
      <c r="AW62" s="163"/>
      <c r="AX62" s="395" t="str">
        <f t="shared" si="5"/>
        <v/>
      </c>
      <c r="AY62" s="396"/>
      <c r="AZ62" s="162"/>
      <c r="BA62" s="391"/>
      <c r="BB62" s="391"/>
      <c r="BC62" s="391"/>
      <c r="BD62" s="391"/>
      <c r="BE62" s="163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64" t="str">
        <f>IF(ISBLANK(NOMBRES!B17),"",NOMBRES!B17)</f>
        <v>HERNANDEZ DOMINGUEZ ISAIAS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6"/>
      <c r="AD63" s="160">
        <f>IF(B63="","",'ASIST-ANV'!BR61)</f>
        <v>0</v>
      </c>
      <c r="AE63" s="392"/>
      <c r="AF63" s="161"/>
      <c r="AG63" s="160">
        <f>IF(B63="","",'ASIST-ANV'!BT61)</f>
        <v>0</v>
      </c>
      <c r="AH63" s="392"/>
      <c r="AI63" s="161"/>
      <c r="AJ63" s="160" t="str">
        <f>IF(B63="","",EVID_ANV!BC67)</f>
        <v>0 / 4</v>
      </c>
      <c r="AK63" s="392"/>
      <c r="AL63" s="161"/>
      <c r="AM63" s="160">
        <f>IF(B63="","",EVID_ANV!BE67)</f>
        <v>0</v>
      </c>
      <c r="AN63" s="392"/>
      <c r="AO63" s="161"/>
      <c r="AP63" s="160">
        <f>IF(B63="","",CONCENTRADO!E35)</f>
        <v>0</v>
      </c>
      <c r="AQ63" s="392"/>
      <c r="AR63" s="161"/>
      <c r="AS63" s="160">
        <f>IF(B63="","",CONCENTRADO!F35)</f>
        <v>0</v>
      </c>
      <c r="AT63" s="392"/>
      <c r="AU63" s="161"/>
      <c r="AV63" s="160">
        <f t="shared" si="4"/>
        <v>0</v>
      </c>
      <c r="AW63" s="161"/>
      <c r="AX63" s="393" t="str">
        <f t="shared" si="5"/>
        <v/>
      </c>
      <c r="AY63" s="394"/>
      <c r="AZ63" s="160"/>
      <c r="BA63" s="392"/>
      <c r="BB63" s="392"/>
      <c r="BC63" s="392"/>
      <c r="BD63" s="392"/>
      <c r="BE63" s="161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7" t="str">
        <f>IF(ISBLANK(NOMBRES!B18),"",NOMBRES!B18)</f>
        <v>HERNANDEZ GONZALEZ ESTEFANIA</v>
      </c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9"/>
      <c r="AD64" s="162">
        <f>IF(B64="","",'ASIST-ANV'!BR62)</f>
        <v>0</v>
      </c>
      <c r="AE64" s="391"/>
      <c r="AF64" s="163"/>
      <c r="AG64" s="162">
        <f>IF(B64="","",'ASIST-ANV'!BT62)</f>
        <v>0</v>
      </c>
      <c r="AH64" s="391"/>
      <c r="AI64" s="163"/>
      <c r="AJ64" s="162" t="str">
        <f>IF(B64="","",EVID_ANV!BC68)</f>
        <v>0 / 4</v>
      </c>
      <c r="AK64" s="391"/>
      <c r="AL64" s="163"/>
      <c r="AM64" s="162">
        <f>IF(B64="","",EVID_ANV!BE68)</f>
        <v>0</v>
      </c>
      <c r="AN64" s="391"/>
      <c r="AO64" s="163"/>
      <c r="AP64" s="162">
        <f>IF(B64="","",CONCENTRADO!E36)</f>
        <v>0</v>
      </c>
      <c r="AQ64" s="391"/>
      <c r="AR64" s="163"/>
      <c r="AS64" s="162">
        <f>IF(B64="","",CONCENTRADO!F36)</f>
        <v>0</v>
      </c>
      <c r="AT64" s="391"/>
      <c r="AU64" s="163"/>
      <c r="AV64" s="162">
        <f t="shared" si="4"/>
        <v>0</v>
      </c>
      <c r="AW64" s="163"/>
      <c r="AX64" s="395" t="str">
        <f t="shared" si="5"/>
        <v/>
      </c>
      <c r="AY64" s="396"/>
      <c r="AZ64" s="162"/>
      <c r="BA64" s="391"/>
      <c r="BB64" s="391"/>
      <c r="BC64" s="391"/>
      <c r="BD64" s="391"/>
      <c r="BE64" s="163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64" t="str">
        <f>IF(ISBLANK(NOMBRES!B19),"",NOMBRES!B19)</f>
        <v>HERNANDEZ HERNANDEZ MELANY YOLETTE</v>
      </c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6"/>
      <c r="AD65" s="160">
        <f>IF(B65="","",'ASIST-ANV'!BR63)</f>
        <v>0</v>
      </c>
      <c r="AE65" s="392"/>
      <c r="AF65" s="161"/>
      <c r="AG65" s="160">
        <f>IF(B65="","",'ASIST-ANV'!BT63)</f>
        <v>0</v>
      </c>
      <c r="AH65" s="392"/>
      <c r="AI65" s="161"/>
      <c r="AJ65" s="160" t="str">
        <f>IF(B65="","",EVID_ANV!BC69)</f>
        <v>0 / 4</v>
      </c>
      <c r="AK65" s="392"/>
      <c r="AL65" s="161"/>
      <c r="AM65" s="160">
        <f>IF(B65="","",EVID_ANV!BE69)</f>
        <v>0</v>
      </c>
      <c r="AN65" s="392"/>
      <c r="AO65" s="161"/>
      <c r="AP65" s="160">
        <f>IF(B65="","",CONCENTRADO!E37)</f>
        <v>0</v>
      </c>
      <c r="AQ65" s="392"/>
      <c r="AR65" s="161"/>
      <c r="AS65" s="160">
        <f>IF(B65="","",CONCENTRADO!F37)</f>
        <v>0</v>
      </c>
      <c r="AT65" s="392"/>
      <c r="AU65" s="161"/>
      <c r="AV65" s="160">
        <f t="shared" si="4"/>
        <v>0</v>
      </c>
      <c r="AW65" s="161"/>
      <c r="AX65" s="393" t="str">
        <f t="shared" si="5"/>
        <v/>
      </c>
      <c r="AY65" s="394"/>
      <c r="AZ65" s="160"/>
      <c r="BA65" s="392"/>
      <c r="BB65" s="392"/>
      <c r="BC65" s="392"/>
      <c r="BD65" s="392"/>
      <c r="BE65" s="161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7" t="str">
        <f>IF(ISBLANK(NOMBRES!B20),"",NOMBRES!B20)</f>
        <v>HERNANDEZ JUAREZ ESTRELLA</v>
      </c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9"/>
      <c r="AD66" s="162">
        <f>IF(B66="","",'ASIST-ANV'!BR64)</f>
        <v>0</v>
      </c>
      <c r="AE66" s="391"/>
      <c r="AF66" s="163"/>
      <c r="AG66" s="162">
        <f>IF(B66="","",'ASIST-ANV'!BT64)</f>
        <v>0</v>
      </c>
      <c r="AH66" s="391"/>
      <c r="AI66" s="163"/>
      <c r="AJ66" s="162" t="str">
        <f>IF(B66="","",EVID_ANV!BC70)</f>
        <v>0 / 4</v>
      </c>
      <c r="AK66" s="391"/>
      <c r="AL66" s="163"/>
      <c r="AM66" s="162">
        <f>IF(B66="","",EVID_ANV!BE70)</f>
        <v>0</v>
      </c>
      <c r="AN66" s="391"/>
      <c r="AO66" s="163"/>
      <c r="AP66" s="162">
        <f>IF(B66="","",CONCENTRADO!E38)</f>
        <v>0</v>
      </c>
      <c r="AQ66" s="391"/>
      <c r="AR66" s="163"/>
      <c r="AS66" s="162">
        <f>IF(B66="","",CONCENTRADO!F38)</f>
        <v>0</v>
      </c>
      <c r="AT66" s="391"/>
      <c r="AU66" s="163"/>
      <c r="AV66" s="162">
        <f t="shared" si="4"/>
        <v>0</v>
      </c>
      <c r="AW66" s="163"/>
      <c r="AX66" s="395" t="str">
        <f t="shared" si="5"/>
        <v/>
      </c>
      <c r="AY66" s="396"/>
      <c r="AZ66" s="162"/>
      <c r="BA66" s="391"/>
      <c r="BB66" s="391"/>
      <c r="BC66" s="391"/>
      <c r="BD66" s="391"/>
      <c r="BE66" s="163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64" t="str">
        <f>IF(ISBLANK(NOMBRES!B21),"",NOMBRES!B21)</f>
        <v>HERNANDEZ MARTINEZ BELLANEYRA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6"/>
      <c r="AD67" s="160">
        <f>IF(B67="","",'ASIST-ANV'!BR65)</f>
        <v>0</v>
      </c>
      <c r="AE67" s="392"/>
      <c r="AF67" s="161"/>
      <c r="AG67" s="160">
        <f>IF(B67="","",'ASIST-ANV'!BT65)</f>
        <v>0</v>
      </c>
      <c r="AH67" s="392"/>
      <c r="AI67" s="161"/>
      <c r="AJ67" s="160" t="str">
        <f>IF(B67="","",EVID_ANV!BC71)</f>
        <v>0 / 4</v>
      </c>
      <c r="AK67" s="392"/>
      <c r="AL67" s="161"/>
      <c r="AM67" s="160">
        <f>IF(B67="","",EVID_ANV!BE71)</f>
        <v>0</v>
      </c>
      <c r="AN67" s="392"/>
      <c r="AO67" s="161"/>
      <c r="AP67" s="160">
        <f>IF(B67="","",CONCENTRADO!E39)</f>
        <v>0</v>
      </c>
      <c r="AQ67" s="392"/>
      <c r="AR67" s="161"/>
      <c r="AS67" s="160">
        <f>IF(B67="","",CONCENTRADO!F39)</f>
        <v>0</v>
      </c>
      <c r="AT67" s="392"/>
      <c r="AU67" s="161"/>
      <c r="AV67" s="160">
        <f t="shared" si="4"/>
        <v>0</v>
      </c>
      <c r="AW67" s="161"/>
      <c r="AX67" s="393" t="str">
        <f t="shared" si="5"/>
        <v/>
      </c>
      <c r="AY67" s="394"/>
      <c r="AZ67" s="160"/>
      <c r="BA67" s="392"/>
      <c r="BB67" s="392"/>
      <c r="BC67" s="392"/>
      <c r="BD67" s="392"/>
      <c r="BE67" s="161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7" t="str">
        <f>IF(ISBLANK(NOMBRES!B22),"",NOMBRES!B22)</f>
        <v>LUIS BAUTISTA BRISA YISET</v>
      </c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9"/>
      <c r="AD68" s="162">
        <f>IF(B68="","",'ASIST-ANV'!BR66)</f>
        <v>0</v>
      </c>
      <c r="AE68" s="391"/>
      <c r="AF68" s="163"/>
      <c r="AG68" s="162">
        <f>IF(B68="","",'ASIST-ANV'!BT66)</f>
        <v>0</v>
      </c>
      <c r="AH68" s="391"/>
      <c r="AI68" s="163"/>
      <c r="AJ68" s="162" t="str">
        <f>IF(B68="","",EVID_ANV!BC72)</f>
        <v>0 / 4</v>
      </c>
      <c r="AK68" s="391"/>
      <c r="AL68" s="163"/>
      <c r="AM68" s="162">
        <f>IF(B68="","",EVID_ANV!BE72)</f>
        <v>0</v>
      </c>
      <c r="AN68" s="391"/>
      <c r="AO68" s="163"/>
      <c r="AP68" s="162">
        <f>IF(B68="","",CONCENTRADO!E40)</f>
        <v>0</v>
      </c>
      <c r="AQ68" s="391"/>
      <c r="AR68" s="163"/>
      <c r="AS68" s="162">
        <f>IF(B68="","",CONCENTRADO!F40)</f>
        <v>0</v>
      </c>
      <c r="AT68" s="391"/>
      <c r="AU68" s="163"/>
      <c r="AV68" s="162">
        <f t="shared" si="4"/>
        <v>0</v>
      </c>
      <c r="AW68" s="163"/>
      <c r="AX68" s="395" t="str">
        <f t="shared" si="5"/>
        <v/>
      </c>
      <c r="AY68" s="396"/>
      <c r="AZ68" s="162"/>
      <c r="BA68" s="391"/>
      <c r="BB68" s="391"/>
      <c r="BC68" s="391"/>
      <c r="BD68" s="391"/>
      <c r="BE68" s="163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64" t="str">
        <f>IF(ISBLANK(NOMBRES!B23),"",NOMBRES!B23)</f>
        <v>LUIS HERNANDEZ ERICK</v>
      </c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6"/>
      <c r="AD69" s="160">
        <f>IF(B69="","",'ASIST-ANV'!BR67)</f>
        <v>0</v>
      </c>
      <c r="AE69" s="392"/>
      <c r="AF69" s="161"/>
      <c r="AG69" s="160">
        <f>IF(B69="","",'ASIST-ANV'!BT67)</f>
        <v>0</v>
      </c>
      <c r="AH69" s="392"/>
      <c r="AI69" s="161"/>
      <c r="AJ69" s="160" t="str">
        <f>IF(B69="","",EVID_ANV!BC73)</f>
        <v>0 / 4</v>
      </c>
      <c r="AK69" s="392"/>
      <c r="AL69" s="161"/>
      <c r="AM69" s="160">
        <f>IF(B69="","",EVID_ANV!BE73)</f>
        <v>0</v>
      </c>
      <c r="AN69" s="392"/>
      <c r="AO69" s="161"/>
      <c r="AP69" s="160">
        <f>IF(B69="","",CONCENTRADO!E41)</f>
        <v>0</v>
      </c>
      <c r="AQ69" s="392"/>
      <c r="AR69" s="161"/>
      <c r="AS69" s="160">
        <f>IF(B69="","",CONCENTRADO!F41)</f>
        <v>0</v>
      </c>
      <c r="AT69" s="392"/>
      <c r="AU69" s="161"/>
      <c r="AV69" s="160">
        <f t="shared" si="4"/>
        <v>0</v>
      </c>
      <c r="AW69" s="161"/>
      <c r="AX69" s="393" t="str">
        <f t="shared" si="5"/>
        <v/>
      </c>
      <c r="AY69" s="394"/>
      <c r="AZ69" s="160"/>
      <c r="BA69" s="392"/>
      <c r="BB69" s="392"/>
      <c r="BC69" s="392"/>
      <c r="BD69" s="392"/>
      <c r="BE69" s="161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7" t="str">
        <f>IF(ISBLANK(NOMBRES!B24),"",NOMBRES!B24)</f>
        <v>LUIS VILLANUEVA DANNA ARLENI</v>
      </c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9"/>
      <c r="AD70" s="162">
        <f>IF(B70="","",'ASIST-ANV'!BR68)</f>
        <v>0</v>
      </c>
      <c r="AE70" s="391"/>
      <c r="AF70" s="163"/>
      <c r="AG70" s="162">
        <f>IF(B70="","",'ASIST-ANV'!BT68)</f>
        <v>0</v>
      </c>
      <c r="AH70" s="391"/>
      <c r="AI70" s="163"/>
      <c r="AJ70" s="162" t="str">
        <f>IF(B70="","",EVID_ANV!BC74)</f>
        <v>0 / 4</v>
      </c>
      <c r="AK70" s="391"/>
      <c r="AL70" s="163"/>
      <c r="AM70" s="162">
        <f>IF(B70="","",EVID_ANV!BE74)</f>
        <v>0</v>
      </c>
      <c r="AN70" s="391"/>
      <c r="AO70" s="163"/>
      <c r="AP70" s="162">
        <f>IF(B70="","",CONCENTRADO!E42)</f>
        <v>0</v>
      </c>
      <c r="AQ70" s="391"/>
      <c r="AR70" s="163"/>
      <c r="AS70" s="162">
        <f>IF(B70="","",CONCENTRADO!F42)</f>
        <v>0</v>
      </c>
      <c r="AT70" s="391"/>
      <c r="AU70" s="163"/>
      <c r="AV70" s="162">
        <f t="shared" si="4"/>
        <v>0</v>
      </c>
      <c r="AW70" s="163"/>
      <c r="AX70" s="395" t="str">
        <f t="shared" si="5"/>
        <v/>
      </c>
      <c r="AY70" s="396"/>
      <c r="AZ70" s="162"/>
      <c r="BA70" s="391"/>
      <c r="BB70" s="391"/>
      <c r="BC70" s="391"/>
      <c r="BD70" s="391"/>
      <c r="BE70" s="163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64" t="str">
        <f>IF(ISBLANK(NOMBRES!B25),"",NOMBRES!B25)</f>
        <v>MARTINEZ CRUZ ELIAS JHOVANI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6"/>
      <c r="AD71" s="160">
        <f>IF(B71="","",'ASIST-ANV'!BR69)</f>
        <v>0</v>
      </c>
      <c r="AE71" s="392"/>
      <c r="AF71" s="161"/>
      <c r="AG71" s="160">
        <f>IF(B71="","",'ASIST-ANV'!BT69)</f>
        <v>0</v>
      </c>
      <c r="AH71" s="392"/>
      <c r="AI71" s="161"/>
      <c r="AJ71" s="160" t="str">
        <f>IF(B71="","",EVID_ANV!BC75)</f>
        <v>0 / 4</v>
      </c>
      <c r="AK71" s="392"/>
      <c r="AL71" s="161"/>
      <c r="AM71" s="160">
        <f>IF(B71="","",EVID_ANV!BE75)</f>
        <v>0</v>
      </c>
      <c r="AN71" s="392"/>
      <c r="AO71" s="161"/>
      <c r="AP71" s="160">
        <f>IF(B71="","",CONCENTRADO!E43)</f>
        <v>0</v>
      </c>
      <c r="AQ71" s="392"/>
      <c r="AR71" s="161"/>
      <c r="AS71" s="160">
        <f>IF(B71="","",CONCENTRADO!F43)</f>
        <v>0</v>
      </c>
      <c r="AT71" s="392"/>
      <c r="AU71" s="161"/>
      <c r="AV71" s="160">
        <f t="shared" si="4"/>
        <v>0</v>
      </c>
      <c r="AW71" s="161"/>
      <c r="AX71" s="393" t="str">
        <f t="shared" si="5"/>
        <v/>
      </c>
      <c r="AY71" s="394"/>
      <c r="AZ71" s="160"/>
      <c r="BA71" s="392"/>
      <c r="BB71" s="392"/>
      <c r="BC71" s="392"/>
      <c r="BD71" s="392"/>
      <c r="BE71" s="161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7" t="str">
        <f>IF(ISBLANK(NOMBRES!B26),"",NOMBRES!B26)</f>
        <v>MARTINEZ RAMOS GREGORIO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9"/>
      <c r="AD72" s="162">
        <f>IF(B72="","",'ASIST-ANV'!BR70)</f>
        <v>0</v>
      </c>
      <c r="AE72" s="391"/>
      <c r="AF72" s="163"/>
      <c r="AG72" s="162">
        <f>IF(B72="","",'ASIST-ANV'!BT70)</f>
        <v>0</v>
      </c>
      <c r="AH72" s="391"/>
      <c r="AI72" s="163"/>
      <c r="AJ72" s="162" t="str">
        <f>IF(B72="","",EVID_ANV!BC76)</f>
        <v>0 / 4</v>
      </c>
      <c r="AK72" s="391"/>
      <c r="AL72" s="163"/>
      <c r="AM72" s="162">
        <f>IF(B72="","",EVID_ANV!BE76)</f>
        <v>0</v>
      </c>
      <c r="AN72" s="391"/>
      <c r="AO72" s="163"/>
      <c r="AP72" s="162">
        <f>IF(B72="","",CONCENTRADO!E44)</f>
        <v>0</v>
      </c>
      <c r="AQ72" s="391"/>
      <c r="AR72" s="163"/>
      <c r="AS72" s="162">
        <f>IF(B72="","",CONCENTRADO!F44)</f>
        <v>0</v>
      </c>
      <c r="AT72" s="391"/>
      <c r="AU72" s="163"/>
      <c r="AV72" s="162">
        <f t="shared" si="4"/>
        <v>0</v>
      </c>
      <c r="AW72" s="163"/>
      <c r="AX72" s="395" t="str">
        <f t="shared" si="5"/>
        <v/>
      </c>
      <c r="AY72" s="396"/>
      <c r="AZ72" s="162"/>
      <c r="BA72" s="391"/>
      <c r="BB72" s="391"/>
      <c r="BC72" s="391"/>
      <c r="BD72" s="391"/>
      <c r="BE72" s="163"/>
      <c r="BF72" s="76" t="str">
        <f t="shared" si="6"/>
        <v>Error de calificacion</v>
      </c>
    </row>
    <row r="73" spans="1:58" x14ac:dyDescent="0.2">
      <c r="A73" s="81" t="s">
        <v>93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4" t="s">
        <v>6</v>
      </c>
      <c r="BD73" s="314"/>
      <c r="BE73" s="314"/>
    </row>
    <row r="75" spans="1:58" x14ac:dyDescent="0.2">
      <c r="A75" s="218"/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20"/>
      <c r="N75" s="61"/>
      <c r="O75" s="229" t="s">
        <v>31</v>
      </c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  <c r="AE75" s="229"/>
      <c r="AF75" s="229"/>
      <c r="AG75" s="229"/>
      <c r="AH75" s="229"/>
      <c r="AI75" s="229" t="s">
        <v>0</v>
      </c>
      <c r="AJ75" s="229"/>
      <c r="AK75" s="229"/>
      <c r="AL75" s="229"/>
      <c r="AM75" s="229"/>
      <c r="AN75" s="229"/>
      <c r="AO75" s="229"/>
      <c r="AP75" s="194" t="s">
        <v>1</v>
      </c>
      <c r="AQ75" s="194"/>
      <c r="AR75" s="194"/>
      <c r="AS75" s="194"/>
      <c r="AT75" s="227" t="s">
        <v>25</v>
      </c>
      <c r="AU75" s="227"/>
      <c r="AV75" s="227"/>
      <c r="AW75" s="227"/>
      <c r="AX75" s="227"/>
      <c r="AY75" s="227"/>
      <c r="AZ75" s="227"/>
      <c r="BA75" s="227"/>
      <c r="BB75" s="432" t="s">
        <v>7</v>
      </c>
      <c r="BC75" s="433"/>
      <c r="BD75" s="224" t="s">
        <v>2</v>
      </c>
      <c r="BE75" s="226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8" t="str">
        <f>CONCENTRADO!C1</f>
        <v xml:space="preserve">JAIME TORRES BODET </v>
      </c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49"/>
      <c r="AD76" s="349"/>
      <c r="AE76" s="349"/>
      <c r="AF76" s="349"/>
      <c r="AG76" s="349"/>
      <c r="AH76" s="350"/>
      <c r="AI76" s="348" t="str">
        <f>CONCENTRADO!C2</f>
        <v>30EBH0204A</v>
      </c>
      <c r="AJ76" s="349"/>
      <c r="AK76" s="349"/>
      <c r="AL76" s="349"/>
      <c r="AM76" s="349"/>
      <c r="AN76" s="349"/>
      <c r="AO76" s="350"/>
      <c r="AP76" s="194" t="s">
        <v>45</v>
      </c>
      <c r="AQ76" s="194"/>
      <c r="AR76" s="194" t="s">
        <v>46</v>
      </c>
      <c r="AS76" s="194"/>
      <c r="AT76" s="195" t="s">
        <v>47</v>
      </c>
      <c r="AU76" s="195"/>
      <c r="AV76" s="195" t="s">
        <v>48</v>
      </c>
      <c r="AW76" s="195"/>
      <c r="AX76" s="195" t="s">
        <v>49</v>
      </c>
      <c r="AY76" s="195"/>
      <c r="AZ76" s="195" t="s">
        <v>50</v>
      </c>
      <c r="BA76" s="195"/>
      <c r="BB76" s="434" t="str">
        <f>CONCENTRADO!C6</f>
        <v>IV</v>
      </c>
      <c r="BC76" s="435"/>
      <c r="BD76" s="427" t="str">
        <f>CONCENTRADO!C7</f>
        <v>B</v>
      </c>
      <c r="BE76" s="428"/>
    </row>
    <row r="77" spans="1:58" ht="16.5" x14ac:dyDescent="0.25">
      <c r="A77" s="230" t="s">
        <v>21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  <c r="L77" s="231"/>
      <c r="M77" s="232"/>
      <c r="N77" s="67"/>
      <c r="O77" s="351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3"/>
      <c r="AI77" s="351"/>
      <c r="AJ77" s="352"/>
      <c r="AK77" s="352"/>
      <c r="AL77" s="352"/>
      <c r="AM77" s="352"/>
      <c r="AN77" s="352"/>
      <c r="AO77" s="353"/>
      <c r="AP77" s="438" t="s">
        <v>16</v>
      </c>
      <c r="AQ77" s="438"/>
      <c r="AR77" s="438"/>
      <c r="AS77" s="438"/>
      <c r="AT77" s="438" t="s">
        <v>16</v>
      </c>
      <c r="AU77" s="438"/>
      <c r="AV77" s="431"/>
      <c r="AW77" s="431"/>
      <c r="AX77" s="431"/>
      <c r="AY77" s="431"/>
      <c r="AZ77" s="431" t="s">
        <v>16</v>
      </c>
      <c r="BA77" s="431"/>
      <c r="BB77" s="436"/>
      <c r="BC77" s="437"/>
      <c r="BD77" s="429"/>
      <c r="BE77" s="430"/>
    </row>
    <row r="78" spans="1:58" x14ac:dyDescent="0.2">
      <c r="A78" s="184" t="s">
        <v>22</v>
      </c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6"/>
      <c r="N78" s="67"/>
      <c r="O78" s="328" t="s">
        <v>26</v>
      </c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29"/>
      <c r="AB78" s="329"/>
      <c r="AC78" s="329"/>
      <c r="AD78" s="330"/>
      <c r="AE78" s="329" t="s">
        <v>76</v>
      </c>
      <c r="AF78" s="329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30"/>
      <c r="AS78" s="331" t="s">
        <v>24</v>
      </c>
      <c r="AT78" s="331"/>
      <c r="AU78" s="331"/>
      <c r="AV78" s="331"/>
      <c r="AW78" s="331"/>
      <c r="AX78" s="331"/>
      <c r="AY78" s="331"/>
      <c r="AZ78" s="331"/>
      <c r="BA78" s="331"/>
      <c r="BB78" s="331" t="s">
        <v>20</v>
      </c>
      <c r="BC78" s="331"/>
      <c r="BD78" s="331"/>
      <c r="BE78" s="331"/>
    </row>
    <row r="79" spans="1:58" ht="12.75" customHeight="1" x14ac:dyDescent="0.2">
      <c r="A79" s="184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6"/>
      <c r="N79" s="69"/>
      <c r="O79" s="421" t="str">
        <f>CONCENTRADO!C8</f>
        <v xml:space="preserve">ELPIDIO MENDEZ TORRES  </v>
      </c>
      <c r="P79" s="422"/>
      <c r="Q79" s="422"/>
      <c r="R79" s="422"/>
      <c r="S79" s="422"/>
      <c r="T79" s="422"/>
      <c r="U79" s="422"/>
      <c r="V79" s="422"/>
      <c r="W79" s="422"/>
      <c r="X79" s="422"/>
      <c r="Y79" s="422"/>
      <c r="Z79" s="422"/>
      <c r="AA79" s="422"/>
      <c r="AB79" s="422"/>
      <c r="AC79" s="422"/>
      <c r="AD79" s="423"/>
      <c r="AE79" s="333" t="str">
        <f>CONCENTRADO!C9</f>
        <v>TALLER DE CULTURA DIGITAL</v>
      </c>
      <c r="AF79" s="333"/>
      <c r="AG79" s="333"/>
      <c r="AH79" s="333"/>
      <c r="AI79" s="333"/>
      <c r="AJ79" s="333"/>
      <c r="AK79" s="333"/>
      <c r="AL79" s="333"/>
      <c r="AM79" s="333"/>
      <c r="AN79" s="333"/>
      <c r="AO79" s="333"/>
      <c r="AP79" s="333"/>
      <c r="AQ79" s="333"/>
      <c r="AR79" s="334"/>
      <c r="AS79" s="326" t="s">
        <v>27</v>
      </c>
      <c r="AT79" s="326"/>
      <c r="AU79" s="326"/>
      <c r="AV79" s="326" t="s">
        <v>28</v>
      </c>
      <c r="AW79" s="326"/>
      <c r="AX79" s="326"/>
      <c r="AY79" s="326" t="s">
        <v>29</v>
      </c>
      <c r="AZ79" s="326"/>
      <c r="BA79" s="326"/>
      <c r="BB79" s="340">
        <f>CONCENTRADO!C$5</f>
        <v>2025</v>
      </c>
      <c r="BC79" s="341"/>
      <c r="BD79" s="341" t="str">
        <f>CONCATENATE("-  ",CONCENTRADO!F$5)</f>
        <v>-  2025</v>
      </c>
      <c r="BE79" s="344"/>
    </row>
    <row r="80" spans="1:58" ht="18" x14ac:dyDescent="0.25">
      <c r="A80" s="178" t="s">
        <v>77</v>
      </c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80"/>
      <c r="N80" s="67"/>
      <c r="O80" s="424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  <c r="AA80" s="425"/>
      <c r="AB80" s="425"/>
      <c r="AC80" s="425"/>
      <c r="AD80" s="426"/>
      <c r="AE80" s="336"/>
      <c r="AF80" s="336"/>
      <c r="AG80" s="336"/>
      <c r="AH80" s="336"/>
      <c r="AI80" s="336"/>
      <c r="AJ80" s="336"/>
      <c r="AK80" s="336"/>
      <c r="AL80" s="336"/>
      <c r="AM80" s="336"/>
      <c r="AN80" s="336"/>
      <c r="AO80" s="336"/>
      <c r="AP80" s="336"/>
      <c r="AQ80" s="336"/>
      <c r="AR80" s="337"/>
      <c r="AS80" s="413" t="str">
        <f>IF('ASIST-ANV'!BF80="","",'ASIST-ANV'!BF80)</f>
        <v/>
      </c>
      <c r="AT80" s="413"/>
      <c r="AU80" s="413"/>
      <c r="AV80" s="413" t="str">
        <f>IF('ASIST-ANV'!BI80=0,"",    'ASIST-ANV'!BI80)</f>
        <v/>
      </c>
      <c r="AW80" s="413"/>
      <c r="AX80" s="413"/>
      <c r="AY80" s="413" t="str">
        <f>IF('ASIST-ANV'!BL78="","",'ASIST-ANV'!BL78)</f>
        <v>X</v>
      </c>
      <c r="AZ80" s="413"/>
      <c r="BA80" s="413"/>
      <c r="BB80" s="342"/>
      <c r="BC80" s="343"/>
      <c r="BD80" s="343"/>
      <c r="BE80" s="345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14" t="s">
        <v>78</v>
      </c>
      <c r="B82" s="415"/>
      <c r="C82" s="415"/>
      <c r="D82" s="415"/>
      <c r="E82" s="415"/>
      <c r="F82" s="415"/>
      <c r="G82" s="415"/>
      <c r="H82" s="415"/>
      <c r="I82" s="416"/>
      <c r="J82" s="417">
        <f>'ASIST-REV'!F$100</f>
        <v>6</v>
      </c>
      <c r="K82" s="418"/>
      <c r="L82" s="419"/>
      <c r="M82" s="414" t="s">
        <v>79</v>
      </c>
      <c r="N82" s="415"/>
      <c r="O82" s="415"/>
      <c r="P82" s="415"/>
      <c r="Q82" s="415"/>
      <c r="R82" s="415"/>
      <c r="S82" s="415"/>
      <c r="T82" s="415"/>
      <c r="U82" s="415"/>
      <c r="V82" s="416"/>
      <c r="W82" s="398">
        <f>CONCENTRADO!C$15</f>
        <v>70</v>
      </c>
      <c r="X82" s="399"/>
      <c r="Y82" s="400"/>
      <c r="Z82" s="420" t="s">
        <v>80</v>
      </c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398">
        <f>CONCENTRADO!C$14</f>
        <v>30</v>
      </c>
      <c r="AN82" s="399"/>
      <c r="AO82" s="400"/>
      <c r="AP82" s="315" t="s">
        <v>81</v>
      </c>
      <c r="AQ82" s="316"/>
      <c r="AR82" s="316"/>
      <c r="AS82" s="316"/>
      <c r="AT82" s="316"/>
      <c r="AU82" s="401"/>
      <c r="AV82" s="403" t="s">
        <v>82</v>
      </c>
      <c r="AW82" s="404"/>
      <c r="AX82" s="404"/>
      <c r="AY82" s="404"/>
      <c r="AZ82" s="404"/>
      <c r="BA82" s="404"/>
      <c r="BB82" s="404"/>
      <c r="BC82" s="404"/>
      <c r="BD82" s="404"/>
      <c r="BE82" s="405"/>
    </row>
    <row r="83" spans="1:58" x14ac:dyDescent="0.2">
      <c r="A83" s="191" t="s">
        <v>32</v>
      </c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3"/>
      <c r="AD83" s="315" t="s">
        <v>83</v>
      </c>
      <c r="AE83" s="316"/>
      <c r="AF83" s="316"/>
      <c r="AG83" s="316"/>
      <c r="AH83" s="316"/>
      <c r="AI83" s="316"/>
      <c r="AJ83" s="406" t="s">
        <v>84</v>
      </c>
      <c r="AK83" s="406"/>
      <c r="AL83" s="406"/>
      <c r="AM83" s="406"/>
      <c r="AN83" s="406"/>
      <c r="AO83" s="406"/>
      <c r="AP83" s="317"/>
      <c r="AQ83" s="318"/>
      <c r="AR83" s="318"/>
      <c r="AS83" s="318"/>
      <c r="AT83" s="318"/>
      <c r="AU83" s="402"/>
      <c r="AV83" s="407" t="s">
        <v>85</v>
      </c>
      <c r="AW83" s="408"/>
      <c r="AX83" s="407" t="s">
        <v>86</v>
      </c>
      <c r="AY83" s="408"/>
      <c r="AZ83" s="407" t="s">
        <v>87</v>
      </c>
      <c r="BA83" s="411"/>
      <c r="BB83" s="411"/>
      <c r="BC83" s="411"/>
      <c r="BD83" s="411"/>
      <c r="BE83" s="408"/>
    </row>
    <row r="84" spans="1:58" ht="34.5" customHeight="1" x14ac:dyDescent="0.2">
      <c r="A84" s="173" t="s">
        <v>33</v>
      </c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  <c r="AC84" s="175"/>
      <c r="AD84" s="319" t="s">
        <v>4</v>
      </c>
      <c r="AE84" s="319"/>
      <c r="AF84" s="319"/>
      <c r="AG84" s="319" t="s">
        <v>88</v>
      </c>
      <c r="AH84" s="319"/>
      <c r="AI84" s="319"/>
      <c r="AJ84" s="319" t="s">
        <v>89</v>
      </c>
      <c r="AK84" s="319"/>
      <c r="AL84" s="319"/>
      <c r="AM84" s="319" t="s">
        <v>90</v>
      </c>
      <c r="AN84" s="319"/>
      <c r="AO84" s="319"/>
      <c r="AP84" s="319" t="s">
        <v>91</v>
      </c>
      <c r="AQ84" s="319"/>
      <c r="AR84" s="319"/>
      <c r="AS84" s="319" t="s">
        <v>92</v>
      </c>
      <c r="AT84" s="319"/>
      <c r="AU84" s="319"/>
      <c r="AV84" s="409"/>
      <c r="AW84" s="410"/>
      <c r="AX84" s="409"/>
      <c r="AY84" s="410"/>
      <c r="AZ84" s="409"/>
      <c r="BA84" s="412"/>
      <c r="BB84" s="412"/>
      <c r="BC84" s="412"/>
      <c r="BD84" s="412"/>
      <c r="BE84" s="410"/>
    </row>
    <row r="85" spans="1:58" ht="30" customHeight="1" x14ac:dyDescent="0.25">
      <c r="A85" s="73">
        <v>1</v>
      </c>
      <c r="B85" s="167" t="str">
        <f>IF(ISBLANK(NOMBRES!B2),"",NOMBRES!B2)</f>
        <v>ANTONIO VERDEJO ANGEL GABRIEL</v>
      </c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9"/>
      <c r="AD85" s="397">
        <f>IF(B85="","",'ASIST-ANV'!BR82)</f>
        <v>5</v>
      </c>
      <c r="AE85" s="397"/>
      <c r="AF85" s="397"/>
      <c r="AG85" s="397">
        <f>IF(B85="","",'ASIST-ANV'!BT82)</f>
        <v>1</v>
      </c>
      <c r="AH85" s="397"/>
      <c r="AI85" s="397"/>
      <c r="AJ85" s="397" t="str">
        <f>IF(B85="","",EVID_ANV!BC91)</f>
        <v>6 / 6</v>
      </c>
      <c r="AK85" s="397"/>
      <c r="AL85" s="397"/>
      <c r="AM85" s="397">
        <f>IF(B85="","",EVID_ANV!BE91)</f>
        <v>70</v>
      </c>
      <c r="AN85" s="397"/>
      <c r="AO85" s="397"/>
      <c r="AP85" s="397">
        <f>IF(B85="","",CONCENTRADO!G20)</f>
        <v>10</v>
      </c>
      <c r="AQ85" s="397"/>
      <c r="AR85" s="397"/>
      <c r="AS85" s="397">
        <f>IF(B85="","",CONCENTRADO!H20)</f>
        <v>30</v>
      </c>
      <c r="AT85" s="397"/>
      <c r="AU85" s="397"/>
      <c r="AV85" s="397">
        <f>TRUNC(AM85+AS85,1)</f>
        <v>100</v>
      </c>
      <c r="AW85" s="397"/>
      <c r="AX85" s="395">
        <f>IF(B85="","",IF(AND(TRUNC(AV85/10,1)&gt;0,TRUNC(AV85/10,1)&lt;6),5, IF(  TRUNC(AV85/10,1)&gt;=6,TRUNC(AV85/10,1),IF(AD85&gt;=1,5,  ""))  ))</f>
        <v>10</v>
      </c>
      <c r="AY85" s="396"/>
      <c r="AZ85" s="162"/>
      <c r="BA85" s="391"/>
      <c r="BB85" s="391"/>
      <c r="BC85" s="391"/>
      <c r="BD85" s="391"/>
      <c r="BE85" s="163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64" t="str">
        <f>IF(ISBLANK(NOMBRES!B3),"",NOMBRES!B3)</f>
        <v>AZAMAR CUELLO SALVADOR</v>
      </c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6"/>
      <c r="AD86" s="160">
        <f>IF(B86="","",'ASIST-ANV'!BR83)</f>
        <v>1</v>
      </c>
      <c r="AE86" s="392"/>
      <c r="AF86" s="161"/>
      <c r="AG86" s="160">
        <f>IF(B86="","",'ASIST-ANV'!BT83)</f>
        <v>0</v>
      </c>
      <c r="AH86" s="392"/>
      <c r="AI86" s="161"/>
      <c r="AJ86" s="160" t="str">
        <f>IF(B86="","",EVID_ANV!BC92)</f>
        <v>0 / 6</v>
      </c>
      <c r="AK86" s="392"/>
      <c r="AL86" s="161"/>
      <c r="AM86" s="160">
        <f>IF(B86="","",EVID_ANV!BE92)</f>
        <v>0</v>
      </c>
      <c r="AN86" s="392"/>
      <c r="AO86" s="161"/>
      <c r="AP86" s="160">
        <f>IF(B86="","",CONCENTRADO!G21)</f>
        <v>0</v>
      </c>
      <c r="AQ86" s="392"/>
      <c r="AR86" s="161"/>
      <c r="AS86" s="160">
        <f>IF(B86="","",CONCENTRADO!H21)</f>
        <v>0</v>
      </c>
      <c r="AT86" s="392"/>
      <c r="AU86" s="161"/>
      <c r="AV86" s="160">
        <f t="shared" ref="AV86:AV109" si="7">TRUNC(AM86+AS86,1)</f>
        <v>0</v>
      </c>
      <c r="AW86" s="161"/>
      <c r="AX86" s="393">
        <f t="shared" ref="AX86:AX109" si="8">IF(B86="","",IF(AND(TRUNC(AV86/10,1)&gt;0,TRUNC(AV86/10,1)&lt;6),5, IF(  TRUNC(AV86/10,1)&gt;=6,TRUNC(AV86/10,1),IF(AD86&gt;=1,5,  ""))  ))</f>
        <v>5</v>
      </c>
      <c r="AY86" s="394"/>
      <c r="AZ86" s="160"/>
      <c r="BA86" s="392"/>
      <c r="BB86" s="392"/>
      <c r="BC86" s="392"/>
      <c r="BD86" s="392"/>
      <c r="BE86" s="161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7" t="str">
        <f>IF(ISBLANK(NOMBRES!B4),"",NOMBRES!B4)</f>
        <v>BAUTISTA HERNANDEZ AARON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9"/>
      <c r="AD87" s="162">
        <f>IF(B87="","",'ASIST-ANV'!BR84)</f>
        <v>0</v>
      </c>
      <c r="AE87" s="391"/>
      <c r="AF87" s="163"/>
      <c r="AG87" s="162">
        <f>IF(B87="","",'ASIST-ANV'!BT84)</f>
        <v>0</v>
      </c>
      <c r="AH87" s="391"/>
      <c r="AI87" s="163"/>
      <c r="AJ87" s="162" t="str">
        <f>IF(B87="","",EVID_ANV!BC93)</f>
        <v>0 / 6</v>
      </c>
      <c r="AK87" s="391"/>
      <c r="AL87" s="163"/>
      <c r="AM87" s="162">
        <f>IF(B87="","",EVID_ANV!BE93)</f>
        <v>0</v>
      </c>
      <c r="AN87" s="391"/>
      <c r="AO87" s="163"/>
      <c r="AP87" s="162">
        <f>IF(B87="","",CONCENTRADO!G22)</f>
        <v>0</v>
      </c>
      <c r="AQ87" s="391"/>
      <c r="AR87" s="163"/>
      <c r="AS87" s="162">
        <f>IF(B87="","",CONCENTRADO!H22)</f>
        <v>0</v>
      </c>
      <c r="AT87" s="391"/>
      <c r="AU87" s="163"/>
      <c r="AV87" s="162">
        <f t="shared" si="7"/>
        <v>0</v>
      </c>
      <c r="AW87" s="163"/>
      <c r="AX87" s="395" t="str">
        <f t="shared" si="8"/>
        <v/>
      </c>
      <c r="AY87" s="396"/>
      <c r="AZ87" s="162"/>
      <c r="BA87" s="391"/>
      <c r="BB87" s="391"/>
      <c r="BC87" s="391"/>
      <c r="BD87" s="391"/>
      <c r="BE87" s="163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64" t="str">
        <f>IF(ISBLANK(NOMBRES!B5),"",NOMBRES!B5)</f>
        <v>BAUTISTA PATRACA MIXTI MONSAJ</v>
      </c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6"/>
      <c r="AD88" s="160">
        <f>IF(B88="","",'ASIST-ANV'!BR85)</f>
        <v>0</v>
      </c>
      <c r="AE88" s="392"/>
      <c r="AF88" s="161"/>
      <c r="AG88" s="160">
        <f>IF(B88="","",'ASIST-ANV'!BT85)</f>
        <v>0</v>
      </c>
      <c r="AH88" s="392"/>
      <c r="AI88" s="161"/>
      <c r="AJ88" s="160" t="str">
        <f>IF(B88="","",EVID_ANV!BC94)</f>
        <v>0 / 6</v>
      </c>
      <c r="AK88" s="392"/>
      <c r="AL88" s="161"/>
      <c r="AM88" s="160">
        <f>IF(B88="","",EVID_ANV!BE94)</f>
        <v>0</v>
      </c>
      <c r="AN88" s="392"/>
      <c r="AO88" s="161"/>
      <c r="AP88" s="160">
        <f>IF(B88="","",CONCENTRADO!G23)</f>
        <v>0</v>
      </c>
      <c r="AQ88" s="392"/>
      <c r="AR88" s="161"/>
      <c r="AS88" s="160">
        <f>IF(B88="","",CONCENTRADO!H23)</f>
        <v>0</v>
      </c>
      <c r="AT88" s="392"/>
      <c r="AU88" s="161"/>
      <c r="AV88" s="160">
        <f t="shared" si="7"/>
        <v>0</v>
      </c>
      <c r="AW88" s="161"/>
      <c r="AX88" s="393" t="str">
        <f t="shared" si="8"/>
        <v/>
      </c>
      <c r="AY88" s="394"/>
      <c r="AZ88" s="160"/>
      <c r="BA88" s="392"/>
      <c r="BB88" s="392"/>
      <c r="BC88" s="392"/>
      <c r="BD88" s="392"/>
      <c r="BE88" s="161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7" t="str">
        <f>IF(ISBLANK(NOMBRES!B6),"",NOMBRES!B6)</f>
        <v>BAUTISTA RAMIREZ LUIS ANGEL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9"/>
      <c r="AD89" s="162">
        <f>IF(B89="","",'ASIST-ANV'!BR86)</f>
        <v>0</v>
      </c>
      <c r="AE89" s="391"/>
      <c r="AF89" s="163"/>
      <c r="AG89" s="162">
        <f>IF(B89="","",'ASIST-ANV'!BT86)</f>
        <v>0</v>
      </c>
      <c r="AH89" s="391"/>
      <c r="AI89" s="163"/>
      <c r="AJ89" s="162" t="str">
        <f>IF(B89="","",EVID_ANV!BC95)</f>
        <v>0 / 6</v>
      </c>
      <c r="AK89" s="391"/>
      <c r="AL89" s="163"/>
      <c r="AM89" s="162">
        <f>IF(B89="","",EVID_ANV!BE95)</f>
        <v>0</v>
      </c>
      <c r="AN89" s="391"/>
      <c r="AO89" s="163"/>
      <c r="AP89" s="162">
        <f>IF(B89="","",CONCENTRADO!G24)</f>
        <v>0</v>
      </c>
      <c r="AQ89" s="391"/>
      <c r="AR89" s="163"/>
      <c r="AS89" s="162">
        <f>IF(B89="","",CONCENTRADO!H24)</f>
        <v>0</v>
      </c>
      <c r="AT89" s="391"/>
      <c r="AU89" s="163"/>
      <c r="AV89" s="162">
        <f t="shared" si="7"/>
        <v>0</v>
      </c>
      <c r="AW89" s="163"/>
      <c r="AX89" s="395" t="str">
        <f t="shared" si="8"/>
        <v/>
      </c>
      <c r="AY89" s="396"/>
      <c r="AZ89" s="162"/>
      <c r="BA89" s="391"/>
      <c r="BB89" s="391"/>
      <c r="BC89" s="391"/>
      <c r="BD89" s="391"/>
      <c r="BE89" s="163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64" t="str">
        <f>IF(ISBLANK(NOMBRES!B7),"",NOMBRES!B7)</f>
        <v>CASTILLO XINOL YADER</v>
      </c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6"/>
      <c r="AD90" s="160">
        <f>IF(B90="","",'ASIST-ANV'!BR87)</f>
        <v>0</v>
      </c>
      <c r="AE90" s="392"/>
      <c r="AF90" s="161"/>
      <c r="AG90" s="160">
        <f>IF(B90="","",'ASIST-ANV'!BT87)</f>
        <v>0</v>
      </c>
      <c r="AH90" s="392"/>
      <c r="AI90" s="161"/>
      <c r="AJ90" s="160" t="str">
        <f>IF(B90="","",EVID_ANV!BC96)</f>
        <v>0 / 6</v>
      </c>
      <c r="AK90" s="392"/>
      <c r="AL90" s="161"/>
      <c r="AM90" s="160">
        <f>IF(B90="","",EVID_ANV!BE96)</f>
        <v>0</v>
      </c>
      <c r="AN90" s="392"/>
      <c r="AO90" s="161"/>
      <c r="AP90" s="160">
        <f>IF(B90="","",CONCENTRADO!G25)</f>
        <v>0</v>
      </c>
      <c r="AQ90" s="392"/>
      <c r="AR90" s="161"/>
      <c r="AS90" s="160">
        <f>IF(B90="","",CONCENTRADO!H25)</f>
        <v>0</v>
      </c>
      <c r="AT90" s="392"/>
      <c r="AU90" s="161"/>
      <c r="AV90" s="160">
        <f t="shared" si="7"/>
        <v>0</v>
      </c>
      <c r="AW90" s="161"/>
      <c r="AX90" s="393" t="str">
        <f t="shared" si="8"/>
        <v/>
      </c>
      <c r="AY90" s="394"/>
      <c r="AZ90" s="160"/>
      <c r="BA90" s="392"/>
      <c r="BB90" s="392"/>
      <c r="BC90" s="392"/>
      <c r="BD90" s="392"/>
      <c r="BE90" s="161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7" t="str">
        <f>IF(ISBLANK(NOMBRES!B8),"",NOMBRES!B8)</f>
        <v>CRUZ BAUTISTA ELISA</v>
      </c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9"/>
      <c r="AD91" s="162">
        <f>IF(B91="","",'ASIST-ANV'!BR88)</f>
        <v>0</v>
      </c>
      <c r="AE91" s="391"/>
      <c r="AF91" s="163"/>
      <c r="AG91" s="162">
        <f>IF(B91="","",'ASIST-ANV'!BT88)</f>
        <v>0</v>
      </c>
      <c r="AH91" s="391"/>
      <c r="AI91" s="163"/>
      <c r="AJ91" s="162" t="str">
        <f>IF(B91="","",EVID_ANV!BC97)</f>
        <v>0 / 6</v>
      </c>
      <c r="AK91" s="391"/>
      <c r="AL91" s="163"/>
      <c r="AM91" s="162">
        <f>IF(B91="","",EVID_ANV!BE97)</f>
        <v>0</v>
      </c>
      <c r="AN91" s="391"/>
      <c r="AO91" s="163"/>
      <c r="AP91" s="162">
        <f>IF(B91="","",CONCENTRADO!G26)</f>
        <v>10</v>
      </c>
      <c r="AQ91" s="391"/>
      <c r="AR91" s="163"/>
      <c r="AS91" s="162">
        <f>IF(B91="","",CONCENTRADO!H26)</f>
        <v>30</v>
      </c>
      <c r="AT91" s="391"/>
      <c r="AU91" s="163"/>
      <c r="AV91" s="162">
        <f t="shared" si="7"/>
        <v>30</v>
      </c>
      <c r="AW91" s="163"/>
      <c r="AX91" s="395">
        <f t="shared" si="8"/>
        <v>5</v>
      </c>
      <c r="AY91" s="396"/>
      <c r="AZ91" s="162"/>
      <c r="BA91" s="391"/>
      <c r="BB91" s="391"/>
      <c r="BC91" s="391"/>
      <c r="BD91" s="391"/>
      <c r="BE91" s="163"/>
      <c r="BF91" s="76" t="str">
        <f t="shared" si="9"/>
        <v/>
      </c>
    </row>
    <row r="92" spans="1:58" ht="30" customHeight="1" x14ac:dyDescent="0.25">
      <c r="A92" s="77">
        <v>8</v>
      </c>
      <c r="B92" s="164" t="str">
        <f>IF(ISBLANK(NOMBRES!B9),"",NOMBRES!B9)</f>
        <v>CRUZ CRUZ ANDRES PATRICIO</v>
      </c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6"/>
      <c r="AD92" s="160">
        <f>IF(B92="","",'ASIST-ANV'!BR89)</f>
        <v>0</v>
      </c>
      <c r="AE92" s="392"/>
      <c r="AF92" s="161"/>
      <c r="AG92" s="160">
        <f>IF(B92="","",'ASIST-ANV'!BT89)</f>
        <v>0</v>
      </c>
      <c r="AH92" s="392"/>
      <c r="AI92" s="161"/>
      <c r="AJ92" s="160" t="str">
        <f>IF(B92="","",EVID_ANV!BC98)</f>
        <v>0 / 6</v>
      </c>
      <c r="AK92" s="392"/>
      <c r="AL92" s="161"/>
      <c r="AM92" s="160">
        <f>IF(B92="","",EVID_ANV!BE98)</f>
        <v>0</v>
      </c>
      <c r="AN92" s="392"/>
      <c r="AO92" s="161"/>
      <c r="AP92" s="160">
        <f>IF(B92="","",CONCENTRADO!G27)</f>
        <v>0</v>
      </c>
      <c r="AQ92" s="392"/>
      <c r="AR92" s="161"/>
      <c r="AS92" s="160">
        <f>IF(B92="","",CONCENTRADO!H27)</f>
        <v>0</v>
      </c>
      <c r="AT92" s="392"/>
      <c r="AU92" s="161"/>
      <c r="AV92" s="160">
        <f t="shared" si="7"/>
        <v>0</v>
      </c>
      <c r="AW92" s="161"/>
      <c r="AX92" s="393" t="str">
        <f t="shared" si="8"/>
        <v/>
      </c>
      <c r="AY92" s="394"/>
      <c r="AZ92" s="160"/>
      <c r="BA92" s="392"/>
      <c r="BB92" s="392"/>
      <c r="BC92" s="392"/>
      <c r="BD92" s="392"/>
      <c r="BE92" s="161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7" t="str">
        <f>IF(ISBLANK(NOMBRES!B10),"",NOMBRES!B10)</f>
        <v>CRUZ HERNANDEZ ERICK DANIEL</v>
      </c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9"/>
      <c r="AD93" s="162">
        <f>IF(B93="","",'ASIST-ANV'!BR90)</f>
        <v>0</v>
      </c>
      <c r="AE93" s="391"/>
      <c r="AF93" s="163"/>
      <c r="AG93" s="162">
        <f>IF(B93="","",'ASIST-ANV'!BT90)</f>
        <v>0</v>
      </c>
      <c r="AH93" s="391"/>
      <c r="AI93" s="163"/>
      <c r="AJ93" s="162" t="str">
        <f>IF(B93="","",EVID_ANV!BC99)</f>
        <v>0 / 6</v>
      </c>
      <c r="AK93" s="391"/>
      <c r="AL93" s="163"/>
      <c r="AM93" s="162">
        <f>IF(B93="","",EVID_ANV!BE99)</f>
        <v>0</v>
      </c>
      <c r="AN93" s="391"/>
      <c r="AO93" s="163"/>
      <c r="AP93" s="162">
        <f>IF(B93="","",CONCENTRADO!G28)</f>
        <v>0</v>
      </c>
      <c r="AQ93" s="391"/>
      <c r="AR93" s="163"/>
      <c r="AS93" s="162">
        <f>IF(B93="","",CONCENTRADO!H28)</f>
        <v>0</v>
      </c>
      <c r="AT93" s="391"/>
      <c r="AU93" s="163"/>
      <c r="AV93" s="162">
        <f t="shared" si="7"/>
        <v>0</v>
      </c>
      <c r="AW93" s="163"/>
      <c r="AX93" s="395" t="str">
        <f t="shared" si="8"/>
        <v/>
      </c>
      <c r="AY93" s="396"/>
      <c r="AZ93" s="162"/>
      <c r="BA93" s="391"/>
      <c r="BB93" s="391"/>
      <c r="BC93" s="391"/>
      <c r="BD93" s="391"/>
      <c r="BE93" s="163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64" t="str">
        <f>IF(ISBLANK(NOMBRES!B11),"",NOMBRES!B11)</f>
        <v>CRUZ MARTINEZ IRVING URIEL</v>
      </c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6"/>
      <c r="AD94" s="160">
        <f>IF(B94="","",'ASIST-ANV'!BR91)</f>
        <v>0</v>
      </c>
      <c r="AE94" s="392"/>
      <c r="AF94" s="161"/>
      <c r="AG94" s="160">
        <f>IF(B94="","",'ASIST-ANV'!BT91)</f>
        <v>0</v>
      </c>
      <c r="AH94" s="392"/>
      <c r="AI94" s="161"/>
      <c r="AJ94" s="160" t="str">
        <f>IF(B94="","",EVID_ANV!BC100)</f>
        <v>0 / 6</v>
      </c>
      <c r="AK94" s="392"/>
      <c r="AL94" s="161"/>
      <c r="AM94" s="160">
        <f>IF(B94="","",EVID_ANV!BE100)</f>
        <v>0</v>
      </c>
      <c r="AN94" s="392"/>
      <c r="AO94" s="161"/>
      <c r="AP94" s="160">
        <f>IF(B94="","",CONCENTRADO!G29)</f>
        <v>0</v>
      </c>
      <c r="AQ94" s="392"/>
      <c r="AR94" s="161"/>
      <c r="AS94" s="160">
        <f>IF(B94="","",CONCENTRADO!H29)</f>
        <v>0</v>
      </c>
      <c r="AT94" s="392"/>
      <c r="AU94" s="161"/>
      <c r="AV94" s="160">
        <f t="shared" si="7"/>
        <v>0</v>
      </c>
      <c r="AW94" s="161"/>
      <c r="AX94" s="393" t="str">
        <f t="shared" si="8"/>
        <v/>
      </c>
      <c r="AY94" s="394"/>
      <c r="AZ94" s="160"/>
      <c r="BA94" s="392"/>
      <c r="BB94" s="392"/>
      <c r="BC94" s="392"/>
      <c r="BD94" s="392"/>
      <c r="BE94" s="161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7" t="str">
        <f>IF(ISBLANK(NOMBRES!B12),"",NOMBRES!B12)</f>
        <v>GONZALEZ BAUTISTA ERICK NOEL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9"/>
      <c r="AD95" s="162">
        <f>IF(B95="","",'ASIST-ANV'!BR92)</f>
        <v>0</v>
      </c>
      <c r="AE95" s="391"/>
      <c r="AF95" s="163"/>
      <c r="AG95" s="162">
        <f>IF(B95="","",'ASIST-ANV'!BT92)</f>
        <v>0</v>
      </c>
      <c r="AH95" s="391"/>
      <c r="AI95" s="163"/>
      <c r="AJ95" s="162" t="str">
        <f>IF(B95="","",EVID_ANV!BC101)</f>
        <v>0 / 6</v>
      </c>
      <c r="AK95" s="391"/>
      <c r="AL95" s="163"/>
      <c r="AM95" s="162">
        <f>IF(B95="","",EVID_ANV!BE101)</f>
        <v>0</v>
      </c>
      <c r="AN95" s="391"/>
      <c r="AO95" s="163"/>
      <c r="AP95" s="162">
        <f>IF(B95="","",CONCENTRADO!G30)</f>
        <v>0</v>
      </c>
      <c r="AQ95" s="391"/>
      <c r="AR95" s="163"/>
      <c r="AS95" s="162">
        <f>IF(B95="","",CONCENTRADO!H30)</f>
        <v>0</v>
      </c>
      <c r="AT95" s="391"/>
      <c r="AU95" s="163"/>
      <c r="AV95" s="162">
        <f t="shared" si="7"/>
        <v>0</v>
      </c>
      <c r="AW95" s="163"/>
      <c r="AX95" s="395" t="str">
        <f t="shared" si="8"/>
        <v/>
      </c>
      <c r="AY95" s="396"/>
      <c r="AZ95" s="162"/>
      <c r="BA95" s="391"/>
      <c r="BB95" s="391"/>
      <c r="BC95" s="391"/>
      <c r="BD95" s="391"/>
      <c r="BE95" s="163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64" t="str">
        <f>IF(ISBLANK(NOMBRES!B13),"",NOMBRES!B13)</f>
        <v>GONZALEZ CRUZ EMIRETH FLORENCIA</v>
      </c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6"/>
      <c r="AD96" s="160">
        <f>IF(B96="","",'ASIST-ANV'!BR93)</f>
        <v>0</v>
      </c>
      <c r="AE96" s="392"/>
      <c r="AF96" s="161"/>
      <c r="AG96" s="160">
        <f>IF(B96="","",'ASIST-ANV'!BT93)</f>
        <v>0</v>
      </c>
      <c r="AH96" s="392"/>
      <c r="AI96" s="161"/>
      <c r="AJ96" s="160" t="str">
        <f>IF(B96="","",EVID_ANV!BC102)</f>
        <v>0 / 6</v>
      </c>
      <c r="AK96" s="392"/>
      <c r="AL96" s="161"/>
      <c r="AM96" s="160">
        <f>IF(B96="","",EVID_ANV!BE102)</f>
        <v>0</v>
      </c>
      <c r="AN96" s="392"/>
      <c r="AO96" s="161"/>
      <c r="AP96" s="160">
        <f>IF(B96="","",CONCENTRADO!G31)</f>
        <v>0</v>
      </c>
      <c r="AQ96" s="392"/>
      <c r="AR96" s="161"/>
      <c r="AS96" s="160">
        <f>IF(B96="","",CONCENTRADO!H31)</f>
        <v>0</v>
      </c>
      <c r="AT96" s="392"/>
      <c r="AU96" s="161"/>
      <c r="AV96" s="160">
        <f t="shared" si="7"/>
        <v>0</v>
      </c>
      <c r="AW96" s="161"/>
      <c r="AX96" s="393" t="str">
        <f t="shared" si="8"/>
        <v/>
      </c>
      <c r="AY96" s="394"/>
      <c r="AZ96" s="160"/>
      <c r="BA96" s="392"/>
      <c r="BB96" s="392"/>
      <c r="BC96" s="392"/>
      <c r="BD96" s="392"/>
      <c r="BE96" s="161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7" t="str">
        <f>IF(ISBLANK(NOMBRES!B14),"",NOMBRES!B14)</f>
        <v>GONZALEZ LUIS SHARON</v>
      </c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9"/>
      <c r="AD97" s="162">
        <f>IF(B97="","",'ASIST-ANV'!BR94)</f>
        <v>0</v>
      </c>
      <c r="AE97" s="391"/>
      <c r="AF97" s="163"/>
      <c r="AG97" s="162">
        <f>IF(B97="","",'ASIST-ANV'!BT94)</f>
        <v>0</v>
      </c>
      <c r="AH97" s="391"/>
      <c r="AI97" s="163"/>
      <c r="AJ97" s="162" t="str">
        <f>IF(B97="","",EVID_ANV!BC103)</f>
        <v>0 / 6</v>
      </c>
      <c r="AK97" s="391"/>
      <c r="AL97" s="163"/>
      <c r="AM97" s="162">
        <f>IF(B97="","",EVID_ANV!BE103)</f>
        <v>0</v>
      </c>
      <c r="AN97" s="391"/>
      <c r="AO97" s="163"/>
      <c r="AP97" s="162">
        <f>IF(B97="","",CONCENTRADO!G32)</f>
        <v>0</v>
      </c>
      <c r="AQ97" s="391"/>
      <c r="AR97" s="163"/>
      <c r="AS97" s="162">
        <f>IF(B97="","",CONCENTRADO!H32)</f>
        <v>0</v>
      </c>
      <c r="AT97" s="391"/>
      <c r="AU97" s="163"/>
      <c r="AV97" s="162">
        <f t="shared" si="7"/>
        <v>0</v>
      </c>
      <c r="AW97" s="163"/>
      <c r="AX97" s="395" t="str">
        <f t="shared" si="8"/>
        <v/>
      </c>
      <c r="AY97" s="396"/>
      <c r="AZ97" s="162"/>
      <c r="BA97" s="391"/>
      <c r="BB97" s="391"/>
      <c r="BC97" s="391"/>
      <c r="BD97" s="391"/>
      <c r="BE97" s="163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64" t="str">
        <f>IF(ISBLANK(NOMBRES!B15),"",NOMBRES!B15)</f>
        <v>GONZALEZ SANCHEZ MIKE</v>
      </c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6"/>
      <c r="AD98" s="160">
        <f>IF(B98="","",'ASIST-ANV'!BR95)</f>
        <v>0</v>
      </c>
      <c r="AE98" s="392"/>
      <c r="AF98" s="161"/>
      <c r="AG98" s="160">
        <f>IF(B98="","",'ASIST-ANV'!BT95)</f>
        <v>0</v>
      </c>
      <c r="AH98" s="392"/>
      <c r="AI98" s="161"/>
      <c r="AJ98" s="160" t="str">
        <f>IF(B98="","",EVID_ANV!BC104)</f>
        <v>0 / 6</v>
      </c>
      <c r="AK98" s="392"/>
      <c r="AL98" s="161"/>
      <c r="AM98" s="160">
        <f>IF(B98="","",EVID_ANV!BE104)</f>
        <v>0</v>
      </c>
      <c r="AN98" s="392"/>
      <c r="AO98" s="161"/>
      <c r="AP98" s="160">
        <f>IF(B98="","",CONCENTRADO!G33)</f>
        <v>0</v>
      </c>
      <c r="AQ98" s="392"/>
      <c r="AR98" s="161"/>
      <c r="AS98" s="160">
        <f>IF(B98="","",CONCENTRADO!H33)</f>
        <v>0</v>
      </c>
      <c r="AT98" s="392"/>
      <c r="AU98" s="161"/>
      <c r="AV98" s="160">
        <f t="shared" si="7"/>
        <v>0</v>
      </c>
      <c r="AW98" s="161"/>
      <c r="AX98" s="393" t="str">
        <f t="shared" si="8"/>
        <v/>
      </c>
      <c r="AY98" s="394"/>
      <c r="AZ98" s="160"/>
      <c r="BA98" s="392"/>
      <c r="BB98" s="392"/>
      <c r="BC98" s="392"/>
      <c r="BD98" s="392"/>
      <c r="BE98" s="161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7" t="str">
        <f>IF(ISBLANK(NOMBRES!B16),"",NOMBRES!B16)</f>
        <v>HERNANDEZ BAUTISTA ABRIL</v>
      </c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9"/>
      <c r="AD99" s="162">
        <f>IF(B99="","",'ASIST-ANV'!BR96)</f>
        <v>0</v>
      </c>
      <c r="AE99" s="391"/>
      <c r="AF99" s="163"/>
      <c r="AG99" s="162">
        <f>IF(B99="","",'ASIST-ANV'!BT96)</f>
        <v>0</v>
      </c>
      <c r="AH99" s="391"/>
      <c r="AI99" s="163"/>
      <c r="AJ99" s="162" t="str">
        <f>IF(B99="","",EVID_ANV!BC105)</f>
        <v>0 / 6</v>
      </c>
      <c r="AK99" s="391"/>
      <c r="AL99" s="163"/>
      <c r="AM99" s="162">
        <f>IF(B99="","",EVID_ANV!BE105)</f>
        <v>0</v>
      </c>
      <c r="AN99" s="391"/>
      <c r="AO99" s="163"/>
      <c r="AP99" s="162">
        <f>IF(B99="","",CONCENTRADO!G34)</f>
        <v>0</v>
      </c>
      <c r="AQ99" s="391"/>
      <c r="AR99" s="163"/>
      <c r="AS99" s="162">
        <f>IF(B99="","",CONCENTRADO!H34)</f>
        <v>0</v>
      </c>
      <c r="AT99" s="391"/>
      <c r="AU99" s="163"/>
      <c r="AV99" s="162">
        <f t="shared" si="7"/>
        <v>0</v>
      </c>
      <c r="AW99" s="163"/>
      <c r="AX99" s="395" t="str">
        <f t="shared" si="8"/>
        <v/>
      </c>
      <c r="AY99" s="396"/>
      <c r="AZ99" s="162"/>
      <c r="BA99" s="391"/>
      <c r="BB99" s="391"/>
      <c r="BC99" s="391"/>
      <c r="BD99" s="391"/>
      <c r="BE99" s="163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64" t="str">
        <f>IF(ISBLANK(NOMBRES!B17),"",NOMBRES!B17)</f>
        <v>HERNANDEZ DOMINGUEZ ISAIAS</v>
      </c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6"/>
      <c r="AD100" s="160">
        <f>IF(B100="","",'ASIST-ANV'!BR97)</f>
        <v>0</v>
      </c>
      <c r="AE100" s="392"/>
      <c r="AF100" s="161"/>
      <c r="AG100" s="160">
        <f>IF(B100="","",'ASIST-ANV'!BT97)</f>
        <v>0</v>
      </c>
      <c r="AH100" s="392"/>
      <c r="AI100" s="161"/>
      <c r="AJ100" s="160" t="str">
        <f>IF(B100="","",EVID_ANV!BC106)</f>
        <v>0 / 6</v>
      </c>
      <c r="AK100" s="392"/>
      <c r="AL100" s="161"/>
      <c r="AM100" s="160">
        <f>IF(B100="","",EVID_ANV!BE106)</f>
        <v>0</v>
      </c>
      <c r="AN100" s="392"/>
      <c r="AO100" s="161"/>
      <c r="AP100" s="160">
        <f>IF(B100="","",CONCENTRADO!G35)</f>
        <v>0</v>
      </c>
      <c r="AQ100" s="392"/>
      <c r="AR100" s="161"/>
      <c r="AS100" s="160">
        <f>IF(B100="","",CONCENTRADO!H35)</f>
        <v>0</v>
      </c>
      <c r="AT100" s="392"/>
      <c r="AU100" s="161"/>
      <c r="AV100" s="160">
        <f t="shared" si="7"/>
        <v>0</v>
      </c>
      <c r="AW100" s="161"/>
      <c r="AX100" s="393" t="str">
        <f t="shared" si="8"/>
        <v/>
      </c>
      <c r="AY100" s="394"/>
      <c r="AZ100" s="160"/>
      <c r="BA100" s="392"/>
      <c r="BB100" s="392"/>
      <c r="BC100" s="392"/>
      <c r="BD100" s="392"/>
      <c r="BE100" s="161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7" t="str">
        <f>IF(ISBLANK(NOMBRES!B18),"",NOMBRES!B18)</f>
        <v>HERNANDEZ GONZALEZ ESTEFANIA</v>
      </c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9"/>
      <c r="AD101" s="162">
        <f>IF(B101="","",'ASIST-ANV'!BR98)</f>
        <v>0</v>
      </c>
      <c r="AE101" s="391"/>
      <c r="AF101" s="163"/>
      <c r="AG101" s="162">
        <f>IF(B101="","",'ASIST-ANV'!BT98)</f>
        <v>0</v>
      </c>
      <c r="AH101" s="391"/>
      <c r="AI101" s="163"/>
      <c r="AJ101" s="162" t="str">
        <f>IF(B101="","",EVID_ANV!BC107)</f>
        <v>0 / 6</v>
      </c>
      <c r="AK101" s="391"/>
      <c r="AL101" s="163"/>
      <c r="AM101" s="162">
        <f>IF(B101="","",EVID_ANV!BE107)</f>
        <v>0</v>
      </c>
      <c r="AN101" s="391"/>
      <c r="AO101" s="163"/>
      <c r="AP101" s="162">
        <f>IF(B101="","",CONCENTRADO!G36)</f>
        <v>0</v>
      </c>
      <c r="AQ101" s="391"/>
      <c r="AR101" s="163"/>
      <c r="AS101" s="162">
        <f>IF(B101="","",CONCENTRADO!H36)</f>
        <v>0</v>
      </c>
      <c r="AT101" s="391"/>
      <c r="AU101" s="163"/>
      <c r="AV101" s="162">
        <f t="shared" si="7"/>
        <v>0</v>
      </c>
      <c r="AW101" s="163"/>
      <c r="AX101" s="395" t="str">
        <f t="shared" si="8"/>
        <v/>
      </c>
      <c r="AY101" s="396"/>
      <c r="AZ101" s="162"/>
      <c r="BA101" s="391"/>
      <c r="BB101" s="391"/>
      <c r="BC101" s="391"/>
      <c r="BD101" s="391"/>
      <c r="BE101" s="163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64" t="str">
        <f>IF(ISBLANK(NOMBRES!B19),"",NOMBRES!B19)</f>
        <v>HERNANDEZ HERNANDEZ MELANY YOLETTE</v>
      </c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6"/>
      <c r="AD102" s="160">
        <f>IF(B102="","",'ASIST-ANV'!BR99)</f>
        <v>0</v>
      </c>
      <c r="AE102" s="392"/>
      <c r="AF102" s="161"/>
      <c r="AG102" s="160">
        <f>IF(B102="","",'ASIST-ANV'!BT99)</f>
        <v>0</v>
      </c>
      <c r="AH102" s="392"/>
      <c r="AI102" s="161"/>
      <c r="AJ102" s="160" t="str">
        <f>IF(B102="","",EVID_ANV!BC108)</f>
        <v>0 / 6</v>
      </c>
      <c r="AK102" s="392"/>
      <c r="AL102" s="161"/>
      <c r="AM102" s="160">
        <f>IF(B102="","",EVID_ANV!BE108)</f>
        <v>0</v>
      </c>
      <c r="AN102" s="392"/>
      <c r="AO102" s="161"/>
      <c r="AP102" s="160">
        <f>IF(B102="","",CONCENTRADO!G37)</f>
        <v>0</v>
      </c>
      <c r="AQ102" s="392"/>
      <c r="AR102" s="161"/>
      <c r="AS102" s="160">
        <f>IF(B102="","",CONCENTRADO!H37)</f>
        <v>0</v>
      </c>
      <c r="AT102" s="392"/>
      <c r="AU102" s="161"/>
      <c r="AV102" s="160">
        <f t="shared" si="7"/>
        <v>0</v>
      </c>
      <c r="AW102" s="161"/>
      <c r="AX102" s="393" t="str">
        <f t="shared" si="8"/>
        <v/>
      </c>
      <c r="AY102" s="394"/>
      <c r="AZ102" s="160"/>
      <c r="BA102" s="392"/>
      <c r="BB102" s="392"/>
      <c r="BC102" s="392"/>
      <c r="BD102" s="392"/>
      <c r="BE102" s="161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7" t="str">
        <f>IF(ISBLANK(NOMBRES!B20),"",NOMBRES!B20)</f>
        <v>HERNANDEZ JUAREZ ESTRELLA</v>
      </c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9"/>
      <c r="AD103" s="162">
        <f>IF(B103="","",'ASIST-ANV'!BR100)</f>
        <v>0</v>
      </c>
      <c r="AE103" s="391"/>
      <c r="AF103" s="163"/>
      <c r="AG103" s="162">
        <f>IF(B103="","",'ASIST-ANV'!BT100)</f>
        <v>0</v>
      </c>
      <c r="AH103" s="391"/>
      <c r="AI103" s="163"/>
      <c r="AJ103" s="162" t="str">
        <f>IF(B103="","",EVID_ANV!BC109)</f>
        <v>0 / 6</v>
      </c>
      <c r="AK103" s="391"/>
      <c r="AL103" s="163"/>
      <c r="AM103" s="162">
        <f>IF(B103="","",EVID_ANV!BE109)</f>
        <v>0</v>
      </c>
      <c r="AN103" s="391"/>
      <c r="AO103" s="163"/>
      <c r="AP103" s="162">
        <f>IF(B103="","",CONCENTRADO!G38)</f>
        <v>0</v>
      </c>
      <c r="AQ103" s="391"/>
      <c r="AR103" s="163"/>
      <c r="AS103" s="162">
        <f>IF(B103="","",CONCENTRADO!H38)</f>
        <v>0</v>
      </c>
      <c r="AT103" s="391"/>
      <c r="AU103" s="163"/>
      <c r="AV103" s="162">
        <f t="shared" si="7"/>
        <v>0</v>
      </c>
      <c r="AW103" s="163"/>
      <c r="AX103" s="395" t="str">
        <f t="shared" si="8"/>
        <v/>
      </c>
      <c r="AY103" s="396"/>
      <c r="AZ103" s="162"/>
      <c r="BA103" s="391"/>
      <c r="BB103" s="391"/>
      <c r="BC103" s="391"/>
      <c r="BD103" s="391"/>
      <c r="BE103" s="163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64" t="str">
        <f>IF(ISBLANK(NOMBRES!B21),"",NOMBRES!B21)</f>
        <v>HERNANDEZ MARTINEZ BELLANEYRA</v>
      </c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6"/>
      <c r="AD104" s="160">
        <f>IF(B104="","",'ASIST-ANV'!BR101)</f>
        <v>0</v>
      </c>
      <c r="AE104" s="392"/>
      <c r="AF104" s="161"/>
      <c r="AG104" s="160">
        <f>IF(B104="","",'ASIST-ANV'!BT101)</f>
        <v>0</v>
      </c>
      <c r="AH104" s="392"/>
      <c r="AI104" s="161"/>
      <c r="AJ104" s="160" t="str">
        <f>IF(B104="","",EVID_ANV!BC110)</f>
        <v>0 / 6</v>
      </c>
      <c r="AK104" s="392"/>
      <c r="AL104" s="161"/>
      <c r="AM104" s="160">
        <f>IF(B104="","",EVID_ANV!BE110)</f>
        <v>0</v>
      </c>
      <c r="AN104" s="392"/>
      <c r="AO104" s="161"/>
      <c r="AP104" s="160">
        <f>IF(B104="","",CONCENTRADO!G39)</f>
        <v>0</v>
      </c>
      <c r="AQ104" s="392"/>
      <c r="AR104" s="161"/>
      <c r="AS104" s="160">
        <f>IF(B104="","",CONCENTRADO!H39)</f>
        <v>0</v>
      </c>
      <c r="AT104" s="392"/>
      <c r="AU104" s="161"/>
      <c r="AV104" s="160">
        <f t="shared" si="7"/>
        <v>0</v>
      </c>
      <c r="AW104" s="161"/>
      <c r="AX104" s="393" t="str">
        <f t="shared" si="8"/>
        <v/>
      </c>
      <c r="AY104" s="394"/>
      <c r="AZ104" s="160"/>
      <c r="BA104" s="392"/>
      <c r="BB104" s="392"/>
      <c r="BC104" s="392"/>
      <c r="BD104" s="392"/>
      <c r="BE104" s="161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7" t="str">
        <f>IF(ISBLANK(NOMBRES!B22),"",NOMBRES!B22)</f>
        <v>LUIS BAUTISTA BRISA YISET</v>
      </c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9"/>
      <c r="AD105" s="162">
        <f>IF(B105="","",'ASIST-ANV'!BR102)</f>
        <v>0</v>
      </c>
      <c r="AE105" s="391"/>
      <c r="AF105" s="163"/>
      <c r="AG105" s="162">
        <f>IF(B105="","",'ASIST-ANV'!BT102)</f>
        <v>0</v>
      </c>
      <c r="AH105" s="391"/>
      <c r="AI105" s="163"/>
      <c r="AJ105" s="162" t="str">
        <f>IF(B105="","",EVID_ANV!BC111)</f>
        <v>0 / 6</v>
      </c>
      <c r="AK105" s="391"/>
      <c r="AL105" s="163"/>
      <c r="AM105" s="162">
        <f>IF(B105="","",EVID_ANV!BE111)</f>
        <v>0</v>
      </c>
      <c r="AN105" s="391"/>
      <c r="AO105" s="163"/>
      <c r="AP105" s="162">
        <f>IF(B105="","",CONCENTRADO!G40)</f>
        <v>0</v>
      </c>
      <c r="AQ105" s="391"/>
      <c r="AR105" s="163"/>
      <c r="AS105" s="162">
        <f>IF(B105="","",CONCENTRADO!H40)</f>
        <v>0</v>
      </c>
      <c r="AT105" s="391"/>
      <c r="AU105" s="163"/>
      <c r="AV105" s="162">
        <f t="shared" si="7"/>
        <v>0</v>
      </c>
      <c r="AW105" s="163"/>
      <c r="AX105" s="395" t="str">
        <f t="shared" si="8"/>
        <v/>
      </c>
      <c r="AY105" s="396"/>
      <c r="AZ105" s="162"/>
      <c r="BA105" s="391"/>
      <c r="BB105" s="391"/>
      <c r="BC105" s="391"/>
      <c r="BD105" s="391"/>
      <c r="BE105" s="163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64" t="str">
        <f>IF(ISBLANK(NOMBRES!B23),"",NOMBRES!B23)</f>
        <v>LUIS HERNANDEZ ERICK</v>
      </c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6"/>
      <c r="AD106" s="160">
        <f>IF(B106="","",'ASIST-ANV'!BR103)</f>
        <v>0</v>
      </c>
      <c r="AE106" s="392"/>
      <c r="AF106" s="161"/>
      <c r="AG106" s="160">
        <f>IF(B106="","",'ASIST-ANV'!BT103)</f>
        <v>0</v>
      </c>
      <c r="AH106" s="392"/>
      <c r="AI106" s="161"/>
      <c r="AJ106" s="160" t="str">
        <f>IF(B106="","",EVID_ANV!BC112)</f>
        <v>0 / 6</v>
      </c>
      <c r="AK106" s="392"/>
      <c r="AL106" s="161"/>
      <c r="AM106" s="160">
        <f>IF(B106="","",EVID_ANV!BE112)</f>
        <v>0</v>
      </c>
      <c r="AN106" s="392"/>
      <c r="AO106" s="161"/>
      <c r="AP106" s="160">
        <f>IF(B106="","",CONCENTRADO!G41)</f>
        <v>0</v>
      </c>
      <c r="AQ106" s="392"/>
      <c r="AR106" s="161"/>
      <c r="AS106" s="160">
        <f>IF(B106="","",CONCENTRADO!H41)</f>
        <v>0</v>
      </c>
      <c r="AT106" s="392"/>
      <c r="AU106" s="161"/>
      <c r="AV106" s="160">
        <f t="shared" si="7"/>
        <v>0</v>
      </c>
      <c r="AW106" s="161"/>
      <c r="AX106" s="393" t="str">
        <f t="shared" si="8"/>
        <v/>
      </c>
      <c r="AY106" s="394"/>
      <c r="AZ106" s="160"/>
      <c r="BA106" s="392"/>
      <c r="BB106" s="392"/>
      <c r="BC106" s="392"/>
      <c r="BD106" s="392"/>
      <c r="BE106" s="161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7" t="str">
        <f>IF(ISBLANK(NOMBRES!B24),"",NOMBRES!B24)</f>
        <v>LUIS VILLANUEVA DANNA ARLENI</v>
      </c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9"/>
      <c r="AD107" s="162">
        <f>IF(B107="","",'ASIST-ANV'!BR104)</f>
        <v>0</v>
      </c>
      <c r="AE107" s="391"/>
      <c r="AF107" s="163"/>
      <c r="AG107" s="162">
        <f>IF(B107="","",'ASIST-ANV'!BT104)</f>
        <v>0</v>
      </c>
      <c r="AH107" s="391"/>
      <c r="AI107" s="163"/>
      <c r="AJ107" s="162" t="str">
        <f>IF(B107="","",EVID_ANV!BC113)</f>
        <v>0 / 6</v>
      </c>
      <c r="AK107" s="391"/>
      <c r="AL107" s="163"/>
      <c r="AM107" s="162">
        <f>IF(B107="","",EVID_ANV!BE113)</f>
        <v>0</v>
      </c>
      <c r="AN107" s="391"/>
      <c r="AO107" s="163"/>
      <c r="AP107" s="162">
        <f>IF(B107="","",CONCENTRADO!G42)</f>
        <v>0</v>
      </c>
      <c r="AQ107" s="391"/>
      <c r="AR107" s="163"/>
      <c r="AS107" s="162">
        <f>IF(B107="","",CONCENTRADO!H42)</f>
        <v>0</v>
      </c>
      <c r="AT107" s="391"/>
      <c r="AU107" s="163"/>
      <c r="AV107" s="162">
        <f t="shared" si="7"/>
        <v>0</v>
      </c>
      <c r="AW107" s="163"/>
      <c r="AX107" s="395" t="str">
        <f t="shared" si="8"/>
        <v/>
      </c>
      <c r="AY107" s="396"/>
      <c r="AZ107" s="162"/>
      <c r="BA107" s="391"/>
      <c r="BB107" s="391"/>
      <c r="BC107" s="391"/>
      <c r="BD107" s="391"/>
      <c r="BE107" s="163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64" t="str">
        <f>IF(ISBLANK(NOMBRES!B25),"",NOMBRES!B25)</f>
        <v>MARTINEZ CRUZ ELIAS JHOVANI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6"/>
      <c r="AD108" s="160">
        <f>IF(B108="","",'ASIST-ANV'!BR105)</f>
        <v>0</v>
      </c>
      <c r="AE108" s="392"/>
      <c r="AF108" s="161"/>
      <c r="AG108" s="160">
        <f>IF(B108="","",'ASIST-ANV'!BT105)</f>
        <v>0</v>
      </c>
      <c r="AH108" s="392"/>
      <c r="AI108" s="161"/>
      <c r="AJ108" s="160" t="str">
        <f>IF(B108="","",EVID_ANV!BC114)</f>
        <v>0 / 6</v>
      </c>
      <c r="AK108" s="392"/>
      <c r="AL108" s="161"/>
      <c r="AM108" s="160">
        <f>IF(B108="","",EVID_ANV!BE114)</f>
        <v>0</v>
      </c>
      <c r="AN108" s="392"/>
      <c r="AO108" s="161"/>
      <c r="AP108" s="160">
        <f>IF(B108="","",CONCENTRADO!G43)</f>
        <v>0</v>
      </c>
      <c r="AQ108" s="392"/>
      <c r="AR108" s="161"/>
      <c r="AS108" s="160">
        <f>IF(B108="","",CONCENTRADO!H43)</f>
        <v>0</v>
      </c>
      <c r="AT108" s="392"/>
      <c r="AU108" s="161"/>
      <c r="AV108" s="160">
        <f t="shared" si="7"/>
        <v>0</v>
      </c>
      <c r="AW108" s="161"/>
      <c r="AX108" s="393" t="str">
        <f t="shared" si="8"/>
        <v/>
      </c>
      <c r="AY108" s="394"/>
      <c r="AZ108" s="160"/>
      <c r="BA108" s="392"/>
      <c r="BB108" s="392"/>
      <c r="BC108" s="392"/>
      <c r="BD108" s="392"/>
      <c r="BE108" s="161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7" t="str">
        <f>IF(ISBLANK(NOMBRES!B26),"",NOMBRES!B26)</f>
        <v>MARTINEZ RAMOS GREGORIO</v>
      </c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9"/>
      <c r="AD109" s="162">
        <f>IF(B109="","",'ASIST-ANV'!BR106)</f>
        <v>0</v>
      </c>
      <c r="AE109" s="391"/>
      <c r="AF109" s="163"/>
      <c r="AG109" s="162">
        <f>IF(B109="","",'ASIST-ANV'!BT106)</f>
        <v>0</v>
      </c>
      <c r="AH109" s="391"/>
      <c r="AI109" s="163"/>
      <c r="AJ109" s="162" t="str">
        <f>IF(B109="","",EVID_ANV!BC115)</f>
        <v>0 / 6</v>
      </c>
      <c r="AK109" s="391"/>
      <c r="AL109" s="163"/>
      <c r="AM109" s="162">
        <f>IF(B109="","",EVID_ANV!BE115)</f>
        <v>0</v>
      </c>
      <c r="AN109" s="391"/>
      <c r="AO109" s="163"/>
      <c r="AP109" s="162">
        <f>IF(B109="","",CONCENTRADO!G44)</f>
        <v>0</v>
      </c>
      <c r="AQ109" s="391"/>
      <c r="AR109" s="163"/>
      <c r="AS109" s="162">
        <f>IF(B109="","",CONCENTRADO!H44)</f>
        <v>0</v>
      </c>
      <c r="AT109" s="391"/>
      <c r="AU109" s="163"/>
      <c r="AV109" s="162">
        <f t="shared" si="7"/>
        <v>0</v>
      </c>
      <c r="AW109" s="163"/>
      <c r="AX109" s="395" t="str">
        <f t="shared" si="8"/>
        <v/>
      </c>
      <c r="AY109" s="396"/>
      <c r="AZ109" s="162"/>
      <c r="BA109" s="391"/>
      <c r="BB109" s="391"/>
      <c r="BC109" s="391"/>
      <c r="BD109" s="391"/>
      <c r="BE109" s="163"/>
      <c r="BF109" s="76" t="str">
        <f t="shared" si="9"/>
        <v>Error de calificacion</v>
      </c>
    </row>
    <row r="110" spans="1:58" x14ac:dyDescent="0.2">
      <c r="A110" s="81" t="s">
        <v>93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14" t="s">
        <v>6</v>
      </c>
      <c r="BD110" s="314"/>
      <c r="BE110" s="314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J1" sqref="J1:L1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81" t="s">
        <v>78</v>
      </c>
      <c r="B1" s="482"/>
      <c r="C1" s="482"/>
      <c r="D1" s="482"/>
      <c r="E1" s="482"/>
      <c r="F1" s="482"/>
      <c r="G1" s="482"/>
      <c r="H1" s="482"/>
      <c r="I1" s="483"/>
      <c r="J1" s="484">
        <f>'ASIST-REV'!F32</f>
        <v>7</v>
      </c>
      <c r="K1" s="485"/>
      <c r="L1" s="486"/>
      <c r="M1" s="481" t="s">
        <v>79</v>
      </c>
      <c r="N1" s="482"/>
      <c r="O1" s="482"/>
      <c r="P1" s="482"/>
      <c r="Q1" s="482"/>
      <c r="R1" s="482"/>
      <c r="S1" s="482"/>
      <c r="T1" s="482"/>
      <c r="U1" s="482"/>
      <c r="V1" s="483"/>
      <c r="W1" s="487">
        <f>CONCENTRADO!C15</f>
        <v>70</v>
      </c>
      <c r="X1" s="488"/>
      <c r="Y1" s="489"/>
      <c r="Z1" s="490" t="s">
        <v>94</v>
      </c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87">
        <f>CONCENTRADO!C14</f>
        <v>30</v>
      </c>
      <c r="AN1" s="488"/>
      <c r="AO1" s="489"/>
      <c r="AP1" s="381" t="s">
        <v>81</v>
      </c>
      <c r="AQ1" s="382"/>
      <c r="AR1" s="382"/>
      <c r="AS1" s="382"/>
      <c r="AT1" s="382"/>
      <c r="AU1" s="383"/>
      <c r="AV1" s="475" t="s">
        <v>82</v>
      </c>
      <c r="AW1" s="476"/>
      <c r="AX1" s="476"/>
      <c r="AY1" s="476"/>
      <c r="AZ1" s="476"/>
      <c r="BA1" s="476"/>
      <c r="BB1" s="476"/>
      <c r="BC1" s="476"/>
      <c r="BD1" s="476"/>
      <c r="BE1" s="477"/>
    </row>
    <row r="2" spans="1:58" x14ac:dyDescent="0.2">
      <c r="A2" s="273" t="s">
        <v>32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5"/>
      <c r="AD2" s="381" t="s">
        <v>83</v>
      </c>
      <c r="AE2" s="382"/>
      <c r="AF2" s="382"/>
      <c r="AG2" s="382"/>
      <c r="AH2" s="382"/>
      <c r="AI2" s="382"/>
      <c r="AJ2" s="478" t="s">
        <v>84</v>
      </c>
      <c r="AK2" s="478"/>
      <c r="AL2" s="478"/>
      <c r="AM2" s="478"/>
      <c r="AN2" s="478"/>
      <c r="AO2" s="478"/>
      <c r="AP2" s="384"/>
      <c r="AQ2" s="385"/>
      <c r="AR2" s="385"/>
      <c r="AS2" s="385"/>
      <c r="AT2" s="385"/>
      <c r="AU2" s="386"/>
      <c r="AV2" s="387" t="s">
        <v>85</v>
      </c>
      <c r="AW2" s="388"/>
      <c r="AX2" s="387" t="s">
        <v>86</v>
      </c>
      <c r="AY2" s="388"/>
      <c r="AZ2" s="387" t="s">
        <v>87</v>
      </c>
      <c r="BA2" s="479"/>
      <c r="BB2" s="479"/>
      <c r="BC2" s="479"/>
      <c r="BD2" s="479"/>
      <c r="BE2" s="388"/>
    </row>
    <row r="3" spans="1:58" ht="36.75" customHeight="1" x14ac:dyDescent="0.2">
      <c r="A3" s="282" t="s">
        <v>33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4"/>
      <c r="AD3" s="288" t="s">
        <v>4</v>
      </c>
      <c r="AE3" s="288"/>
      <c r="AF3" s="288"/>
      <c r="AG3" s="288" t="s">
        <v>44</v>
      </c>
      <c r="AH3" s="288"/>
      <c r="AI3" s="288"/>
      <c r="AJ3" s="288" t="s">
        <v>89</v>
      </c>
      <c r="AK3" s="288"/>
      <c r="AL3" s="288"/>
      <c r="AM3" s="288" t="s">
        <v>90</v>
      </c>
      <c r="AN3" s="288"/>
      <c r="AO3" s="288"/>
      <c r="AP3" s="288" t="s">
        <v>91</v>
      </c>
      <c r="AQ3" s="288"/>
      <c r="AR3" s="288"/>
      <c r="AS3" s="288" t="s">
        <v>92</v>
      </c>
      <c r="AT3" s="288"/>
      <c r="AU3" s="288"/>
      <c r="AV3" s="389"/>
      <c r="AW3" s="390"/>
      <c r="AX3" s="389"/>
      <c r="AY3" s="390"/>
      <c r="AZ3" s="389"/>
      <c r="BA3" s="480"/>
      <c r="BB3" s="480"/>
      <c r="BC3" s="480"/>
      <c r="BD3" s="480"/>
      <c r="BE3" s="390"/>
    </row>
    <row r="4" spans="1:58" ht="30" customHeight="1" x14ac:dyDescent="0.25">
      <c r="A4" s="1">
        <v>26</v>
      </c>
      <c r="B4" s="295" t="str">
        <f>IF(ISBLANK(NOMBRES!B27),"",NOMBRES!B27)</f>
        <v>MARTINEZ RUEDA JOSE ANGEL</v>
      </c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7"/>
      <c r="AD4" s="272">
        <f>IF(B4="","",'ASIST-REV'!BR3)</f>
        <v>7</v>
      </c>
      <c r="AE4" s="272"/>
      <c r="AF4" s="272"/>
      <c r="AG4" s="272">
        <f>IF(B4="","",'ASIST-REV'!BT3)</f>
        <v>0</v>
      </c>
      <c r="AH4" s="272"/>
      <c r="AI4" s="272"/>
      <c r="AJ4" s="272" t="str">
        <f>IF(B4="","",EVID_REV!BC6)</f>
        <v>1 / 3</v>
      </c>
      <c r="AK4" s="272"/>
      <c r="AL4" s="272"/>
      <c r="AM4" s="272">
        <f>IF(B4="","",EVID_REV!BE6)</f>
        <v>20</v>
      </c>
      <c r="AN4" s="272"/>
      <c r="AO4" s="272"/>
      <c r="AP4" s="272">
        <f>IF(B4="","",CONCENTRADO!C45)</f>
        <v>6.9</v>
      </c>
      <c r="AQ4" s="272"/>
      <c r="AR4" s="272"/>
      <c r="AS4" s="272">
        <f>IF(B4="","",CONCENTRADO!D45)</f>
        <v>20.7</v>
      </c>
      <c r="AT4" s="272"/>
      <c r="AU4" s="272"/>
      <c r="AV4" s="272">
        <f>IF(B4="","",TRUNC(SUM(AM4,AS4),1))</f>
        <v>40.700000000000003</v>
      </c>
      <c r="AW4" s="272"/>
      <c r="AX4" s="474">
        <f>IF(B4="","",IF(AND(TRUNC(AV4/10,1)&gt;0,TRUNC(AV4/10,1)&lt;6),5, IF(  TRUNC(AV4/10,1)&gt;=6,TRUNC(AV4/10,1),IF(AD4&gt;=1,5,  ""))  ))</f>
        <v>5</v>
      </c>
      <c r="AY4" s="470"/>
      <c r="AZ4" s="270"/>
      <c r="BA4" s="439"/>
      <c r="BB4" s="439"/>
      <c r="BC4" s="439"/>
      <c r="BD4" s="439"/>
      <c r="BE4" s="271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8" t="str">
        <f>IF(ISBLANK(NOMBRES!B28),"",NOMBRES!B28)</f>
        <v>ORTIZ MARTINEZ BRYAN ALFREDO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300"/>
      <c r="AD5" s="268">
        <f>IF(B5="","",'ASIST-REV'!BR4)</f>
        <v>7</v>
      </c>
      <c r="AE5" s="471"/>
      <c r="AF5" s="269"/>
      <c r="AG5" s="268">
        <f>IF(B5="","",'ASIST-REV'!BT4)</f>
        <v>0</v>
      </c>
      <c r="AH5" s="471"/>
      <c r="AI5" s="269"/>
      <c r="AJ5" s="268" t="str">
        <f>IF(B5="","",EVID_REV!BC7)</f>
        <v>1 / 3</v>
      </c>
      <c r="AK5" s="471"/>
      <c r="AL5" s="269"/>
      <c r="AM5" s="268">
        <f>IF(B5="","",EVID_REV!BE7)</f>
        <v>20</v>
      </c>
      <c r="AN5" s="471"/>
      <c r="AO5" s="269"/>
      <c r="AP5" s="268">
        <f>IF(B5="","",CONCENTRADO!C46)</f>
        <v>0</v>
      </c>
      <c r="AQ5" s="471"/>
      <c r="AR5" s="269"/>
      <c r="AS5" s="268">
        <f>IF(B5="","",CONCENTRADO!D46)</f>
        <v>0</v>
      </c>
      <c r="AT5" s="471"/>
      <c r="AU5" s="269"/>
      <c r="AV5" s="268">
        <f t="shared" ref="AV5:AV28" si="0">IF(B5="","",TRUNC(SUM(AM5,AS5),1))</f>
        <v>20</v>
      </c>
      <c r="AW5" s="269"/>
      <c r="AX5" s="472">
        <f t="shared" ref="AX5:AX28" si="1">IF(B5="","",IF(AND(TRUNC(AV5/10,1)&gt;0,TRUNC(AV5/10,1)&lt;6),5, IF(  TRUNC(AV5/10,1)&gt;=6,TRUNC(AV5/10,1),IF(AD5&gt;=1,5,  ""))  ))</f>
        <v>5</v>
      </c>
      <c r="AY5" s="473"/>
      <c r="AZ5" s="268"/>
      <c r="BA5" s="471"/>
      <c r="BB5" s="471"/>
      <c r="BC5" s="471"/>
      <c r="BD5" s="471"/>
      <c r="BE5" s="269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5" t="str">
        <f>IF(ISBLANK(NOMBRES!B29),"",NOMBRES!B29)</f>
        <v>PEREZ GONZALEZ YOSUKE MARTI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7"/>
      <c r="AD6" s="270">
        <f>IF(B6="","",'ASIST-REV'!BR5)</f>
        <v>7</v>
      </c>
      <c r="AE6" s="439"/>
      <c r="AF6" s="271"/>
      <c r="AG6" s="270">
        <f>IF(B6="","",'ASIST-REV'!BT5)</f>
        <v>0</v>
      </c>
      <c r="AH6" s="439"/>
      <c r="AI6" s="271"/>
      <c r="AJ6" s="270" t="str">
        <f>IF(B6="","",EVID_REV!BC8)</f>
        <v>1 / 3</v>
      </c>
      <c r="AK6" s="439"/>
      <c r="AL6" s="271"/>
      <c r="AM6" s="270">
        <f>IF(B6="","",EVID_REV!BE8)</f>
        <v>20</v>
      </c>
      <c r="AN6" s="439"/>
      <c r="AO6" s="271"/>
      <c r="AP6" s="270">
        <f>IF(B6="","",CONCENTRADO!C47)</f>
        <v>0</v>
      </c>
      <c r="AQ6" s="439"/>
      <c r="AR6" s="271"/>
      <c r="AS6" s="270">
        <f>IF(B6="","",CONCENTRADO!D47)</f>
        <v>0</v>
      </c>
      <c r="AT6" s="439"/>
      <c r="AU6" s="271"/>
      <c r="AV6" s="270">
        <f t="shared" si="0"/>
        <v>20</v>
      </c>
      <c r="AW6" s="271"/>
      <c r="AX6" s="469">
        <f t="shared" si="1"/>
        <v>5</v>
      </c>
      <c r="AY6" s="470"/>
      <c r="AZ6" s="270"/>
      <c r="BA6" s="439"/>
      <c r="BB6" s="439"/>
      <c r="BC6" s="439"/>
      <c r="BD6" s="439"/>
      <c r="BE6" s="271"/>
      <c r="BF6" s="46" t="str">
        <f t="shared" si="2"/>
        <v/>
      </c>
    </row>
    <row r="7" spans="1:58" ht="30" customHeight="1" x14ac:dyDescent="0.25">
      <c r="A7" s="4">
        <v>29</v>
      </c>
      <c r="B7" s="298" t="str">
        <f>IF(ISBLANK(NOMBRES!B30),"",NOMBRES!B30)</f>
        <v>PEREZ MARTINEZ GEMA ROSY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300"/>
      <c r="AD7" s="268">
        <f>IF(B7="","",'ASIST-REV'!BR6)</f>
        <v>7</v>
      </c>
      <c r="AE7" s="471"/>
      <c r="AF7" s="269"/>
      <c r="AG7" s="268">
        <f>IF(B7="","",'ASIST-REV'!BT6)</f>
        <v>0</v>
      </c>
      <c r="AH7" s="471"/>
      <c r="AI7" s="269"/>
      <c r="AJ7" s="268" t="str">
        <f>IF(B7="","",EVID_REV!BC9)</f>
        <v>3 / 3</v>
      </c>
      <c r="AK7" s="471"/>
      <c r="AL7" s="269"/>
      <c r="AM7" s="268">
        <f>IF(B7="","",EVID_REV!BE9)</f>
        <v>70</v>
      </c>
      <c r="AN7" s="471"/>
      <c r="AO7" s="269"/>
      <c r="AP7" s="268">
        <f>IF(B7="","",CONCENTRADO!C48)</f>
        <v>0</v>
      </c>
      <c r="AQ7" s="471"/>
      <c r="AR7" s="269"/>
      <c r="AS7" s="268">
        <f>IF(B7="","",CONCENTRADO!D48)</f>
        <v>0</v>
      </c>
      <c r="AT7" s="471"/>
      <c r="AU7" s="269"/>
      <c r="AV7" s="268">
        <f t="shared" si="0"/>
        <v>70</v>
      </c>
      <c r="AW7" s="269"/>
      <c r="AX7" s="472">
        <f t="shared" si="1"/>
        <v>7</v>
      </c>
      <c r="AY7" s="473"/>
      <c r="AZ7" s="268"/>
      <c r="BA7" s="471"/>
      <c r="BB7" s="471"/>
      <c r="BC7" s="471"/>
      <c r="BD7" s="471"/>
      <c r="BE7" s="269"/>
      <c r="BF7" s="46" t="str">
        <f t="shared" si="2"/>
        <v/>
      </c>
    </row>
    <row r="8" spans="1:58" ht="30" customHeight="1" x14ac:dyDescent="0.25">
      <c r="A8" s="1">
        <v>30</v>
      </c>
      <c r="B8" s="295" t="str">
        <f>IF(ISBLANK(NOMBRES!B31),"",NOMBRES!B31)</f>
        <v>RAMIREZ MARTINEZ JAHANNA YUSELL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7"/>
      <c r="AD8" s="270">
        <f>IF(B8="","",'ASIST-REV'!BR7)</f>
        <v>7</v>
      </c>
      <c r="AE8" s="439"/>
      <c r="AF8" s="271"/>
      <c r="AG8" s="270">
        <f>IF(B8="","",'ASIST-REV'!BT7)</f>
        <v>0</v>
      </c>
      <c r="AH8" s="439"/>
      <c r="AI8" s="271"/>
      <c r="AJ8" s="270" t="str">
        <f>IF(B8="","",EVID_REV!BC10)</f>
        <v>1 / 3</v>
      </c>
      <c r="AK8" s="439"/>
      <c r="AL8" s="271"/>
      <c r="AM8" s="270">
        <f>IF(B8="","",EVID_REV!BE10)</f>
        <v>20</v>
      </c>
      <c r="AN8" s="439"/>
      <c r="AO8" s="271"/>
      <c r="AP8" s="270">
        <f>IF(B8="","",CONCENTRADO!C49)</f>
        <v>0</v>
      </c>
      <c r="AQ8" s="439"/>
      <c r="AR8" s="271"/>
      <c r="AS8" s="270">
        <f>IF(B8="","",CONCENTRADO!D49)</f>
        <v>0</v>
      </c>
      <c r="AT8" s="439"/>
      <c r="AU8" s="271"/>
      <c r="AV8" s="270">
        <f t="shared" si="0"/>
        <v>20</v>
      </c>
      <c r="AW8" s="271"/>
      <c r="AX8" s="469">
        <f t="shared" si="1"/>
        <v>5</v>
      </c>
      <c r="AY8" s="470"/>
      <c r="AZ8" s="270"/>
      <c r="BA8" s="439"/>
      <c r="BB8" s="439"/>
      <c r="BC8" s="439"/>
      <c r="BD8" s="439"/>
      <c r="BE8" s="271"/>
      <c r="BF8" s="46" t="str">
        <f t="shared" si="2"/>
        <v/>
      </c>
    </row>
    <row r="9" spans="1:58" ht="30" customHeight="1" x14ac:dyDescent="0.25">
      <c r="A9" s="4">
        <v>31</v>
      </c>
      <c r="B9" s="298" t="str">
        <f>IF(ISBLANK(NOMBRES!B32),"",NOMBRES!B32)</f>
        <v>REVILLA HERNANDEZ DAYANA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/>
      <c r="AC9" s="300"/>
      <c r="AD9" s="268">
        <f>IF(B9="","",'ASIST-REV'!BR8)</f>
        <v>7</v>
      </c>
      <c r="AE9" s="471"/>
      <c r="AF9" s="269"/>
      <c r="AG9" s="268">
        <f>IF(B9="","",'ASIST-REV'!BT8)</f>
        <v>0</v>
      </c>
      <c r="AH9" s="471"/>
      <c r="AI9" s="269"/>
      <c r="AJ9" s="268" t="str">
        <f>IF(B9="","",EVID_REV!BC11)</f>
        <v>1 / 3</v>
      </c>
      <c r="AK9" s="471"/>
      <c r="AL9" s="269"/>
      <c r="AM9" s="268">
        <f>IF(B9="","",EVID_REV!BE11)</f>
        <v>20</v>
      </c>
      <c r="AN9" s="471"/>
      <c r="AO9" s="269"/>
      <c r="AP9" s="268">
        <f>IF(B9="","",CONCENTRADO!C50)</f>
        <v>0</v>
      </c>
      <c r="AQ9" s="471"/>
      <c r="AR9" s="269"/>
      <c r="AS9" s="268">
        <f>IF(B9="","",CONCENTRADO!D50)</f>
        <v>0</v>
      </c>
      <c r="AT9" s="471"/>
      <c r="AU9" s="269"/>
      <c r="AV9" s="268">
        <f t="shared" si="0"/>
        <v>20</v>
      </c>
      <c r="AW9" s="269"/>
      <c r="AX9" s="472">
        <f t="shared" si="1"/>
        <v>5</v>
      </c>
      <c r="AY9" s="473"/>
      <c r="AZ9" s="268"/>
      <c r="BA9" s="471"/>
      <c r="BB9" s="471"/>
      <c r="BC9" s="471"/>
      <c r="BD9" s="471"/>
      <c r="BE9" s="269"/>
      <c r="BF9" s="46" t="str">
        <f t="shared" si="2"/>
        <v/>
      </c>
    </row>
    <row r="10" spans="1:58" ht="30" customHeight="1" x14ac:dyDescent="0.25">
      <c r="A10" s="1">
        <v>32</v>
      </c>
      <c r="B10" s="295" t="str">
        <f>IF(ISBLANK(NOMBRES!B33),"",NOMBRES!B33)</f>
        <v>REVILLA RUIZ ANGEL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7"/>
      <c r="AD10" s="270">
        <f>IF(B10="","",'ASIST-REV'!BR9)</f>
        <v>7</v>
      </c>
      <c r="AE10" s="439"/>
      <c r="AF10" s="271"/>
      <c r="AG10" s="270">
        <f>IF(B10="","",'ASIST-REV'!BT9)</f>
        <v>0</v>
      </c>
      <c r="AH10" s="439"/>
      <c r="AI10" s="271"/>
      <c r="AJ10" s="270" t="str">
        <f>IF(B10="","",EVID_REV!BC12)</f>
        <v>1 / 3</v>
      </c>
      <c r="AK10" s="439"/>
      <c r="AL10" s="271"/>
      <c r="AM10" s="270">
        <f>IF(B10="","",EVID_REV!BE12)</f>
        <v>20</v>
      </c>
      <c r="AN10" s="439"/>
      <c r="AO10" s="271"/>
      <c r="AP10" s="270">
        <f>IF(B10="","",CONCENTRADO!C51)</f>
        <v>0</v>
      </c>
      <c r="AQ10" s="439"/>
      <c r="AR10" s="271"/>
      <c r="AS10" s="270">
        <f>IF(B10="","",CONCENTRADO!D51)</f>
        <v>0</v>
      </c>
      <c r="AT10" s="439"/>
      <c r="AU10" s="271"/>
      <c r="AV10" s="270">
        <f t="shared" si="0"/>
        <v>20</v>
      </c>
      <c r="AW10" s="271"/>
      <c r="AX10" s="469">
        <f t="shared" si="1"/>
        <v>5</v>
      </c>
      <c r="AY10" s="470"/>
      <c r="AZ10" s="270"/>
      <c r="BA10" s="439"/>
      <c r="BB10" s="439"/>
      <c r="BC10" s="439"/>
      <c r="BD10" s="439"/>
      <c r="BE10" s="271"/>
      <c r="BF10" s="46" t="str">
        <f t="shared" si="2"/>
        <v/>
      </c>
    </row>
    <row r="11" spans="1:58" ht="30" customHeight="1" x14ac:dyDescent="0.25">
      <c r="A11" s="4">
        <v>33</v>
      </c>
      <c r="B11" s="298" t="str">
        <f>IF(ISBLANK(NOMBRES!B34),"",NOMBRES!B34)</f>
        <v>ROMERO RAMIREZ AMAYRANI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/>
      <c r="AC11" s="300"/>
      <c r="AD11" s="268">
        <f>IF(B11="","",'ASIST-REV'!BR10)</f>
        <v>7</v>
      </c>
      <c r="AE11" s="471"/>
      <c r="AF11" s="269"/>
      <c r="AG11" s="268">
        <f>IF(B11="","",'ASIST-REV'!BT10)</f>
        <v>0</v>
      </c>
      <c r="AH11" s="471"/>
      <c r="AI11" s="269"/>
      <c r="AJ11" s="268" t="str">
        <f>IF(B11="","",EVID_REV!BC13)</f>
        <v>1 / 3</v>
      </c>
      <c r="AK11" s="471"/>
      <c r="AL11" s="269"/>
      <c r="AM11" s="268">
        <f>IF(B11="","",EVID_REV!BE13)</f>
        <v>20</v>
      </c>
      <c r="AN11" s="471"/>
      <c r="AO11" s="269"/>
      <c r="AP11" s="268">
        <f>IF(B11="","",CONCENTRADO!C52)</f>
        <v>0</v>
      </c>
      <c r="AQ11" s="471"/>
      <c r="AR11" s="269"/>
      <c r="AS11" s="268">
        <f>IF(B11="","",CONCENTRADO!D52)</f>
        <v>0</v>
      </c>
      <c r="AT11" s="471"/>
      <c r="AU11" s="269"/>
      <c r="AV11" s="268">
        <f t="shared" si="0"/>
        <v>20</v>
      </c>
      <c r="AW11" s="269"/>
      <c r="AX11" s="472">
        <f t="shared" si="1"/>
        <v>5</v>
      </c>
      <c r="AY11" s="473"/>
      <c r="AZ11" s="268"/>
      <c r="BA11" s="471"/>
      <c r="BB11" s="471"/>
      <c r="BC11" s="471"/>
      <c r="BD11" s="471"/>
      <c r="BE11" s="269"/>
      <c r="BF11" s="46" t="str">
        <f t="shared" si="2"/>
        <v/>
      </c>
    </row>
    <row r="12" spans="1:58" ht="30" customHeight="1" x14ac:dyDescent="0.25">
      <c r="A12" s="1">
        <v>34</v>
      </c>
      <c r="B12" s="295" t="str">
        <f>IF(ISBLANK(NOMBRES!B35),"",NOMBRES!B35)</f>
        <v>ROMERO SOSA MAGDIEL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7"/>
      <c r="AD12" s="270">
        <f>IF(B12="","",'ASIST-REV'!BR11)</f>
        <v>7</v>
      </c>
      <c r="AE12" s="439"/>
      <c r="AF12" s="271"/>
      <c r="AG12" s="270">
        <f>IF(B12="","",'ASIST-REV'!BT11)</f>
        <v>0</v>
      </c>
      <c r="AH12" s="439"/>
      <c r="AI12" s="271"/>
      <c r="AJ12" s="270" t="str">
        <f>IF(B12="","",EVID_REV!BC14)</f>
        <v>2 / 3</v>
      </c>
      <c r="AK12" s="439"/>
      <c r="AL12" s="271"/>
      <c r="AM12" s="270">
        <f>IF(B12="","",EVID_REV!BE14)</f>
        <v>45</v>
      </c>
      <c r="AN12" s="439"/>
      <c r="AO12" s="271"/>
      <c r="AP12" s="270">
        <f>IF(B12="","",CONCENTRADO!C53)</f>
        <v>0</v>
      </c>
      <c r="AQ12" s="439"/>
      <c r="AR12" s="271"/>
      <c r="AS12" s="270">
        <f>IF(B12="","",CONCENTRADO!D53)</f>
        <v>0</v>
      </c>
      <c r="AT12" s="439"/>
      <c r="AU12" s="271"/>
      <c r="AV12" s="270">
        <f t="shared" si="0"/>
        <v>45</v>
      </c>
      <c r="AW12" s="271"/>
      <c r="AX12" s="469">
        <f t="shared" si="1"/>
        <v>5</v>
      </c>
      <c r="AY12" s="470"/>
      <c r="AZ12" s="270"/>
      <c r="BA12" s="439"/>
      <c r="BB12" s="439"/>
      <c r="BC12" s="439"/>
      <c r="BD12" s="439"/>
      <c r="BE12" s="271"/>
      <c r="BF12" s="46" t="str">
        <f t="shared" si="2"/>
        <v/>
      </c>
    </row>
    <row r="13" spans="1:58" ht="30" customHeight="1" x14ac:dyDescent="0.25">
      <c r="A13" s="4">
        <v>35</v>
      </c>
      <c r="B13" s="298" t="str">
        <f>IF(ISBLANK(NOMBRES!B36),"",NOMBRES!B36)</f>
        <v>RUIZ RAMIREZ FIDEL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300"/>
      <c r="AD13" s="268">
        <f>IF(B13="","",'ASIST-REV'!BR12)</f>
        <v>7</v>
      </c>
      <c r="AE13" s="471"/>
      <c r="AF13" s="269"/>
      <c r="AG13" s="268">
        <f>IF(B13="","",'ASIST-REV'!BT12)</f>
        <v>0</v>
      </c>
      <c r="AH13" s="471"/>
      <c r="AI13" s="269"/>
      <c r="AJ13" s="268" t="str">
        <f>IF(B13="","",EVID_REV!BC15)</f>
        <v>1 / 3</v>
      </c>
      <c r="AK13" s="471"/>
      <c r="AL13" s="269"/>
      <c r="AM13" s="268">
        <f>IF(B13="","",EVID_REV!BE15)</f>
        <v>20</v>
      </c>
      <c r="AN13" s="471"/>
      <c r="AO13" s="269"/>
      <c r="AP13" s="268">
        <f>IF(B13="","",CONCENTRADO!C54)</f>
        <v>0</v>
      </c>
      <c r="AQ13" s="471"/>
      <c r="AR13" s="269"/>
      <c r="AS13" s="268">
        <f>IF(B13="","",CONCENTRADO!D54)</f>
        <v>0</v>
      </c>
      <c r="AT13" s="471"/>
      <c r="AU13" s="269"/>
      <c r="AV13" s="268">
        <f t="shared" si="0"/>
        <v>20</v>
      </c>
      <c r="AW13" s="269"/>
      <c r="AX13" s="472">
        <f t="shared" si="1"/>
        <v>5</v>
      </c>
      <c r="AY13" s="473"/>
      <c r="AZ13" s="268"/>
      <c r="BA13" s="471"/>
      <c r="BB13" s="471"/>
      <c r="BC13" s="471"/>
      <c r="BD13" s="471"/>
      <c r="BE13" s="269"/>
      <c r="BF13" s="46" t="str">
        <f t="shared" si="2"/>
        <v/>
      </c>
    </row>
    <row r="14" spans="1:58" ht="30" customHeight="1" x14ac:dyDescent="0.25">
      <c r="A14" s="1">
        <v>36</v>
      </c>
      <c r="B14" s="295" t="str">
        <f>IF(ISBLANK(NOMBRES!B37),"",NOMBRES!B37)</f>
        <v>TORRES LUIS ERICK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7"/>
      <c r="AD14" s="270">
        <f>IF(B14="","",'ASIST-REV'!BR13)</f>
        <v>7</v>
      </c>
      <c r="AE14" s="439"/>
      <c r="AF14" s="271"/>
      <c r="AG14" s="270">
        <f>IF(B14="","",'ASIST-REV'!BT13)</f>
        <v>0</v>
      </c>
      <c r="AH14" s="439"/>
      <c r="AI14" s="271"/>
      <c r="AJ14" s="270" t="str">
        <f>IF(B14="","",EVID_REV!BC16)</f>
        <v>1 / 3</v>
      </c>
      <c r="AK14" s="439"/>
      <c r="AL14" s="271"/>
      <c r="AM14" s="270">
        <f>IF(B14="","",EVID_REV!BE16)</f>
        <v>20</v>
      </c>
      <c r="AN14" s="439"/>
      <c r="AO14" s="271"/>
      <c r="AP14" s="270">
        <f>IF(B14="","",CONCENTRADO!C55)</f>
        <v>0</v>
      </c>
      <c r="AQ14" s="439"/>
      <c r="AR14" s="271"/>
      <c r="AS14" s="270">
        <f>IF(B14="","",CONCENTRADO!D55)</f>
        <v>0</v>
      </c>
      <c r="AT14" s="439"/>
      <c r="AU14" s="271"/>
      <c r="AV14" s="270">
        <f t="shared" si="0"/>
        <v>20</v>
      </c>
      <c r="AW14" s="271"/>
      <c r="AX14" s="469">
        <f t="shared" si="1"/>
        <v>5</v>
      </c>
      <c r="AY14" s="470"/>
      <c r="AZ14" s="270"/>
      <c r="BA14" s="439"/>
      <c r="BB14" s="439"/>
      <c r="BC14" s="439"/>
      <c r="BD14" s="439"/>
      <c r="BE14" s="271"/>
      <c r="BF14" s="46" t="str">
        <f t="shared" si="2"/>
        <v/>
      </c>
    </row>
    <row r="15" spans="1:58" ht="30" customHeight="1" x14ac:dyDescent="0.25">
      <c r="A15" s="4">
        <v>37</v>
      </c>
      <c r="B15" s="298" t="str">
        <f>IF(ISBLANK(NOMBRES!B38),"",NOMBRES!B38)</f>
        <v>VARGAS ALBINO EDUARDO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C15" s="300"/>
      <c r="AD15" s="268">
        <f>IF(B15="","",'ASIST-REV'!BR14)</f>
        <v>7</v>
      </c>
      <c r="AE15" s="471"/>
      <c r="AF15" s="269"/>
      <c r="AG15" s="268">
        <f>IF(B15="","",'ASIST-REV'!BT14)</f>
        <v>0</v>
      </c>
      <c r="AH15" s="471"/>
      <c r="AI15" s="269"/>
      <c r="AJ15" s="268" t="str">
        <f>IF(B15="","",EVID_REV!BC17)</f>
        <v>2 / 3</v>
      </c>
      <c r="AK15" s="471"/>
      <c r="AL15" s="269"/>
      <c r="AM15" s="268">
        <f>IF(B15="","",EVID_REV!BE17)</f>
        <v>45</v>
      </c>
      <c r="AN15" s="471"/>
      <c r="AO15" s="269"/>
      <c r="AP15" s="268">
        <f>IF(B15="","",CONCENTRADO!C56)</f>
        <v>0</v>
      </c>
      <c r="AQ15" s="471"/>
      <c r="AR15" s="269"/>
      <c r="AS15" s="268">
        <f>IF(B15="","",CONCENTRADO!D56)</f>
        <v>0</v>
      </c>
      <c r="AT15" s="471"/>
      <c r="AU15" s="269"/>
      <c r="AV15" s="268">
        <f t="shared" si="0"/>
        <v>45</v>
      </c>
      <c r="AW15" s="269"/>
      <c r="AX15" s="472">
        <f t="shared" si="1"/>
        <v>5</v>
      </c>
      <c r="AY15" s="473"/>
      <c r="AZ15" s="268"/>
      <c r="BA15" s="471"/>
      <c r="BB15" s="471"/>
      <c r="BC15" s="471"/>
      <c r="BD15" s="471"/>
      <c r="BE15" s="269"/>
      <c r="BF15" s="46" t="str">
        <f t="shared" si="2"/>
        <v/>
      </c>
    </row>
    <row r="16" spans="1:58" ht="30" customHeight="1" x14ac:dyDescent="0.25">
      <c r="A16" s="1">
        <v>38</v>
      </c>
      <c r="B16" s="295" t="str">
        <f>IF(ISBLANK(NOMBRES!B39),"",NOMBRES!B39)</f>
        <v>VILLANUEVA HERNANDEZ XITLALI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7"/>
      <c r="AD16" s="270">
        <f>IF(B16="","",'ASIST-REV'!BR15)</f>
        <v>7</v>
      </c>
      <c r="AE16" s="439"/>
      <c r="AF16" s="271"/>
      <c r="AG16" s="270">
        <f>IF(B16="","",'ASIST-REV'!BT15)</f>
        <v>0</v>
      </c>
      <c r="AH16" s="439"/>
      <c r="AI16" s="271"/>
      <c r="AJ16" s="270" t="str">
        <f>IF(B16="","",EVID_REV!BC18)</f>
        <v>2 / 3</v>
      </c>
      <c r="AK16" s="439"/>
      <c r="AL16" s="271"/>
      <c r="AM16" s="270">
        <f>IF(B16="","",EVID_REV!BE18)</f>
        <v>45</v>
      </c>
      <c r="AN16" s="439"/>
      <c r="AO16" s="271"/>
      <c r="AP16" s="270">
        <f>IF(B16="","",CONCENTRADO!C57)</f>
        <v>0</v>
      </c>
      <c r="AQ16" s="439"/>
      <c r="AR16" s="271"/>
      <c r="AS16" s="270">
        <f>IF(B16="","",CONCENTRADO!D57)</f>
        <v>0</v>
      </c>
      <c r="AT16" s="439"/>
      <c r="AU16" s="271"/>
      <c r="AV16" s="270">
        <f t="shared" si="0"/>
        <v>45</v>
      </c>
      <c r="AW16" s="271"/>
      <c r="AX16" s="469">
        <f t="shared" si="1"/>
        <v>5</v>
      </c>
      <c r="AY16" s="470"/>
      <c r="AZ16" s="270"/>
      <c r="BA16" s="439"/>
      <c r="BB16" s="439"/>
      <c r="BC16" s="439"/>
      <c r="BD16" s="439"/>
      <c r="BE16" s="271"/>
      <c r="BF16" s="46" t="str">
        <f t="shared" si="2"/>
        <v/>
      </c>
    </row>
    <row r="17" spans="1:58" ht="30" customHeight="1" x14ac:dyDescent="0.25">
      <c r="A17" s="4">
        <v>39</v>
      </c>
      <c r="B17" s="298" t="str">
        <f>IF(ISBLANK(NOMBRES!B40),"",NOMBRES!B40)</f>
        <v/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300"/>
      <c r="AD17" s="268" t="str">
        <f>IF(B17="","",'ASIST-REV'!BR16)</f>
        <v/>
      </c>
      <c r="AE17" s="471"/>
      <c r="AF17" s="269"/>
      <c r="AG17" s="268" t="str">
        <f>IF(B17="","",'ASIST-REV'!BT16)</f>
        <v/>
      </c>
      <c r="AH17" s="471"/>
      <c r="AI17" s="269"/>
      <c r="AJ17" s="268" t="str">
        <f>IF(B17="","",EVID_REV!BC19)</f>
        <v/>
      </c>
      <c r="AK17" s="471"/>
      <c r="AL17" s="269"/>
      <c r="AM17" s="268" t="str">
        <f>IF(B17="","",EVID_REV!BE19)</f>
        <v/>
      </c>
      <c r="AN17" s="471"/>
      <c r="AO17" s="269"/>
      <c r="AP17" s="268" t="str">
        <f>IF(B17="","",CONCENTRADO!C58)</f>
        <v/>
      </c>
      <c r="AQ17" s="471"/>
      <c r="AR17" s="269"/>
      <c r="AS17" s="268" t="str">
        <f>IF(B17="","",CONCENTRADO!D58)</f>
        <v/>
      </c>
      <c r="AT17" s="471"/>
      <c r="AU17" s="269"/>
      <c r="AV17" s="268" t="str">
        <f t="shared" si="0"/>
        <v/>
      </c>
      <c r="AW17" s="269"/>
      <c r="AX17" s="472" t="str">
        <f t="shared" si="1"/>
        <v/>
      </c>
      <c r="AY17" s="473"/>
      <c r="AZ17" s="268"/>
      <c r="BA17" s="471"/>
      <c r="BB17" s="471"/>
      <c r="BC17" s="471"/>
      <c r="BD17" s="471"/>
      <c r="BE17" s="269"/>
      <c r="BF17" s="46" t="str">
        <f t="shared" si="2"/>
        <v/>
      </c>
    </row>
    <row r="18" spans="1:58" ht="30" customHeight="1" x14ac:dyDescent="0.25">
      <c r="A18" s="1">
        <v>40</v>
      </c>
      <c r="B18" s="295" t="str">
        <f>IF(ISBLANK(NOMBRES!B41),"",NOMBRES!B41)</f>
        <v/>
      </c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7"/>
      <c r="AD18" s="270" t="str">
        <f>IF(B18="","",'ASIST-REV'!BR17)</f>
        <v/>
      </c>
      <c r="AE18" s="439"/>
      <c r="AF18" s="271"/>
      <c r="AG18" s="270" t="str">
        <f>IF(B18="","",'ASIST-REV'!BT17)</f>
        <v/>
      </c>
      <c r="AH18" s="439"/>
      <c r="AI18" s="271"/>
      <c r="AJ18" s="270" t="str">
        <f>IF(B18="","",EVID_REV!BC20)</f>
        <v/>
      </c>
      <c r="AK18" s="439"/>
      <c r="AL18" s="271"/>
      <c r="AM18" s="270" t="str">
        <f>IF(B18="","",EVID_REV!BE20)</f>
        <v/>
      </c>
      <c r="AN18" s="439"/>
      <c r="AO18" s="271"/>
      <c r="AP18" s="270" t="str">
        <f>IF(B18="","",CONCENTRADO!C59)</f>
        <v/>
      </c>
      <c r="AQ18" s="439"/>
      <c r="AR18" s="271"/>
      <c r="AS18" s="270" t="str">
        <f>IF(B18="","",CONCENTRADO!D59)</f>
        <v/>
      </c>
      <c r="AT18" s="439"/>
      <c r="AU18" s="271"/>
      <c r="AV18" s="270" t="str">
        <f t="shared" si="0"/>
        <v/>
      </c>
      <c r="AW18" s="271"/>
      <c r="AX18" s="469" t="str">
        <f t="shared" si="1"/>
        <v/>
      </c>
      <c r="AY18" s="470"/>
      <c r="AZ18" s="270"/>
      <c r="BA18" s="439"/>
      <c r="BB18" s="439"/>
      <c r="BC18" s="439"/>
      <c r="BD18" s="439"/>
      <c r="BE18" s="271"/>
      <c r="BF18" s="46" t="str">
        <f t="shared" si="2"/>
        <v/>
      </c>
    </row>
    <row r="19" spans="1:58" ht="30" customHeight="1" x14ac:dyDescent="0.25">
      <c r="A19" s="4">
        <v>41</v>
      </c>
      <c r="B19" s="298" t="str">
        <f>IF(ISBLANK(NOMBRES!B42),"",NOMBRES!B42)</f>
        <v/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/>
      <c r="AC19" s="300"/>
      <c r="AD19" s="268" t="str">
        <f>IF(B19="","",'ASIST-REV'!BR18)</f>
        <v/>
      </c>
      <c r="AE19" s="471"/>
      <c r="AF19" s="269"/>
      <c r="AG19" s="268" t="str">
        <f>IF(B19="","",'ASIST-REV'!BT18)</f>
        <v/>
      </c>
      <c r="AH19" s="471"/>
      <c r="AI19" s="269"/>
      <c r="AJ19" s="268" t="str">
        <f>IF(B19="","",EVID_REV!BC21)</f>
        <v/>
      </c>
      <c r="AK19" s="471"/>
      <c r="AL19" s="269"/>
      <c r="AM19" s="268" t="str">
        <f>IF(B19="","",EVID_REV!BE21)</f>
        <v/>
      </c>
      <c r="AN19" s="471"/>
      <c r="AO19" s="269"/>
      <c r="AP19" s="268" t="str">
        <f>IF(B19="","",CONCENTRADO!C60)</f>
        <v/>
      </c>
      <c r="AQ19" s="471"/>
      <c r="AR19" s="269"/>
      <c r="AS19" s="268" t="str">
        <f>IF(B19="","",CONCENTRADO!D60)</f>
        <v/>
      </c>
      <c r="AT19" s="471"/>
      <c r="AU19" s="269"/>
      <c r="AV19" s="268" t="str">
        <f t="shared" si="0"/>
        <v/>
      </c>
      <c r="AW19" s="269"/>
      <c r="AX19" s="472" t="str">
        <f t="shared" si="1"/>
        <v/>
      </c>
      <c r="AY19" s="473"/>
      <c r="AZ19" s="268"/>
      <c r="BA19" s="471"/>
      <c r="BB19" s="471"/>
      <c r="BC19" s="471"/>
      <c r="BD19" s="471"/>
      <c r="BE19" s="269"/>
      <c r="BF19" s="46" t="str">
        <f t="shared" si="2"/>
        <v/>
      </c>
    </row>
    <row r="20" spans="1:58" ht="30" customHeight="1" x14ac:dyDescent="0.25">
      <c r="A20" s="1">
        <v>42</v>
      </c>
      <c r="B20" s="295" t="str">
        <f>IF(ISBLANK(NOMBRES!B43),"",NOMBRES!B43)</f>
        <v/>
      </c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7"/>
      <c r="AD20" s="270" t="str">
        <f>IF(B20="","",'ASIST-REV'!BR19)</f>
        <v/>
      </c>
      <c r="AE20" s="439"/>
      <c r="AF20" s="271"/>
      <c r="AG20" s="270" t="str">
        <f>IF(B20="","",'ASIST-REV'!BT19)</f>
        <v/>
      </c>
      <c r="AH20" s="439"/>
      <c r="AI20" s="271"/>
      <c r="AJ20" s="270" t="str">
        <f>IF(B20="","",EVID_REV!BC22)</f>
        <v/>
      </c>
      <c r="AK20" s="439"/>
      <c r="AL20" s="271"/>
      <c r="AM20" s="270" t="str">
        <f>IF(B20="","",EVID_REV!BE22)</f>
        <v/>
      </c>
      <c r="AN20" s="439"/>
      <c r="AO20" s="271"/>
      <c r="AP20" s="270" t="str">
        <f>IF(B20="","",CONCENTRADO!C61)</f>
        <v/>
      </c>
      <c r="AQ20" s="439"/>
      <c r="AR20" s="271"/>
      <c r="AS20" s="270" t="str">
        <f>IF(B20="","",CONCENTRADO!D61)</f>
        <v/>
      </c>
      <c r="AT20" s="439"/>
      <c r="AU20" s="271"/>
      <c r="AV20" s="270" t="str">
        <f t="shared" si="0"/>
        <v/>
      </c>
      <c r="AW20" s="271"/>
      <c r="AX20" s="469" t="str">
        <f t="shared" si="1"/>
        <v/>
      </c>
      <c r="AY20" s="470"/>
      <c r="AZ20" s="270"/>
      <c r="BA20" s="439"/>
      <c r="BB20" s="439"/>
      <c r="BC20" s="439"/>
      <c r="BD20" s="439"/>
      <c r="BE20" s="271"/>
      <c r="BF20" s="46" t="str">
        <f t="shared" si="2"/>
        <v/>
      </c>
    </row>
    <row r="21" spans="1:58" ht="30" customHeight="1" x14ac:dyDescent="0.25">
      <c r="A21" s="4">
        <v>43</v>
      </c>
      <c r="B21" s="298" t="str">
        <f>IF(ISBLANK(NOMBRES!B44),"",NOMBRES!B44)</f>
        <v/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/>
      <c r="AC21" s="300"/>
      <c r="AD21" s="268" t="str">
        <f>IF(B21="","",'ASIST-REV'!BR20)</f>
        <v/>
      </c>
      <c r="AE21" s="471"/>
      <c r="AF21" s="269"/>
      <c r="AG21" s="268" t="str">
        <f>IF(B21="","",'ASIST-REV'!BT20)</f>
        <v/>
      </c>
      <c r="AH21" s="471"/>
      <c r="AI21" s="269"/>
      <c r="AJ21" s="268" t="str">
        <f>IF(B21="","",EVID_REV!BC23)</f>
        <v/>
      </c>
      <c r="AK21" s="471"/>
      <c r="AL21" s="269"/>
      <c r="AM21" s="268" t="str">
        <f>IF(B21="","",EVID_REV!BE23)</f>
        <v/>
      </c>
      <c r="AN21" s="471"/>
      <c r="AO21" s="269"/>
      <c r="AP21" s="268" t="str">
        <f>IF(B21="","",CONCENTRADO!C62)</f>
        <v/>
      </c>
      <c r="AQ21" s="471"/>
      <c r="AR21" s="269"/>
      <c r="AS21" s="268" t="str">
        <f>IF(B21="","",CONCENTRADO!D62)</f>
        <v/>
      </c>
      <c r="AT21" s="471"/>
      <c r="AU21" s="269"/>
      <c r="AV21" s="268" t="str">
        <f t="shared" si="0"/>
        <v/>
      </c>
      <c r="AW21" s="269"/>
      <c r="AX21" s="472" t="str">
        <f t="shared" si="1"/>
        <v/>
      </c>
      <c r="AY21" s="473"/>
      <c r="AZ21" s="268"/>
      <c r="BA21" s="471"/>
      <c r="BB21" s="471"/>
      <c r="BC21" s="471"/>
      <c r="BD21" s="471"/>
      <c r="BE21" s="269"/>
      <c r="BF21" s="46" t="str">
        <f t="shared" si="2"/>
        <v/>
      </c>
    </row>
    <row r="22" spans="1:58" ht="30" customHeight="1" x14ac:dyDescent="0.25">
      <c r="A22" s="1">
        <v>44</v>
      </c>
      <c r="B22" s="295" t="str">
        <f>IF(ISBLANK(NOMBRES!B45),"",NOMBRES!B45)</f>
        <v/>
      </c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7"/>
      <c r="AD22" s="270" t="str">
        <f>IF(B22="","",'ASIST-REV'!BR21)</f>
        <v/>
      </c>
      <c r="AE22" s="439"/>
      <c r="AF22" s="271"/>
      <c r="AG22" s="270" t="str">
        <f>IF(B22="","",'ASIST-REV'!BT21)</f>
        <v/>
      </c>
      <c r="AH22" s="439"/>
      <c r="AI22" s="271"/>
      <c r="AJ22" s="270" t="str">
        <f>IF(B22="","",EVID_REV!BC24)</f>
        <v/>
      </c>
      <c r="AK22" s="439"/>
      <c r="AL22" s="271"/>
      <c r="AM22" s="270" t="str">
        <f>IF(B22="","",EVID_REV!BE24)</f>
        <v/>
      </c>
      <c r="AN22" s="439"/>
      <c r="AO22" s="271"/>
      <c r="AP22" s="270" t="str">
        <f>IF(B22="","",CONCENTRADO!C63)</f>
        <v/>
      </c>
      <c r="AQ22" s="439"/>
      <c r="AR22" s="271"/>
      <c r="AS22" s="270" t="str">
        <f>IF(B22="","",CONCENTRADO!D63)</f>
        <v/>
      </c>
      <c r="AT22" s="439"/>
      <c r="AU22" s="271"/>
      <c r="AV22" s="270" t="str">
        <f t="shared" si="0"/>
        <v/>
      </c>
      <c r="AW22" s="271"/>
      <c r="AX22" s="469" t="str">
        <f t="shared" si="1"/>
        <v/>
      </c>
      <c r="AY22" s="470"/>
      <c r="AZ22" s="270"/>
      <c r="BA22" s="439"/>
      <c r="BB22" s="439"/>
      <c r="BC22" s="439"/>
      <c r="BD22" s="439"/>
      <c r="BE22" s="271"/>
      <c r="BF22" s="46" t="str">
        <f t="shared" si="2"/>
        <v/>
      </c>
    </row>
    <row r="23" spans="1:58" ht="30" customHeight="1" x14ac:dyDescent="0.25">
      <c r="A23" s="4">
        <v>45</v>
      </c>
      <c r="B23" s="298" t="str">
        <f>IF(ISBLANK(NOMBRES!B46),"",NOMBRES!B46)</f>
        <v/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300"/>
      <c r="AD23" s="268" t="str">
        <f>IF(B23="","",'ASIST-REV'!BR22)</f>
        <v/>
      </c>
      <c r="AE23" s="471"/>
      <c r="AF23" s="269"/>
      <c r="AG23" s="268" t="str">
        <f>IF(B23="","",'ASIST-REV'!BT22)</f>
        <v/>
      </c>
      <c r="AH23" s="471"/>
      <c r="AI23" s="269"/>
      <c r="AJ23" s="268" t="str">
        <f>IF(B23="","",EVID_REV!BC25)</f>
        <v/>
      </c>
      <c r="AK23" s="471"/>
      <c r="AL23" s="269"/>
      <c r="AM23" s="268" t="str">
        <f>IF(B23="","",EVID_REV!BE25)</f>
        <v/>
      </c>
      <c r="AN23" s="471"/>
      <c r="AO23" s="269"/>
      <c r="AP23" s="268" t="str">
        <f>IF(B23="","",CONCENTRADO!C64)</f>
        <v/>
      </c>
      <c r="AQ23" s="471"/>
      <c r="AR23" s="269"/>
      <c r="AS23" s="268" t="str">
        <f>IF(B23="","",CONCENTRADO!D64)</f>
        <v/>
      </c>
      <c r="AT23" s="471"/>
      <c r="AU23" s="269"/>
      <c r="AV23" s="268" t="str">
        <f t="shared" si="0"/>
        <v/>
      </c>
      <c r="AW23" s="269"/>
      <c r="AX23" s="472" t="str">
        <f t="shared" si="1"/>
        <v/>
      </c>
      <c r="AY23" s="473"/>
      <c r="AZ23" s="268"/>
      <c r="BA23" s="471"/>
      <c r="BB23" s="471"/>
      <c r="BC23" s="471"/>
      <c r="BD23" s="471"/>
      <c r="BE23" s="269"/>
      <c r="BF23" s="46" t="str">
        <f t="shared" si="2"/>
        <v/>
      </c>
    </row>
    <row r="24" spans="1:58" ht="30" customHeight="1" x14ac:dyDescent="0.25">
      <c r="A24" s="1">
        <v>46</v>
      </c>
      <c r="B24" s="295" t="str">
        <f>IF(ISBLANK(NOMBRES!B47),"",NOMBRES!B47)</f>
        <v/>
      </c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7"/>
      <c r="AD24" s="270" t="str">
        <f>IF(B24="","",'ASIST-REV'!BR23)</f>
        <v/>
      </c>
      <c r="AE24" s="439"/>
      <c r="AF24" s="271"/>
      <c r="AG24" s="270" t="str">
        <f>IF(B24="","",'ASIST-REV'!BT23)</f>
        <v/>
      </c>
      <c r="AH24" s="439"/>
      <c r="AI24" s="271"/>
      <c r="AJ24" s="270" t="str">
        <f>IF(B24="","",EVID_REV!BC26)</f>
        <v/>
      </c>
      <c r="AK24" s="439"/>
      <c r="AL24" s="271"/>
      <c r="AM24" s="270" t="str">
        <f>IF(B24="","",EVID_REV!BE26)</f>
        <v/>
      </c>
      <c r="AN24" s="439"/>
      <c r="AO24" s="271"/>
      <c r="AP24" s="270" t="str">
        <f>IF(B24="","",CONCENTRADO!C65)</f>
        <v/>
      </c>
      <c r="AQ24" s="439"/>
      <c r="AR24" s="271"/>
      <c r="AS24" s="270" t="str">
        <f>IF(B24="","",CONCENTRADO!D65)</f>
        <v/>
      </c>
      <c r="AT24" s="439"/>
      <c r="AU24" s="271"/>
      <c r="AV24" s="270" t="str">
        <f t="shared" si="0"/>
        <v/>
      </c>
      <c r="AW24" s="271"/>
      <c r="AX24" s="469" t="str">
        <f t="shared" si="1"/>
        <v/>
      </c>
      <c r="AY24" s="470"/>
      <c r="AZ24" s="270"/>
      <c r="BA24" s="439"/>
      <c r="BB24" s="439"/>
      <c r="BC24" s="439"/>
      <c r="BD24" s="439"/>
      <c r="BE24" s="271"/>
      <c r="BF24" s="46" t="str">
        <f t="shared" si="2"/>
        <v/>
      </c>
    </row>
    <row r="25" spans="1:58" ht="30" customHeight="1" x14ac:dyDescent="0.25">
      <c r="A25" s="4">
        <v>47</v>
      </c>
      <c r="B25" s="298" t="str">
        <f>IF(ISBLANK(NOMBRES!B48),"",NOMBRES!B48)</f>
        <v/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/>
      <c r="AC25" s="300"/>
      <c r="AD25" s="268" t="str">
        <f>IF(B25="","",'ASIST-REV'!BR24)</f>
        <v/>
      </c>
      <c r="AE25" s="471"/>
      <c r="AF25" s="269"/>
      <c r="AG25" s="268" t="str">
        <f>IF(B25="","",'ASIST-REV'!BT24)</f>
        <v/>
      </c>
      <c r="AH25" s="471"/>
      <c r="AI25" s="269"/>
      <c r="AJ25" s="268" t="str">
        <f>IF(B25="","",EVID_REV!BC27)</f>
        <v/>
      </c>
      <c r="AK25" s="471"/>
      <c r="AL25" s="269"/>
      <c r="AM25" s="268" t="str">
        <f>IF(B25="","",EVID_REV!BE27)</f>
        <v/>
      </c>
      <c r="AN25" s="471"/>
      <c r="AO25" s="269"/>
      <c r="AP25" s="268" t="str">
        <f>IF(B25="","",CONCENTRADO!C66)</f>
        <v/>
      </c>
      <c r="AQ25" s="471"/>
      <c r="AR25" s="269"/>
      <c r="AS25" s="268" t="str">
        <f>IF(B25="","",CONCENTRADO!D66)</f>
        <v/>
      </c>
      <c r="AT25" s="471"/>
      <c r="AU25" s="269"/>
      <c r="AV25" s="268" t="str">
        <f t="shared" si="0"/>
        <v/>
      </c>
      <c r="AW25" s="269"/>
      <c r="AX25" s="472" t="str">
        <f t="shared" si="1"/>
        <v/>
      </c>
      <c r="AY25" s="473"/>
      <c r="AZ25" s="268"/>
      <c r="BA25" s="471"/>
      <c r="BB25" s="471"/>
      <c r="BC25" s="471"/>
      <c r="BD25" s="471"/>
      <c r="BE25" s="269"/>
      <c r="BF25" s="46" t="str">
        <f t="shared" si="2"/>
        <v/>
      </c>
    </row>
    <row r="26" spans="1:58" ht="30" customHeight="1" x14ac:dyDescent="0.25">
      <c r="A26" s="1">
        <v>48</v>
      </c>
      <c r="B26" s="295" t="str">
        <f>IF(ISBLANK(NOMBRES!B49),"",NOMBRES!B49)</f>
        <v/>
      </c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7"/>
      <c r="AD26" s="270" t="str">
        <f>IF(B26="","",'ASIST-REV'!BR25)</f>
        <v/>
      </c>
      <c r="AE26" s="439"/>
      <c r="AF26" s="271"/>
      <c r="AG26" s="270" t="str">
        <f>IF(B26="","",'ASIST-REV'!BT25)</f>
        <v/>
      </c>
      <c r="AH26" s="439"/>
      <c r="AI26" s="271"/>
      <c r="AJ26" s="270" t="str">
        <f>IF(B26="","",EVID_REV!BC28)</f>
        <v/>
      </c>
      <c r="AK26" s="439"/>
      <c r="AL26" s="271"/>
      <c r="AM26" s="270" t="str">
        <f>IF(B26="","",EVID_REV!BE28)</f>
        <v/>
      </c>
      <c r="AN26" s="439"/>
      <c r="AO26" s="271"/>
      <c r="AP26" s="270" t="str">
        <f>IF(B26="","",CONCENTRADO!C67)</f>
        <v/>
      </c>
      <c r="AQ26" s="439"/>
      <c r="AR26" s="271"/>
      <c r="AS26" s="270" t="str">
        <f>IF(B26="","",CONCENTRADO!D67)</f>
        <v/>
      </c>
      <c r="AT26" s="439"/>
      <c r="AU26" s="271"/>
      <c r="AV26" s="270" t="str">
        <f t="shared" si="0"/>
        <v/>
      </c>
      <c r="AW26" s="271"/>
      <c r="AX26" s="469" t="str">
        <f t="shared" si="1"/>
        <v/>
      </c>
      <c r="AY26" s="470"/>
      <c r="AZ26" s="270"/>
      <c r="BA26" s="439"/>
      <c r="BB26" s="439"/>
      <c r="BC26" s="439"/>
      <c r="BD26" s="439"/>
      <c r="BE26" s="271"/>
      <c r="BF26" s="46" t="str">
        <f t="shared" si="2"/>
        <v/>
      </c>
    </row>
    <row r="27" spans="1:58" ht="30" customHeight="1" x14ac:dyDescent="0.25">
      <c r="A27" s="4">
        <v>49</v>
      </c>
      <c r="B27" s="298" t="str">
        <f>IF(ISBLANK(NOMBRES!B50),"",NOMBRES!B50)</f>
        <v/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300"/>
      <c r="AD27" s="268" t="str">
        <f>IF(B27="","",'ASIST-REV'!BR26)</f>
        <v/>
      </c>
      <c r="AE27" s="471"/>
      <c r="AF27" s="269"/>
      <c r="AG27" s="268" t="str">
        <f>IF(B27="","",'ASIST-REV'!BT26)</f>
        <v/>
      </c>
      <c r="AH27" s="471"/>
      <c r="AI27" s="269"/>
      <c r="AJ27" s="268" t="str">
        <f>IF(B27="","",EVID_REV!BC29)</f>
        <v/>
      </c>
      <c r="AK27" s="471"/>
      <c r="AL27" s="269"/>
      <c r="AM27" s="268" t="str">
        <f>IF(B27="","",EVID_REV!BE29)</f>
        <v/>
      </c>
      <c r="AN27" s="471"/>
      <c r="AO27" s="269"/>
      <c r="AP27" s="268" t="str">
        <f>IF(B27="","",CONCENTRADO!C68)</f>
        <v/>
      </c>
      <c r="AQ27" s="471"/>
      <c r="AR27" s="269"/>
      <c r="AS27" s="268" t="str">
        <f>IF(B27="","",CONCENTRADO!D68)</f>
        <v/>
      </c>
      <c r="AT27" s="471"/>
      <c r="AU27" s="269"/>
      <c r="AV27" s="268" t="str">
        <f t="shared" si="0"/>
        <v/>
      </c>
      <c r="AW27" s="269"/>
      <c r="AX27" s="472" t="str">
        <f t="shared" si="1"/>
        <v/>
      </c>
      <c r="AY27" s="473"/>
      <c r="AZ27" s="268"/>
      <c r="BA27" s="471"/>
      <c r="BB27" s="471"/>
      <c r="BC27" s="471"/>
      <c r="BD27" s="471"/>
      <c r="BE27" s="269"/>
      <c r="BF27" s="46" t="str">
        <f t="shared" si="2"/>
        <v/>
      </c>
    </row>
    <row r="28" spans="1:58" ht="30" customHeight="1" x14ac:dyDescent="0.25">
      <c r="A28" s="1">
        <v>50</v>
      </c>
      <c r="B28" s="295" t="str">
        <f>IF(ISBLANK(NOMBRES!B51),"",NOMBRES!B51)</f>
        <v/>
      </c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7"/>
      <c r="AD28" s="270" t="str">
        <f>IF(B28="","",'ASIST-REV'!BR27)</f>
        <v/>
      </c>
      <c r="AE28" s="439"/>
      <c r="AF28" s="271"/>
      <c r="AG28" s="270" t="str">
        <f>IF(B28="","",'ASIST-REV'!BT27)</f>
        <v/>
      </c>
      <c r="AH28" s="439"/>
      <c r="AI28" s="271"/>
      <c r="AJ28" s="270" t="str">
        <f>IF(B28="","",EVID_REV!BC30)</f>
        <v/>
      </c>
      <c r="AK28" s="439"/>
      <c r="AL28" s="271"/>
      <c r="AM28" s="270" t="str">
        <f>IF(B28="","",EVID_REV!BE30)</f>
        <v/>
      </c>
      <c r="AN28" s="439"/>
      <c r="AO28" s="271"/>
      <c r="AP28" s="270" t="str">
        <f>IF(B28="","",CONCENTRADO!C69)</f>
        <v/>
      </c>
      <c r="AQ28" s="439"/>
      <c r="AR28" s="271"/>
      <c r="AS28" s="270" t="str">
        <f>IF(B28="","",CONCENTRADO!D69)</f>
        <v/>
      </c>
      <c r="AT28" s="439"/>
      <c r="AU28" s="271"/>
      <c r="AV28" s="270" t="str">
        <f t="shared" si="0"/>
        <v/>
      </c>
      <c r="AW28" s="271"/>
      <c r="AX28" s="469" t="str">
        <f t="shared" si="1"/>
        <v/>
      </c>
      <c r="AY28" s="470"/>
      <c r="AZ28" s="270"/>
      <c r="BA28" s="439"/>
      <c r="BB28" s="439"/>
      <c r="BC28" s="439"/>
      <c r="BD28" s="439"/>
      <c r="BE28" s="271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1" t="s">
        <v>95</v>
      </c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"/>
      <c r="Y30" s="301" t="s">
        <v>42</v>
      </c>
      <c r="Z30" s="301"/>
      <c r="AA30" s="301"/>
      <c r="AB30" s="301"/>
      <c r="AC30" s="301"/>
      <c r="AD30" s="301"/>
      <c r="AE30" s="301"/>
      <c r="AF30" s="301"/>
      <c r="AG30" s="301"/>
      <c r="AH30" s="301"/>
      <c r="AI30" s="31"/>
      <c r="AJ30" s="301" t="s">
        <v>96</v>
      </c>
      <c r="AK30" s="301"/>
      <c r="AL30" s="301"/>
      <c r="AM30" s="301"/>
      <c r="AN30" s="301"/>
      <c r="AO30" s="301"/>
      <c r="AP30" s="301"/>
      <c r="AQ30" s="301"/>
      <c r="AR30" s="301"/>
      <c r="AS30" s="301"/>
      <c r="AT30" s="301"/>
      <c r="AU30" s="301"/>
      <c r="AV30" s="32"/>
      <c r="AW30" s="301" t="s">
        <v>97</v>
      </c>
      <c r="AX30" s="301"/>
      <c r="AY30" s="301"/>
      <c r="AZ30" s="301"/>
      <c r="BA30" s="301"/>
      <c r="BB30" s="301"/>
      <c r="BC30" s="301"/>
      <c r="BD30" s="301"/>
      <c r="BE30" s="301"/>
    </row>
    <row r="31" spans="1:58" ht="40.5" customHeight="1" x14ac:dyDescent="0.2">
      <c r="A31" s="463" t="s">
        <v>98</v>
      </c>
      <c r="B31" s="464"/>
      <c r="C31" s="464"/>
      <c r="D31" s="465"/>
      <c r="E31" s="463" t="s">
        <v>99</v>
      </c>
      <c r="F31" s="464"/>
      <c r="G31" s="464"/>
      <c r="H31" s="465"/>
      <c r="I31" s="466" t="s">
        <v>100</v>
      </c>
      <c r="J31" s="467"/>
      <c r="K31" s="467"/>
      <c r="L31" s="467"/>
      <c r="M31" s="468"/>
      <c r="N31" s="466" t="s">
        <v>101</v>
      </c>
      <c r="O31" s="467"/>
      <c r="P31" s="467"/>
      <c r="Q31" s="467"/>
      <c r="R31" s="468"/>
      <c r="S31" s="466" t="s">
        <v>102</v>
      </c>
      <c r="T31" s="467"/>
      <c r="U31" s="467"/>
      <c r="V31" s="467"/>
      <c r="W31" s="468"/>
      <c r="X31" s="33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J31" s="453"/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8"/>
      <c r="AW31" s="454" t="s">
        <v>103</v>
      </c>
      <c r="AX31" s="455"/>
      <c r="AY31" s="456"/>
      <c r="AZ31" s="454" t="s">
        <v>104</v>
      </c>
      <c r="BA31" s="455"/>
      <c r="BB31" s="456"/>
      <c r="BC31" s="454" t="s">
        <v>105</v>
      </c>
      <c r="BD31" s="455"/>
      <c r="BE31" s="456"/>
    </row>
    <row r="32" spans="1:58" ht="27.75" customHeight="1" x14ac:dyDescent="0.2">
      <c r="A32" s="457">
        <f>NOMBRES!B$52</f>
        <v>38</v>
      </c>
      <c r="B32" s="458"/>
      <c r="C32" s="458"/>
      <c r="D32" s="459"/>
      <c r="E32" s="457">
        <f>COUNTIFS(CALIF_ANV!AX11:AX35,"&gt;=5",CALIF_ANV!AX11:AX35,"&lt;=10")+COUNTIFS(AX4:AY28,"&gt;=5",AX4:AY28,"&lt;=10")-S32</f>
        <v>38</v>
      </c>
      <c r="F32" s="458"/>
      <c r="G32" s="458"/>
      <c r="H32" s="459"/>
      <c r="I32" s="457">
        <f>COUNTIFS(CALIF_ANV!AX11:AX35,"&gt;=6",CALIF_ANV!AX11:AX35,"&lt;=10")+COUNTIFS(AX4:AY28,"&gt;=6",AX4:AY28,"&lt;=10")</f>
        <v>6</v>
      </c>
      <c r="J32" s="458"/>
      <c r="K32" s="458"/>
      <c r="L32" s="458"/>
      <c r="M32" s="459"/>
      <c r="N32" s="457">
        <f>COUNTIFS(CALIF_ANV!AX11:AX35,"&lt;6")+COUNTIFS(AX4:AX28,"&lt;6")</f>
        <v>32</v>
      </c>
      <c r="O32" s="458"/>
      <c r="P32" s="458"/>
      <c r="Q32" s="458"/>
      <c r="R32" s="459"/>
      <c r="S32" s="460">
        <v>0</v>
      </c>
      <c r="T32" s="461"/>
      <c r="U32" s="461"/>
      <c r="V32" s="461"/>
      <c r="W32" s="462"/>
      <c r="X32" s="33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8"/>
      <c r="AW32" s="441"/>
      <c r="AX32" s="442"/>
      <c r="AY32" s="443"/>
      <c r="AZ32" s="441"/>
      <c r="BA32" s="442"/>
      <c r="BB32" s="443"/>
      <c r="BC32" s="441"/>
      <c r="BD32" s="442"/>
      <c r="BE32" s="443"/>
    </row>
    <row r="33" spans="1:59" ht="22.5" customHeight="1" x14ac:dyDescent="0.2">
      <c r="A33" s="447" t="s">
        <v>106</v>
      </c>
      <c r="B33" s="448"/>
      <c r="C33" s="448"/>
      <c r="D33" s="448"/>
      <c r="E33" s="448"/>
      <c r="F33" s="448"/>
      <c r="G33" s="448"/>
      <c r="H33" s="449"/>
      <c r="I33" s="450" t="str">
        <f>CONCATENATE(BF33," %")</f>
        <v>15.7 %</v>
      </c>
      <c r="J33" s="451"/>
      <c r="K33" s="451"/>
      <c r="L33" s="451"/>
      <c r="M33" s="452"/>
      <c r="N33" s="450" t="str">
        <f>CONCATENATE(BG33," %")</f>
        <v>84.2 %</v>
      </c>
      <c r="O33" s="451"/>
      <c r="P33" s="451"/>
      <c r="Q33" s="451"/>
      <c r="R33" s="452"/>
      <c r="S33" s="450" t="str">
        <f>CONCATENATE(TRUNC((S$32/NOMBRES!B$52)*100,1)," %")</f>
        <v>0 %</v>
      </c>
      <c r="T33" s="451"/>
      <c r="U33" s="451"/>
      <c r="V33" s="451"/>
      <c r="W33" s="452"/>
      <c r="X33" s="33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W33" s="444"/>
      <c r="AX33" s="445"/>
      <c r="AY33" s="446"/>
      <c r="AZ33" s="444"/>
      <c r="BA33" s="445"/>
      <c r="BB33" s="446"/>
      <c r="BC33" s="444"/>
      <c r="BD33" s="445"/>
      <c r="BE33" s="446"/>
      <c r="BF33">
        <f>TRUNC(I$32/(A32-S32)*100,1)</f>
        <v>15.7</v>
      </c>
      <c r="BG33">
        <f>TRUNC(N$32/(A32-S32)*100,1)</f>
        <v>84.2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40" t="s">
        <v>19</v>
      </c>
      <c r="BE34" s="440"/>
    </row>
    <row r="36" spans="1:59" ht="18" x14ac:dyDescent="0.2">
      <c r="A36" s="481" t="s">
        <v>78</v>
      </c>
      <c r="B36" s="482"/>
      <c r="C36" s="482"/>
      <c r="D36" s="482"/>
      <c r="E36" s="482"/>
      <c r="F36" s="482"/>
      <c r="G36" s="482"/>
      <c r="H36" s="482"/>
      <c r="I36" s="483"/>
      <c r="J36" s="484">
        <f>'ASIST-REV'!F66</f>
        <v>6</v>
      </c>
      <c r="K36" s="485"/>
      <c r="L36" s="486"/>
      <c r="M36" s="481" t="s">
        <v>79</v>
      </c>
      <c r="N36" s="482"/>
      <c r="O36" s="482"/>
      <c r="P36" s="482"/>
      <c r="Q36" s="482"/>
      <c r="R36" s="482"/>
      <c r="S36" s="482"/>
      <c r="T36" s="482"/>
      <c r="U36" s="482"/>
      <c r="V36" s="483"/>
      <c r="W36" s="487">
        <f>CONCENTRADO!E15</f>
        <v>70</v>
      </c>
      <c r="X36" s="488"/>
      <c r="Y36" s="489"/>
      <c r="Z36" s="490" t="s">
        <v>94</v>
      </c>
      <c r="AA36" s="490"/>
      <c r="AB36" s="490"/>
      <c r="AC36" s="490"/>
      <c r="AD36" s="490"/>
      <c r="AE36" s="490"/>
      <c r="AF36" s="490"/>
      <c r="AG36" s="490"/>
      <c r="AH36" s="490"/>
      <c r="AI36" s="490"/>
      <c r="AJ36" s="490"/>
      <c r="AK36" s="490"/>
      <c r="AL36" s="490"/>
      <c r="AM36" s="487">
        <f>CONCENTRADO!E14</f>
        <v>30</v>
      </c>
      <c r="AN36" s="488"/>
      <c r="AO36" s="489"/>
      <c r="AP36" s="381" t="s">
        <v>81</v>
      </c>
      <c r="AQ36" s="382"/>
      <c r="AR36" s="382"/>
      <c r="AS36" s="382"/>
      <c r="AT36" s="382"/>
      <c r="AU36" s="383"/>
      <c r="AV36" s="475" t="s">
        <v>82</v>
      </c>
      <c r="AW36" s="476"/>
      <c r="AX36" s="476"/>
      <c r="AY36" s="476"/>
      <c r="AZ36" s="476"/>
      <c r="BA36" s="476"/>
      <c r="BB36" s="476"/>
      <c r="BC36" s="476"/>
      <c r="BD36" s="476"/>
      <c r="BE36" s="477"/>
    </row>
    <row r="37" spans="1:59" x14ac:dyDescent="0.2">
      <c r="A37" s="273" t="s">
        <v>32</v>
      </c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4"/>
      <c r="AB37" s="274"/>
      <c r="AC37" s="275"/>
      <c r="AD37" s="381" t="s">
        <v>83</v>
      </c>
      <c r="AE37" s="382"/>
      <c r="AF37" s="382"/>
      <c r="AG37" s="382"/>
      <c r="AH37" s="382"/>
      <c r="AI37" s="382"/>
      <c r="AJ37" s="478" t="s">
        <v>84</v>
      </c>
      <c r="AK37" s="478"/>
      <c r="AL37" s="478"/>
      <c r="AM37" s="478"/>
      <c r="AN37" s="478"/>
      <c r="AO37" s="478"/>
      <c r="AP37" s="384"/>
      <c r="AQ37" s="385"/>
      <c r="AR37" s="385"/>
      <c r="AS37" s="385"/>
      <c r="AT37" s="385"/>
      <c r="AU37" s="386"/>
      <c r="AV37" s="387" t="s">
        <v>85</v>
      </c>
      <c r="AW37" s="388"/>
      <c r="AX37" s="387" t="s">
        <v>86</v>
      </c>
      <c r="AY37" s="388"/>
      <c r="AZ37" s="387" t="s">
        <v>87</v>
      </c>
      <c r="BA37" s="479"/>
      <c r="BB37" s="479"/>
      <c r="BC37" s="479"/>
      <c r="BD37" s="479"/>
      <c r="BE37" s="388"/>
    </row>
    <row r="38" spans="1:59" ht="36.75" customHeight="1" x14ac:dyDescent="0.2">
      <c r="A38" s="282" t="s">
        <v>33</v>
      </c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4"/>
      <c r="AD38" s="288" t="s">
        <v>4</v>
      </c>
      <c r="AE38" s="288"/>
      <c r="AF38" s="288"/>
      <c r="AG38" s="288" t="s">
        <v>44</v>
      </c>
      <c r="AH38" s="288"/>
      <c r="AI38" s="288"/>
      <c r="AJ38" s="288" t="s">
        <v>89</v>
      </c>
      <c r="AK38" s="288"/>
      <c r="AL38" s="288"/>
      <c r="AM38" s="288" t="s">
        <v>90</v>
      </c>
      <c r="AN38" s="288"/>
      <c r="AO38" s="288"/>
      <c r="AP38" s="288" t="s">
        <v>91</v>
      </c>
      <c r="AQ38" s="288"/>
      <c r="AR38" s="288"/>
      <c r="AS38" s="288" t="s">
        <v>92</v>
      </c>
      <c r="AT38" s="288"/>
      <c r="AU38" s="288"/>
      <c r="AV38" s="389"/>
      <c r="AW38" s="390"/>
      <c r="AX38" s="389"/>
      <c r="AY38" s="390"/>
      <c r="AZ38" s="389"/>
      <c r="BA38" s="480"/>
      <c r="BB38" s="480"/>
      <c r="BC38" s="480"/>
      <c r="BD38" s="480"/>
      <c r="BE38" s="390"/>
    </row>
    <row r="39" spans="1:59" ht="30" customHeight="1" x14ac:dyDescent="0.25">
      <c r="A39" s="1">
        <v>26</v>
      </c>
      <c r="B39" s="295" t="str">
        <f>IF(ISBLANK(NOMBRES!B27),"",NOMBRES!B27)</f>
        <v>MARTINEZ RUEDA JOSE ANGEL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7"/>
      <c r="AD39" s="272">
        <f>IF(B39="","",'ASIST-REV'!BR37)</f>
        <v>5</v>
      </c>
      <c r="AE39" s="272"/>
      <c r="AF39" s="272"/>
      <c r="AG39" s="272">
        <f>IF(B39="","",'ASIST-REV'!BT37)</f>
        <v>1</v>
      </c>
      <c r="AH39" s="272"/>
      <c r="AI39" s="272"/>
      <c r="AJ39" s="272" t="str">
        <f>IF(B39="","",EVID_REV!BC43)</f>
        <v>4 / 4</v>
      </c>
      <c r="AK39" s="272"/>
      <c r="AL39" s="272"/>
      <c r="AM39" s="272">
        <f>IF(B39="","",EVID_REV!BE43)</f>
        <v>50</v>
      </c>
      <c r="AN39" s="272"/>
      <c r="AO39" s="272"/>
      <c r="AP39" s="272">
        <f>IF(B39="","",CONCENTRADO!E45)</f>
        <v>10</v>
      </c>
      <c r="AQ39" s="272"/>
      <c r="AR39" s="272"/>
      <c r="AS39" s="272">
        <f>IF(B39="","",CONCENTRADO!F45)</f>
        <v>30</v>
      </c>
      <c r="AT39" s="272"/>
      <c r="AU39" s="272"/>
      <c r="AV39" s="272">
        <f>IF(B39="","",TRUNC(SUM(AM39,AS39),1))</f>
        <v>80</v>
      </c>
      <c r="AW39" s="272"/>
      <c r="AX39" s="474">
        <f>IF(B39="","",IF(AND(TRUNC(AV39/10,1)&gt;0,TRUNC(AV39/10,1)&lt;6),5, IF(  TRUNC(AV39/10,1)&gt;=6,TRUNC(AV39/10,1),IF(AD39&gt;=1,5,  ""))  ))</f>
        <v>8</v>
      </c>
      <c r="AY39" s="470"/>
      <c r="AZ39" s="270"/>
      <c r="BA39" s="439"/>
      <c r="BB39" s="439"/>
      <c r="BC39" s="439"/>
      <c r="BD39" s="439"/>
      <c r="BE39" s="271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8" t="str">
        <f>IF(ISBLANK(NOMBRES!B28),"",NOMBRES!B28)</f>
        <v>ORTIZ MARTINEZ BRYAN ALFREDO</v>
      </c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300"/>
      <c r="AD40" s="268">
        <f>IF(B40="","",'ASIST-REV'!BR38)</f>
        <v>0</v>
      </c>
      <c r="AE40" s="471"/>
      <c r="AF40" s="269"/>
      <c r="AG40" s="268">
        <f>IF(B40="","",'ASIST-REV'!BT38)</f>
        <v>0</v>
      </c>
      <c r="AH40" s="471"/>
      <c r="AI40" s="269"/>
      <c r="AJ40" s="268" t="str">
        <f>IF(B40="","",EVID_REV!BC44)</f>
        <v>0 / 4</v>
      </c>
      <c r="AK40" s="471"/>
      <c r="AL40" s="269"/>
      <c r="AM40" s="268">
        <f>IF(B40="","",EVID_REV!BE44)</f>
        <v>0</v>
      </c>
      <c r="AN40" s="471"/>
      <c r="AO40" s="269"/>
      <c r="AP40" s="268">
        <f>IF(B40="","",CONCENTRADO!E46)</f>
        <v>0</v>
      </c>
      <c r="AQ40" s="471"/>
      <c r="AR40" s="269"/>
      <c r="AS40" s="268">
        <f>IF(B40="","",CONCENTRADO!F46)</f>
        <v>0</v>
      </c>
      <c r="AT40" s="471"/>
      <c r="AU40" s="269"/>
      <c r="AV40" s="268">
        <f t="shared" ref="AV40:AV63" si="3">IF(B40="","",TRUNC(SUM(AM40,AS40),1))</f>
        <v>0</v>
      </c>
      <c r="AW40" s="269"/>
      <c r="AX40" s="472" t="str">
        <f t="shared" ref="AX40:AX63" si="4">IF(B40="","",IF(AND(TRUNC(AV40/10,1)&gt;0,TRUNC(AV40/10,1)&lt;6),5, IF(  TRUNC(AV40/10,1)&gt;=6,TRUNC(AV40/10,1),IF(AD40&gt;=1,5,  ""))  ))</f>
        <v/>
      </c>
      <c r="AY40" s="473"/>
      <c r="AZ40" s="268"/>
      <c r="BA40" s="471"/>
      <c r="BB40" s="471"/>
      <c r="BC40" s="471"/>
      <c r="BD40" s="471"/>
      <c r="BE40" s="269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5" t="str">
        <f>IF(ISBLANK(NOMBRES!B29),"",NOMBRES!B29)</f>
        <v>PEREZ GONZALEZ YOSUKE MARTI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7"/>
      <c r="AD41" s="270">
        <f>IF(B41="","",'ASIST-REV'!BR39)</f>
        <v>0</v>
      </c>
      <c r="AE41" s="439"/>
      <c r="AF41" s="271"/>
      <c r="AG41" s="270">
        <f>IF(B41="","",'ASIST-REV'!BT39)</f>
        <v>0</v>
      </c>
      <c r="AH41" s="439"/>
      <c r="AI41" s="271"/>
      <c r="AJ41" s="270" t="str">
        <f>IF(B41="","",EVID_REV!BC45)</f>
        <v>0 / 4</v>
      </c>
      <c r="AK41" s="439"/>
      <c r="AL41" s="271"/>
      <c r="AM41" s="270">
        <f>IF(B41="","",EVID_REV!BE45)</f>
        <v>0</v>
      </c>
      <c r="AN41" s="439"/>
      <c r="AO41" s="271"/>
      <c r="AP41" s="270">
        <f>IF(B41="","",CONCENTRADO!E47)</f>
        <v>0</v>
      </c>
      <c r="AQ41" s="439"/>
      <c r="AR41" s="271"/>
      <c r="AS41" s="270">
        <f>IF(B41="","",CONCENTRADO!F47)</f>
        <v>0</v>
      </c>
      <c r="AT41" s="439"/>
      <c r="AU41" s="271"/>
      <c r="AV41" s="270">
        <f t="shared" si="3"/>
        <v>0</v>
      </c>
      <c r="AW41" s="271"/>
      <c r="AX41" s="469" t="str">
        <f t="shared" si="4"/>
        <v/>
      </c>
      <c r="AY41" s="470"/>
      <c r="AZ41" s="270"/>
      <c r="BA41" s="439"/>
      <c r="BB41" s="439"/>
      <c r="BC41" s="439"/>
      <c r="BD41" s="439"/>
      <c r="BE41" s="271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8" t="str">
        <f>IF(ISBLANK(NOMBRES!B30),"",NOMBRES!B30)</f>
        <v>PEREZ MARTINEZ GEMA ROSY</v>
      </c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300"/>
      <c r="AD42" s="268">
        <f>IF(B42="","",'ASIST-REV'!BR40)</f>
        <v>0</v>
      </c>
      <c r="AE42" s="471"/>
      <c r="AF42" s="269"/>
      <c r="AG42" s="268">
        <f>IF(B42="","",'ASIST-REV'!BT40)</f>
        <v>0</v>
      </c>
      <c r="AH42" s="471"/>
      <c r="AI42" s="269"/>
      <c r="AJ42" s="268" t="str">
        <f>IF(B42="","",EVID_REV!BC46)</f>
        <v>0 / 4</v>
      </c>
      <c r="AK42" s="471"/>
      <c r="AL42" s="269"/>
      <c r="AM42" s="268">
        <f>IF(B42="","",EVID_REV!BE46)</f>
        <v>0</v>
      </c>
      <c r="AN42" s="471"/>
      <c r="AO42" s="269"/>
      <c r="AP42" s="268">
        <f>IF(B42="","",CONCENTRADO!E48)</f>
        <v>0</v>
      </c>
      <c r="AQ42" s="471"/>
      <c r="AR42" s="269"/>
      <c r="AS42" s="268">
        <f>IF(B42="","",CONCENTRADO!F48)</f>
        <v>0</v>
      </c>
      <c r="AT42" s="471"/>
      <c r="AU42" s="269"/>
      <c r="AV42" s="268">
        <f t="shared" si="3"/>
        <v>0</v>
      </c>
      <c r="AW42" s="269"/>
      <c r="AX42" s="472" t="str">
        <f t="shared" si="4"/>
        <v/>
      </c>
      <c r="AY42" s="473"/>
      <c r="AZ42" s="268"/>
      <c r="BA42" s="471"/>
      <c r="BB42" s="471"/>
      <c r="BC42" s="471"/>
      <c r="BD42" s="471"/>
      <c r="BE42" s="269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95" t="str">
        <f>IF(ISBLANK(NOMBRES!B31),"",NOMBRES!B31)</f>
        <v>RAMIREZ MARTINEZ JAHANNA YUSELL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7"/>
      <c r="AD43" s="270">
        <f>IF(B43="","",'ASIST-REV'!BR41)</f>
        <v>0</v>
      </c>
      <c r="AE43" s="439"/>
      <c r="AF43" s="271"/>
      <c r="AG43" s="270">
        <f>IF(B43="","",'ASIST-REV'!BT41)</f>
        <v>0</v>
      </c>
      <c r="AH43" s="439"/>
      <c r="AI43" s="271"/>
      <c r="AJ43" s="270" t="str">
        <f>IF(B43="","",EVID_REV!BC47)</f>
        <v>0 / 4</v>
      </c>
      <c r="AK43" s="439"/>
      <c r="AL43" s="271"/>
      <c r="AM43" s="270">
        <f>IF(B43="","",EVID_REV!BE47)</f>
        <v>0</v>
      </c>
      <c r="AN43" s="439"/>
      <c r="AO43" s="271"/>
      <c r="AP43" s="270">
        <f>IF(B43="","",CONCENTRADO!E49)</f>
        <v>0</v>
      </c>
      <c r="AQ43" s="439"/>
      <c r="AR43" s="271"/>
      <c r="AS43" s="270">
        <f>IF(B43="","",CONCENTRADO!F49)</f>
        <v>0</v>
      </c>
      <c r="AT43" s="439"/>
      <c r="AU43" s="271"/>
      <c r="AV43" s="270">
        <f t="shared" si="3"/>
        <v>0</v>
      </c>
      <c r="AW43" s="271"/>
      <c r="AX43" s="469" t="str">
        <f t="shared" si="4"/>
        <v/>
      </c>
      <c r="AY43" s="470"/>
      <c r="AZ43" s="270"/>
      <c r="BA43" s="439"/>
      <c r="BB43" s="439"/>
      <c r="BC43" s="439"/>
      <c r="BD43" s="439"/>
      <c r="BE43" s="271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8" t="str">
        <f>IF(ISBLANK(NOMBRES!B32),"",NOMBRES!B32)</f>
        <v>REVILLA HERNANDEZ DAYANA</v>
      </c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300"/>
      <c r="AD44" s="268">
        <f>IF(B44="","",'ASIST-REV'!BR42)</f>
        <v>0</v>
      </c>
      <c r="AE44" s="471"/>
      <c r="AF44" s="269"/>
      <c r="AG44" s="268">
        <f>IF(B44="","",'ASIST-REV'!BT42)</f>
        <v>0</v>
      </c>
      <c r="AH44" s="471"/>
      <c r="AI44" s="269"/>
      <c r="AJ44" s="268" t="str">
        <f>IF(B44="","",EVID_REV!BC48)</f>
        <v>0 / 4</v>
      </c>
      <c r="AK44" s="471"/>
      <c r="AL44" s="269"/>
      <c r="AM44" s="268">
        <f>IF(B44="","",EVID_REV!BE48)</f>
        <v>0</v>
      </c>
      <c r="AN44" s="471"/>
      <c r="AO44" s="269"/>
      <c r="AP44" s="268">
        <f>IF(B44="","",CONCENTRADO!E50)</f>
        <v>0</v>
      </c>
      <c r="AQ44" s="471"/>
      <c r="AR44" s="269"/>
      <c r="AS44" s="268">
        <f>IF(B44="","",CONCENTRADO!F50)</f>
        <v>0</v>
      </c>
      <c r="AT44" s="471"/>
      <c r="AU44" s="269"/>
      <c r="AV44" s="268">
        <f t="shared" si="3"/>
        <v>0</v>
      </c>
      <c r="AW44" s="269"/>
      <c r="AX44" s="472" t="str">
        <f t="shared" si="4"/>
        <v/>
      </c>
      <c r="AY44" s="473"/>
      <c r="AZ44" s="268"/>
      <c r="BA44" s="471"/>
      <c r="BB44" s="471"/>
      <c r="BC44" s="471"/>
      <c r="BD44" s="471"/>
      <c r="BE44" s="269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95" t="str">
        <f>IF(ISBLANK(NOMBRES!B33),"",NOMBRES!B33)</f>
        <v>REVILLA RUIZ ANGEL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7"/>
      <c r="AD45" s="270">
        <f>IF(B45="","",'ASIST-REV'!BR43)</f>
        <v>0</v>
      </c>
      <c r="AE45" s="439"/>
      <c r="AF45" s="271"/>
      <c r="AG45" s="270">
        <f>IF(B45="","",'ASIST-REV'!BT43)</f>
        <v>0</v>
      </c>
      <c r="AH45" s="439"/>
      <c r="AI45" s="271"/>
      <c r="AJ45" s="270" t="str">
        <f>IF(B45="","",EVID_REV!BC49)</f>
        <v>0 / 4</v>
      </c>
      <c r="AK45" s="439"/>
      <c r="AL45" s="271"/>
      <c r="AM45" s="270">
        <f>IF(B45="","",EVID_REV!BE49)</f>
        <v>0</v>
      </c>
      <c r="AN45" s="439"/>
      <c r="AO45" s="271"/>
      <c r="AP45" s="270">
        <f>IF(B45="","",CONCENTRADO!E51)</f>
        <v>0</v>
      </c>
      <c r="AQ45" s="439"/>
      <c r="AR45" s="271"/>
      <c r="AS45" s="270">
        <f>IF(B45="","",CONCENTRADO!F51)</f>
        <v>0</v>
      </c>
      <c r="AT45" s="439"/>
      <c r="AU45" s="271"/>
      <c r="AV45" s="270">
        <f t="shared" si="3"/>
        <v>0</v>
      </c>
      <c r="AW45" s="271"/>
      <c r="AX45" s="469" t="str">
        <f t="shared" si="4"/>
        <v/>
      </c>
      <c r="AY45" s="470"/>
      <c r="AZ45" s="270"/>
      <c r="BA45" s="439"/>
      <c r="BB45" s="439"/>
      <c r="BC45" s="439"/>
      <c r="BD45" s="439"/>
      <c r="BE45" s="271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8" t="str">
        <f>IF(ISBLANK(NOMBRES!B34),"",NOMBRES!B34)</f>
        <v>ROMERO RAMIREZ AMAYRANI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300"/>
      <c r="AD46" s="268">
        <f>IF(B46="","",'ASIST-REV'!BR44)</f>
        <v>0</v>
      </c>
      <c r="AE46" s="471"/>
      <c r="AF46" s="269"/>
      <c r="AG46" s="268">
        <f>IF(B46="","",'ASIST-REV'!BT44)</f>
        <v>0</v>
      </c>
      <c r="AH46" s="471"/>
      <c r="AI46" s="269"/>
      <c r="AJ46" s="268" t="str">
        <f>IF(B46="","",EVID_REV!BC50)</f>
        <v>0 / 4</v>
      </c>
      <c r="AK46" s="471"/>
      <c r="AL46" s="269"/>
      <c r="AM46" s="268">
        <f>IF(B46="","",EVID_REV!BE50)</f>
        <v>0</v>
      </c>
      <c r="AN46" s="471"/>
      <c r="AO46" s="269"/>
      <c r="AP46" s="268">
        <f>IF(B46="","",CONCENTRADO!E52)</f>
        <v>0</v>
      </c>
      <c r="AQ46" s="471"/>
      <c r="AR46" s="269"/>
      <c r="AS46" s="268">
        <f>IF(B46="","",CONCENTRADO!F52)</f>
        <v>0</v>
      </c>
      <c r="AT46" s="471"/>
      <c r="AU46" s="269"/>
      <c r="AV46" s="268">
        <f t="shared" si="3"/>
        <v>0</v>
      </c>
      <c r="AW46" s="269"/>
      <c r="AX46" s="472" t="str">
        <f t="shared" si="4"/>
        <v/>
      </c>
      <c r="AY46" s="473"/>
      <c r="AZ46" s="268"/>
      <c r="BA46" s="471"/>
      <c r="BB46" s="471"/>
      <c r="BC46" s="471"/>
      <c r="BD46" s="471"/>
      <c r="BE46" s="269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95" t="str">
        <f>IF(ISBLANK(NOMBRES!B35),"",NOMBRES!B35)</f>
        <v>ROMERO SOSA MAGDIEL</v>
      </c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7"/>
      <c r="AD47" s="270">
        <f>IF(B47="","",'ASIST-REV'!BR45)</f>
        <v>0</v>
      </c>
      <c r="AE47" s="439"/>
      <c r="AF47" s="271"/>
      <c r="AG47" s="270">
        <f>IF(B47="","",'ASIST-REV'!BT45)</f>
        <v>0</v>
      </c>
      <c r="AH47" s="439"/>
      <c r="AI47" s="271"/>
      <c r="AJ47" s="270" t="str">
        <f>IF(B47="","",EVID_REV!BC51)</f>
        <v>0 / 4</v>
      </c>
      <c r="AK47" s="439"/>
      <c r="AL47" s="271"/>
      <c r="AM47" s="270">
        <f>IF(B47="","",EVID_REV!BE51)</f>
        <v>0</v>
      </c>
      <c r="AN47" s="439"/>
      <c r="AO47" s="271"/>
      <c r="AP47" s="270">
        <f>IF(B47="","",CONCENTRADO!E53)</f>
        <v>0</v>
      </c>
      <c r="AQ47" s="439"/>
      <c r="AR47" s="271"/>
      <c r="AS47" s="270">
        <f>IF(B47="","",CONCENTRADO!F53)</f>
        <v>0</v>
      </c>
      <c r="AT47" s="439"/>
      <c r="AU47" s="271"/>
      <c r="AV47" s="270">
        <f t="shared" si="3"/>
        <v>0</v>
      </c>
      <c r="AW47" s="271"/>
      <c r="AX47" s="469" t="str">
        <f t="shared" si="4"/>
        <v/>
      </c>
      <c r="AY47" s="470"/>
      <c r="AZ47" s="270"/>
      <c r="BA47" s="439"/>
      <c r="BB47" s="439"/>
      <c r="BC47" s="439"/>
      <c r="BD47" s="439"/>
      <c r="BE47" s="271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8" t="str">
        <f>IF(ISBLANK(NOMBRES!B36),"",NOMBRES!B36)</f>
        <v>RUIZ RAMIREZ FIDEL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300"/>
      <c r="AD48" s="268">
        <f>IF(B48="","",'ASIST-REV'!BR46)</f>
        <v>0</v>
      </c>
      <c r="AE48" s="471"/>
      <c r="AF48" s="269"/>
      <c r="AG48" s="268">
        <f>IF(B48="","",'ASIST-REV'!BT46)</f>
        <v>0</v>
      </c>
      <c r="AH48" s="471"/>
      <c r="AI48" s="269"/>
      <c r="AJ48" s="268" t="str">
        <f>IF(B48="","",EVID_REV!BC52)</f>
        <v>0 / 4</v>
      </c>
      <c r="AK48" s="471"/>
      <c r="AL48" s="269"/>
      <c r="AM48" s="268">
        <f>IF(B48="","",EVID_REV!BE52)</f>
        <v>0</v>
      </c>
      <c r="AN48" s="471"/>
      <c r="AO48" s="269"/>
      <c r="AP48" s="268">
        <f>IF(B48="","",CONCENTRADO!E54)</f>
        <v>0</v>
      </c>
      <c r="AQ48" s="471"/>
      <c r="AR48" s="269"/>
      <c r="AS48" s="268">
        <f>IF(B48="","",CONCENTRADO!F54)</f>
        <v>0</v>
      </c>
      <c r="AT48" s="471"/>
      <c r="AU48" s="269"/>
      <c r="AV48" s="268">
        <f t="shared" si="3"/>
        <v>0</v>
      </c>
      <c r="AW48" s="269"/>
      <c r="AX48" s="472" t="str">
        <f t="shared" si="4"/>
        <v/>
      </c>
      <c r="AY48" s="473"/>
      <c r="AZ48" s="268"/>
      <c r="BA48" s="471"/>
      <c r="BB48" s="471"/>
      <c r="BC48" s="471"/>
      <c r="BD48" s="471"/>
      <c r="BE48" s="269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95" t="str">
        <f>IF(ISBLANK(NOMBRES!B37),"",NOMBRES!B37)</f>
        <v>TORRES LUIS ERICK</v>
      </c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7"/>
      <c r="AD49" s="270">
        <f>IF(B49="","",'ASIST-REV'!BR47)</f>
        <v>0</v>
      </c>
      <c r="AE49" s="439"/>
      <c r="AF49" s="271"/>
      <c r="AG49" s="270">
        <f>IF(B49="","",'ASIST-REV'!BT47)</f>
        <v>0</v>
      </c>
      <c r="AH49" s="439"/>
      <c r="AI49" s="271"/>
      <c r="AJ49" s="270" t="str">
        <f>IF(B49="","",EVID_REV!BC53)</f>
        <v>0 / 4</v>
      </c>
      <c r="AK49" s="439"/>
      <c r="AL49" s="271"/>
      <c r="AM49" s="270">
        <f>IF(B49="","",EVID_REV!BE53)</f>
        <v>0</v>
      </c>
      <c r="AN49" s="439"/>
      <c r="AO49" s="271"/>
      <c r="AP49" s="270">
        <f>IF(B49="","",CONCENTRADO!E55)</f>
        <v>0</v>
      </c>
      <c r="AQ49" s="439"/>
      <c r="AR49" s="271"/>
      <c r="AS49" s="270">
        <f>IF(B49="","",CONCENTRADO!F55)</f>
        <v>0</v>
      </c>
      <c r="AT49" s="439"/>
      <c r="AU49" s="271"/>
      <c r="AV49" s="270">
        <f t="shared" si="3"/>
        <v>0</v>
      </c>
      <c r="AW49" s="271"/>
      <c r="AX49" s="469" t="str">
        <f t="shared" si="4"/>
        <v/>
      </c>
      <c r="AY49" s="470"/>
      <c r="AZ49" s="270"/>
      <c r="BA49" s="439"/>
      <c r="BB49" s="439"/>
      <c r="BC49" s="439"/>
      <c r="BD49" s="439"/>
      <c r="BE49" s="271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8" t="str">
        <f>IF(ISBLANK(NOMBRES!B38),"",NOMBRES!B38)</f>
        <v>VARGAS ALBINO EDUARDO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300"/>
      <c r="AD50" s="268">
        <f>IF(B50="","",'ASIST-REV'!BR48)</f>
        <v>0</v>
      </c>
      <c r="AE50" s="471"/>
      <c r="AF50" s="269"/>
      <c r="AG50" s="268">
        <f>IF(B50="","",'ASIST-REV'!BT48)</f>
        <v>0</v>
      </c>
      <c r="AH50" s="471"/>
      <c r="AI50" s="269"/>
      <c r="AJ50" s="268" t="str">
        <f>IF(B50="","",EVID_REV!BC54)</f>
        <v>0 / 4</v>
      </c>
      <c r="AK50" s="471"/>
      <c r="AL50" s="269"/>
      <c r="AM50" s="268">
        <f>IF(B50="","",EVID_REV!BE54)</f>
        <v>0</v>
      </c>
      <c r="AN50" s="471"/>
      <c r="AO50" s="269"/>
      <c r="AP50" s="268">
        <f>IF(B50="","",CONCENTRADO!E56)</f>
        <v>0</v>
      </c>
      <c r="AQ50" s="471"/>
      <c r="AR50" s="269"/>
      <c r="AS50" s="268">
        <f>IF(B50="","",CONCENTRADO!F56)</f>
        <v>0</v>
      </c>
      <c r="AT50" s="471"/>
      <c r="AU50" s="269"/>
      <c r="AV50" s="268">
        <f t="shared" si="3"/>
        <v>0</v>
      </c>
      <c r="AW50" s="269"/>
      <c r="AX50" s="472" t="str">
        <f t="shared" si="4"/>
        <v/>
      </c>
      <c r="AY50" s="473"/>
      <c r="AZ50" s="268"/>
      <c r="BA50" s="471"/>
      <c r="BB50" s="471"/>
      <c r="BC50" s="471"/>
      <c r="BD50" s="471"/>
      <c r="BE50" s="269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95" t="str">
        <f>IF(ISBLANK(NOMBRES!B39),"",NOMBRES!B39)</f>
        <v>VILLANUEVA HERNANDEZ XITLALI</v>
      </c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7"/>
      <c r="AD51" s="270">
        <f>IF(B51="","",'ASIST-REV'!BR49)</f>
        <v>0</v>
      </c>
      <c r="AE51" s="439"/>
      <c r="AF51" s="271"/>
      <c r="AG51" s="270">
        <f>IF(B51="","",'ASIST-REV'!BT49)</f>
        <v>0</v>
      </c>
      <c r="AH51" s="439"/>
      <c r="AI51" s="271"/>
      <c r="AJ51" s="270" t="str">
        <f>IF(B51="","",EVID_REV!BC55)</f>
        <v>0 / 4</v>
      </c>
      <c r="AK51" s="439"/>
      <c r="AL51" s="271"/>
      <c r="AM51" s="270">
        <f>IF(B51="","",EVID_REV!BE55)</f>
        <v>0</v>
      </c>
      <c r="AN51" s="439"/>
      <c r="AO51" s="271"/>
      <c r="AP51" s="270">
        <f>IF(B51="","",CONCENTRADO!E57)</f>
        <v>0</v>
      </c>
      <c r="AQ51" s="439"/>
      <c r="AR51" s="271"/>
      <c r="AS51" s="270">
        <f>IF(B51="","",CONCENTRADO!F57)</f>
        <v>0</v>
      </c>
      <c r="AT51" s="439"/>
      <c r="AU51" s="271"/>
      <c r="AV51" s="270">
        <f t="shared" si="3"/>
        <v>0</v>
      </c>
      <c r="AW51" s="271"/>
      <c r="AX51" s="469" t="str">
        <f t="shared" si="4"/>
        <v/>
      </c>
      <c r="AY51" s="470"/>
      <c r="AZ51" s="270"/>
      <c r="BA51" s="439"/>
      <c r="BB51" s="439"/>
      <c r="BC51" s="439"/>
      <c r="BD51" s="439"/>
      <c r="BE51" s="271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8" t="str">
        <f>IF(ISBLANK(NOMBRES!B40),"",NOMBRES!B40)</f>
        <v/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99"/>
      <c r="AB52" s="299"/>
      <c r="AC52" s="300"/>
      <c r="AD52" s="268" t="str">
        <f>IF(B52="","",'ASIST-REV'!BR50)</f>
        <v/>
      </c>
      <c r="AE52" s="471"/>
      <c r="AF52" s="269"/>
      <c r="AG52" s="268" t="str">
        <f>IF(B52="","",'ASIST-REV'!BT50)</f>
        <v/>
      </c>
      <c r="AH52" s="471"/>
      <c r="AI52" s="269"/>
      <c r="AJ52" s="268" t="str">
        <f>IF(B52="","",EVID_REV!BC56)</f>
        <v/>
      </c>
      <c r="AK52" s="471"/>
      <c r="AL52" s="269"/>
      <c r="AM52" s="268" t="str">
        <f>IF(B52="","",EVID_REV!BE56)</f>
        <v/>
      </c>
      <c r="AN52" s="471"/>
      <c r="AO52" s="269"/>
      <c r="AP52" s="268" t="str">
        <f>IF(B52="","",CONCENTRADO!E58)</f>
        <v/>
      </c>
      <c r="AQ52" s="471"/>
      <c r="AR52" s="269"/>
      <c r="AS52" s="268" t="str">
        <f>IF(B52="","",CONCENTRADO!F58)</f>
        <v/>
      </c>
      <c r="AT52" s="471"/>
      <c r="AU52" s="269"/>
      <c r="AV52" s="268" t="str">
        <f t="shared" si="3"/>
        <v/>
      </c>
      <c r="AW52" s="269"/>
      <c r="AX52" s="472" t="str">
        <f t="shared" si="4"/>
        <v/>
      </c>
      <c r="AY52" s="473"/>
      <c r="AZ52" s="268"/>
      <c r="BA52" s="471"/>
      <c r="BB52" s="471"/>
      <c r="BC52" s="471"/>
      <c r="BD52" s="471"/>
      <c r="BE52" s="269"/>
      <c r="BF52" s="46" t="str">
        <f t="shared" si="5"/>
        <v/>
      </c>
    </row>
    <row r="53" spans="1:58" ht="30" customHeight="1" x14ac:dyDescent="0.25">
      <c r="A53" s="1">
        <v>40</v>
      </c>
      <c r="B53" s="295" t="str">
        <f>IF(ISBLANK(NOMBRES!B41),"",NOMBRES!B41)</f>
        <v/>
      </c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7"/>
      <c r="AD53" s="270" t="str">
        <f>IF(B53="","",'ASIST-REV'!BR51)</f>
        <v/>
      </c>
      <c r="AE53" s="439"/>
      <c r="AF53" s="271"/>
      <c r="AG53" s="270" t="str">
        <f>IF(B53="","",'ASIST-REV'!BT51)</f>
        <v/>
      </c>
      <c r="AH53" s="439"/>
      <c r="AI53" s="271"/>
      <c r="AJ53" s="270" t="str">
        <f>IF(B53="","",EVID_REV!BC57)</f>
        <v/>
      </c>
      <c r="AK53" s="439"/>
      <c r="AL53" s="271"/>
      <c r="AM53" s="270" t="str">
        <f>IF(B53="","",EVID_REV!BE57)</f>
        <v/>
      </c>
      <c r="AN53" s="439"/>
      <c r="AO53" s="271"/>
      <c r="AP53" s="270" t="str">
        <f>IF(B53="","",CONCENTRADO!E59)</f>
        <v/>
      </c>
      <c r="AQ53" s="439"/>
      <c r="AR53" s="271"/>
      <c r="AS53" s="270" t="str">
        <f>IF(B53="","",CONCENTRADO!F59)</f>
        <v/>
      </c>
      <c r="AT53" s="439"/>
      <c r="AU53" s="271"/>
      <c r="AV53" s="270" t="str">
        <f t="shared" si="3"/>
        <v/>
      </c>
      <c r="AW53" s="271"/>
      <c r="AX53" s="469" t="str">
        <f t="shared" si="4"/>
        <v/>
      </c>
      <c r="AY53" s="470"/>
      <c r="AZ53" s="270"/>
      <c r="BA53" s="439"/>
      <c r="BB53" s="439"/>
      <c r="BC53" s="439"/>
      <c r="BD53" s="439"/>
      <c r="BE53" s="271"/>
      <c r="BF53" s="46" t="str">
        <f t="shared" si="5"/>
        <v/>
      </c>
    </row>
    <row r="54" spans="1:58" ht="30" customHeight="1" x14ac:dyDescent="0.25">
      <c r="A54" s="4">
        <v>41</v>
      </c>
      <c r="B54" s="298" t="str">
        <f>IF(ISBLANK(NOMBRES!B42),"",NOMBRES!B42)</f>
        <v/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300"/>
      <c r="AD54" s="268" t="str">
        <f>IF(B54="","",'ASIST-REV'!BR52)</f>
        <v/>
      </c>
      <c r="AE54" s="471"/>
      <c r="AF54" s="269"/>
      <c r="AG54" s="268" t="str">
        <f>IF(B54="","",'ASIST-REV'!BT52)</f>
        <v/>
      </c>
      <c r="AH54" s="471"/>
      <c r="AI54" s="269"/>
      <c r="AJ54" s="268" t="str">
        <f>IF(B54="","",EVID_REV!BC58)</f>
        <v/>
      </c>
      <c r="AK54" s="471"/>
      <c r="AL54" s="269"/>
      <c r="AM54" s="268" t="str">
        <f>IF(B54="","",EVID_REV!BE58)</f>
        <v/>
      </c>
      <c r="AN54" s="471"/>
      <c r="AO54" s="269"/>
      <c r="AP54" s="268" t="str">
        <f>IF(B54="","",CONCENTRADO!E60)</f>
        <v/>
      </c>
      <c r="AQ54" s="471"/>
      <c r="AR54" s="269"/>
      <c r="AS54" s="268" t="str">
        <f>IF(B54="","",CONCENTRADO!F60)</f>
        <v/>
      </c>
      <c r="AT54" s="471"/>
      <c r="AU54" s="269"/>
      <c r="AV54" s="268" t="str">
        <f t="shared" si="3"/>
        <v/>
      </c>
      <c r="AW54" s="269"/>
      <c r="AX54" s="472" t="str">
        <f t="shared" si="4"/>
        <v/>
      </c>
      <c r="AY54" s="473"/>
      <c r="AZ54" s="268"/>
      <c r="BA54" s="471"/>
      <c r="BB54" s="471"/>
      <c r="BC54" s="471"/>
      <c r="BD54" s="471"/>
      <c r="BE54" s="269"/>
      <c r="BF54" s="46" t="str">
        <f t="shared" si="5"/>
        <v/>
      </c>
    </row>
    <row r="55" spans="1:58" ht="30" customHeight="1" x14ac:dyDescent="0.25">
      <c r="A55" s="1">
        <v>42</v>
      </c>
      <c r="B55" s="295" t="str">
        <f>IF(ISBLANK(NOMBRES!B43),"",NOMBRES!B43)</f>
        <v/>
      </c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7"/>
      <c r="AD55" s="270" t="str">
        <f>IF(B55="","",'ASIST-REV'!BR53)</f>
        <v/>
      </c>
      <c r="AE55" s="439"/>
      <c r="AF55" s="271"/>
      <c r="AG55" s="270" t="str">
        <f>IF(B55="","",'ASIST-REV'!BT53)</f>
        <v/>
      </c>
      <c r="AH55" s="439"/>
      <c r="AI55" s="271"/>
      <c r="AJ55" s="270" t="str">
        <f>IF(B55="","",EVID_REV!BC59)</f>
        <v/>
      </c>
      <c r="AK55" s="439"/>
      <c r="AL55" s="271"/>
      <c r="AM55" s="270" t="str">
        <f>IF(B55="","",EVID_REV!BE59)</f>
        <v/>
      </c>
      <c r="AN55" s="439"/>
      <c r="AO55" s="271"/>
      <c r="AP55" s="270" t="str">
        <f>IF(B55="","",CONCENTRADO!E61)</f>
        <v/>
      </c>
      <c r="AQ55" s="439"/>
      <c r="AR55" s="271"/>
      <c r="AS55" s="270" t="str">
        <f>IF(B55="","",CONCENTRADO!F61)</f>
        <v/>
      </c>
      <c r="AT55" s="439"/>
      <c r="AU55" s="271"/>
      <c r="AV55" s="270" t="str">
        <f t="shared" si="3"/>
        <v/>
      </c>
      <c r="AW55" s="271"/>
      <c r="AX55" s="469" t="str">
        <f t="shared" si="4"/>
        <v/>
      </c>
      <c r="AY55" s="470"/>
      <c r="AZ55" s="270"/>
      <c r="BA55" s="439"/>
      <c r="BB55" s="439"/>
      <c r="BC55" s="439"/>
      <c r="BD55" s="439"/>
      <c r="BE55" s="271"/>
      <c r="BF55" s="46" t="str">
        <f t="shared" si="5"/>
        <v/>
      </c>
    </row>
    <row r="56" spans="1:58" ht="30" customHeight="1" x14ac:dyDescent="0.25">
      <c r="A56" s="4">
        <v>43</v>
      </c>
      <c r="B56" s="298" t="str">
        <f>IF(ISBLANK(NOMBRES!B44),"",NOMBRES!B44)</f>
        <v/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99"/>
      <c r="AB56" s="299"/>
      <c r="AC56" s="300"/>
      <c r="AD56" s="268" t="str">
        <f>IF(B56="","",'ASIST-REV'!BR54)</f>
        <v/>
      </c>
      <c r="AE56" s="471"/>
      <c r="AF56" s="269"/>
      <c r="AG56" s="268" t="str">
        <f>IF(B56="","",'ASIST-REV'!BT54)</f>
        <v/>
      </c>
      <c r="AH56" s="471"/>
      <c r="AI56" s="269"/>
      <c r="AJ56" s="268" t="str">
        <f>IF(B56="","",EVID_REV!BC60)</f>
        <v/>
      </c>
      <c r="AK56" s="471"/>
      <c r="AL56" s="269"/>
      <c r="AM56" s="268" t="str">
        <f>IF(B56="","",EVID_REV!BE60)</f>
        <v/>
      </c>
      <c r="AN56" s="471"/>
      <c r="AO56" s="269"/>
      <c r="AP56" s="268" t="str">
        <f>IF(B56="","",CONCENTRADO!E62)</f>
        <v/>
      </c>
      <c r="AQ56" s="471"/>
      <c r="AR56" s="269"/>
      <c r="AS56" s="268" t="str">
        <f>IF(B56="","",CONCENTRADO!F62)</f>
        <v/>
      </c>
      <c r="AT56" s="471"/>
      <c r="AU56" s="269"/>
      <c r="AV56" s="268" t="str">
        <f t="shared" si="3"/>
        <v/>
      </c>
      <c r="AW56" s="269"/>
      <c r="AX56" s="472" t="str">
        <f t="shared" si="4"/>
        <v/>
      </c>
      <c r="AY56" s="473"/>
      <c r="AZ56" s="268"/>
      <c r="BA56" s="471"/>
      <c r="BB56" s="471"/>
      <c r="BC56" s="471"/>
      <c r="BD56" s="471"/>
      <c r="BE56" s="269"/>
      <c r="BF56" s="46" t="str">
        <f t="shared" si="5"/>
        <v/>
      </c>
    </row>
    <row r="57" spans="1:58" ht="30" customHeight="1" x14ac:dyDescent="0.25">
      <c r="A57" s="1">
        <v>44</v>
      </c>
      <c r="B57" s="295" t="str">
        <f>IF(ISBLANK(NOMBRES!B45),"",NOMBRES!B45)</f>
        <v/>
      </c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7"/>
      <c r="AD57" s="270" t="str">
        <f>IF(B57="","",'ASIST-REV'!BR55)</f>
        <v/>
      </c>
      <c r="AE57" s="439"/>
      <c r="AF57" s="271"/>
      <c r="AG57" s="270" t="str">
        <f>IF(B57="","",'ASIST-REV'!BT55)</f>
        <v/>
      </c>
      <c r="AH57" s="439"/>
      <c r="AI57" s="271"/>
      <c r="AJ57" s="270" t="str">
        <f>IF(B57="","",EVID_REV!BC61)</f>
        <v/>
      </c>
      <c r="AK57" s="439"/>
      <c r="AL57" s="271"/>
      <c r="AM57" s="270" t="str">
        <f>IF(B57="","",EVID_REV!BE61)</f>
        <v/>
      </c>
      <c r="AN57" s="439"/>
      <c r="AO57" s="271"/>
      <c r="AP57" s="270" t="str">
        <f>IF(B57="","",CONCENTRADO!E63)</f>
        <v/>
      </c>
      <c r="AQ57" s="439"/>
      <c r="AR57" s="271"/>
      <c r="AS57" s="270" t="str">
        <f>IF(B57="","",CONCENTRADO!F63)</f>
        <v/>
      </c>
      <c r="AT57" s="439"/>
      <c r="AU57" s="271"/>
      <c r="AV57" s="270" t="str">
        <f t="shared" si="3"/>
        <v/>
      </c>
      <c r="AW57" s="271"/>
      <c r="AX57" s="469" t="str">
        <f t="shared" si="4"/>
        <v/>
      </c>
      <c r="AY57" s="470"/>
      <c r="AZ57" s="270"/>
      <c r="BA57" s="439"/>
      <c r="BB57" s="439"/>
      <c r="BC57" s="439"/>
      <c r="BD57" s="439"/>
      <c r="BE57" s="271"/>
      <c r="BF57" s="46" t="str">
        <f t="shared" si="5"/>
        <v/>
      </c>
    </row>
    <row r="58" spans="1:58" ht="30" customHeight="1" x14ac:dyDescent="0.25">
      <c r="A58" s="4">
        <v>45</v>
      </c>
      <c r="B58" s="298" t="str">
        <f>IF(ISBLANK(NOMBRES!B46),"",NOMBRES!B46)</f>
        <v/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  <c r="AA58" s="299"/>
      <c r="AB58" s="299"/>
      <c r="AC58" s="300"/>
      <c r="AD58" s="268" t="str">
        <f>IF(B58="","",'ASIST-REV'!BR56)</f>
        <v/>
      </c>
      <c r="AE58" s="471"/>
      <c r="AF58" s="269"/>
      <c r="AG58" s="268" t="str">
        <f>IF(B58="","",'ASIST-REV'!BT56)</f>
        <v/>
      </c>
      <c r="AH58" s="471"/>
      <c r="AI58" s="269"/>
      <c r="AJ58" s="268" t="str">
        <f>IF(B58="","",EVID_REV!BC62)</f>
        <v/>
      </c>
      <c r="AK58" s="471"/>
      <c r="AL58" s="269"/>
      <c r="AM58" s="268" t="str">
        <f>IF(B58="","",EVID_REV!BE62)</f>
        <v/>
      </c>
      <c r="AN58" s="471"/>
      <c r="AO58" s="269"/>
      <c r="AP58" s="268" t="str">
        <f>IF(B58="","",CONCENTRADO!E64)</f>
        <v/>
      </c>
      <c r="AQ58" s="471"/>
      <c r="AR58" s="269"/>
      <c r="AS58" s="268" t="str">
        <f>IF(B58="","",CONCENTRADO!F64)</f>
        <v/>
      </c>
      <c r="AT58" s="471"/>
      <c r="AU58" s="269"/>
      <c r="AV58" s="268" t="str">
        <f t="shared" si="3"/>
        <v/>
      </c>
      <c r="AW58" s="269"/>
      <c r="AX58" s="472" t="str">
        <f t="shared" si="4"/>
        <v/>
      </c>
      <c r="AY58" s="473"/>
      <c r="AZ58" s="268"/>
      <c r="BA58" s="471"/>
      <c r="BB58" s="471"/>
      <c r="BC58" s="471"/>
      <c r="BD58" s="471"/>
      <c r="BE58" s="269"/>
      <c r="BF58" s="46" t="str">
        <f t="shared" si="5"/>
        <v/>
      </c>
    </row>
    <row r="59" spans="1:58" ht="30" customHeight="1" x14ac:dyDescent="0.25">
      <c r="A59" s="1">
        <v>46</v>
      </c>
      <c r="B59" s="295" t="str">
        <f>IF(ISBLANK(NOMBRES!B47),"",NOMBRES!B47)</f>
        <v/>
      </c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7"/>
      <c r="AD59" s="270" t="str">
        <f>IF(B59="","",'ASIST-REV'!BR57)</f>
        <v/>
      </c>
      <c r="AE59" s="439"/>
      <c r="AF59" s="271"/>
      <c r="AG59" s="270" t="str">
        <f>IF(B59="","",'ASIST-REV'!BT57)</f>
        <v/>
      </c>
      <c r="AH59" s="439"/>
      <c r="AI59" s="271"/>
      <c r="AJ59" s="270" t="str">
        <f>IF(B59="","",EVID_REV!BC63)</f>
        <v/>
      </c>
      <c r="AK59" s="439"/>
      <c r="AL59" s="271"/>
      <c r="AM59" s="270" t="str">
        <f>IF(B59="","",EVID_REV!BE63)</f>
        <v/>
      </c>
      <c r="AN59" s="439"/>
      <c r="AO59" s="271"/>
      <c r="AP59" s="270" t="str">
        <f>IF(B59="","",CONCENTRADO!E65)</f>
        <v/>
      </c>
      <c r="AQ59" s="439"/>
      <c r="AR59" s="271"/>
      <c r="AS59" s="270" t="str">
        <f>IF(B59="","",CONCENTRADO!F65)</f>
        <v/>
      </c>
      <c r="AT59" s="439"/>
      <c r="AU59" s="271"/>
      <c r="AV59" s="270" t="str">
        <f t="shared" si="3"/>
        <v/>
      </c>
      <c r="AW59" s="271"/>
      <c r="AX59" s="469" t="str">
        <f t="shared" si="4"/>
        <v/>
      </c>
      <c r="AY59" s="470"/>
      <c r="AZ59" s="270"/>
      <c r="BA59" s="439"/>
      <c r="BB59" s="439"/>
      <c r="BC59" s="439"/>
      <c r="BD59" s="439"/>
      <c r="BE59" s="271"/>
      <c r="BF59" s="46" t="str">
        <f t="shared" si="5"/>
        <v/>
      </c>
    </row>
    <row r="60" spans="1:58" ht="30" customHeight="1" x14ac:dyDescent="0.25">
      <c r="A60" s="4">
        <v>47</v>
      </c>
      <c r="B60" s="298" t="str">
        <f>IF(ISBLANK(NOMBRES!B48),"",NOMBRES!B48)</f>
        <v/>
      </c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99"/>
      <c r="AB60" s="299"/>
      <c r="AC60" s="300"/>
      <c r="AD60" s="268" t="str">
        <f>IF(B60="","",'ASIST-REV'!BR58)</f>
        <v/>
      </c>
      <c r="AE60" s="471"/>
      <c r="AF60" s="269"/>
      <c r="AG60" s="268" t="str">
        <f>IF(B60="","",'ASIST-REV'!BT58)</f>
        <v/>
      </c>
      <c r="AH60" s="471"/>
      <c r="AI60" s="269"/>
      <c r="AJ60" s="268" t="str">
        <f>IF(B60="","",EVID_REV!BC64)</f>
        <v/>
      </c>
      <c r="AK60" s="471"/>
      <c r="AL60" s="269"/>
      <c r="AM60" s="268" t="str">
        <f>IF(B60="","",EVID_REV!BE64)</f>
        <v/>
      </c>
      <c r="AN60" s="471"/>
      <c r="AO60" s="269"/>
      <c r="AP60" s="268" t="str">
        <f>IF(B60="","",CONCENTRADO!E66)</f>
        <v/>
      </c>
      <c r="AQ60" s="471"/>
      <c r="AR60" s="269"/>
      <c r="AS60" s="268" t="str">
        <f>IF(B60="","",CONCENTRADO!F66)</f>
        <v/>
      </c>
      <c r="AT60" s="471"/>
      <c r="AU60" s="269"/>
      <c r="AV60" s="268" t="str">
        <f t="shared" si="3"/>
        <v/>
      </c>
      <c r="AW60" s="269"/>
      <c r="AX60" s="472" t="str">
        <f t="shared" si="4"/>
        <v/>
      </c>
      <c r="AY60" s="473"/>
      <c r="AZ60" s="268"/>
      <c r="BA60" s="471"/>
      <c r="BB60" s="471"/>
      <c r="BC60" s="471"/>
      <c r="BD60" s="471"/>
      <c r="BE60" s="269"/>
      <c r="BF60" s="46" t="str">
        <f t="shared" si="5"/>
        <v/>
      </c>
    </row>
    <row r="61" spans="1:58" ht="30" customHeight="1" x14ac:dyDescent="0.25">
      <c r="A61" s="1">
        <v>48</v>
      </c>
      <c r="B61" s="295" t="str">
        <f>IF(ISBLANK(NOMBRES!B49),"",NOMBRES!B49)</f>
        <v/>
      </c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7"/>
      <c r="AD61" s="270" t="str">
        <f>IF(B61="","",'ASIST-REV'!BR59)</f>
        <v/>
      </c>
      <c r="AE61" s="439"/>
      <c r="AF61" s="271"/>
      <c r="AG61" s="270" t="str">
        <f>IF(B61="","",'ASIST-REV'!BT59)</f>
        <v/>
      </c>
      <c r="AH61" s="439"/>
      <c r="AI61" s="271"/>
      <c r="AJ61" s="270" t="str">
        <f>IF(B61="","",EVID_REV!BC65)</f>
        <v/>
      </c>
      <c r="AK61" s="439"/>
      <c r="AL61" s="271"/>
      <c r="AM61" s="270" t="str">
        <f>IF(B61="","",EVID_REV!BE65)</f>
        <v/>
      </c>
      <c r="AN61" s="439"/>
      <c r="AO61" s="271"/>
      <c r="AP61" s="270" t="str">
        <f>IF(B61="","",CONCENTRADO!E67)</f>
        <v/>
      </c>
      <c r="AQ61" s="439"/>
      <c r="AR61" s="271"/>
      <c r="AS61" s="270" t="str">
        <f>IF(B61="","",CONCENTRADO!F67)</f>
        <v/>
      </c>
      <c r="AT61" s="439"/>
      <c r="AU61" s="271"/>
      <c r="AV61" s="270" t="str">
        <f t="shared" si="3"/>
        <v/>
      </c>
      <c r="AW61" s="271"/>
      <c r="AX61" s="469" t="str">
        <f t="shared" si="4"/>
        <v/>
      </c>
      <c r="AY61" s="470"/>
      <c r="AZ61" s="270"/>
      <c r="BA61" s="439"/>
      <c r="BB61" s="439"/>
      <c r="BC61" s="439"/>
      <c r="BD61" s="439"/>
      <c r="BE61" s="271"/>
      <c r="BF61" s="46" t="str">
        <f t="shared" si="5"/>
        <v/>
      </c>
    </row>
    <row r="62" spans="1:58" ht="30" customHeight="1" x14ac:dyDescent="0.25">
      <c r="A62" s="4">
        <v>49</v>
      </c>
      <c r="B62" s="298" t="str">
        <f>IF(ISBLANK(NOMBRES!B50),"",NOMBRES!B50)</f>
        <v/>
      </c>
      <c r="C62" s="299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300"/>
      <c r="AD62" s="268" t="str">
        <f>IF(B62="","",'ASIST-REV'!BR60)</f>
        <v/>
      </c>
      <c r="AE62" s="471"/>
      <c r="AF62" s="269"/>
      <c r="AG62" s="268" t="str">
        <f>IF(B62="","",'ASIST-REV'!BT60)</f>
        <v/>
      </c>
      <c r="AH62" s="471"/>
      <c r="AI62" s="269"/>
      <c r="AJ62" s="268" t="str">
        <f>IF(B62="","",EVID_REV!BC66)</f>
        <v/>
      </c>
      <c r="AK62" s="471"/>
      <c r="AL62" s="269"/>
      <c r="AM62" s="268" t="str">
        <f>IF(B62="","",EVID_REV!BE66)</f>
        <v/>
      </c>
      <c r="AN62" s="471"/>
      <c r="AO62" s="269"/>
      <c r="AP62" s="268" t="str">
        <f>IF(B62="","",CONCENTRADO!E68)</f>
        <v/>
      </c>
      <c r="AQ62" s="471"/>
      <c r="AR62" s="269"/>
      <c r="AS62" s="268" t="str">
        <f>IF(B62="","",CONCENTRADO!F68)</f>
        <v/>
      </c>
      <c r="AT62" s="471"/>
      <c r="AU62" s="269"/>
      <c r="AV62" s="268" t="str">
        <f t="shared" si="3"/>
        <v/>
      </c>
      <c r="AW62" s="269"/>
      <c r="AX62" s="472" t="str">
        <f t="shared" si="4"/>
        <v/>
      </c>
      <c r="AY62" s="473"/>
      <c r="AZ62" s="268"/>
      <c r="BA62" s="471"/>
      <c r="BB62" s="471"/>
      <c r="BC62" s="471"/>
      <c r="BD62" s="471"/>
      <c r="BE62" s="269"/>
      <c r="BF62" s="46" t="str">
        <f t="shared" si="5"/>
        <v/>
      </c>
    </row>
    <row r="63" spans="1:58" ht="30" customHeight="1" x14ac:dyDescent="0.25">
      <c r="A63" s="1">
        <v>50</v>
      </c>
      <c r="B63" s="295" t="str">
        <f>IF(ISBLANK(NOMBRES!B51),"",NOMBRES!B51)</f>
        <v/>
      </c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7"/>
      <c r="AD63" s="270" t="str">
        <f>IF(B63="","",'ASIST-REV'!BR61)</f>
        <v/>
      </c>
      <c r="AE63" s="439"/>
      <c r="AF63" s="271"/>
      <c r="AG63" s="270" t="str">
        <f>IF(B63="","",'ASIST-REV'!BT61)</f>
        <v/>
      </c>
      <c r="AH63" s="439"/>
      <c r="AI63" s="271"/>
      <c r="AJ63" s="270" t="str">
        <f>IF(B63="","",EVID_REV!BC67)</f>
        <v/>
      </c>
      <c r="AK63" s="439"/>
      <c r="AL63" s="271"/>
      <c r="AM63" s="270" t="str">
        <f>IF(B63="","",EVID_REV!BE67)</f>
        <v/>
      </c>
      <c r="AN63" s="439"/>
      <c r="AO63" s="271"/>
      <c r="AP63" s="270" t="str">
        <f>IF(B63="","",CONCENTRADO!E69)</f>
        <v/>
      </c>
      <c r="AQ63" s="439"/>
      <c r="AR63" s="271"/>
      <c r="AS63" s="270" t="str">
        <f>IF(B63="","",CONCENTRADO!F69)</f>
        <v/>
      </c>
      <c r="AT63" s="439"/>
      <c r="AU63" s="271"/>
      <c r="AV63" s="270" t="str">
        <f t="shared" si="3"/>
        <v/>
      </c>
      <c r="AW63" s="271"/>
      <c r="AX63" s="469" t="str">
        <f t="shared" si="4"/>
        <v/>
      </c>
      <c r="AY63" s="470"/>
      <c r="AZ63" s="270"/>
      <c r="BA63" s="439"/>
      <c r="BB63" s="439"/>
      <c r="BC63" s="439"/>
      <c r="BD63" s="439"/>
      <c r="BE63" s="271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1" t="s">
        <v>95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"/>
      <c r="Y65" s="301" t="s">
        <v>42</v>
      </c>
      <c r="Z65" s="301"/>
      <c r="AA65" s="301"/>
      <c r="AB65" s="301"/>
      <c r="AC65" s="301"/>
      <c r="AD65" s="301"/>
      <c r="AE65" s="301"/>
      <c r="AF65" s="301"/>
      <c r="AG65" s="301"/>
      <c r="AH65" s="301"/>
      <c r="AI65" s="31"/>
      <c r="AJ65" s="301" t="s">
        <v>96</v>
      </c>
      <c r="AK65" s="301"/>
      <c r="AL65" s="301"/>
      <c r="AM65" s="301"/>
      <c r="AN65" s="301"/>
      <c r="AO65" s="301"/>
      <c r="AP65" s="301"/>
      <c r="AQ65" s="301"/>
      <c r="AR65" s="301"/>
      <c r="AS65" s="301"/>
      <c r="AT65" s="301"/>
      <c r="AU65" s="301"/>
      <c r="AV65" s="32"/>
      <c r="AW65" s="301" t="s">
        <v>97</v>
      </c>
      <c r="AX65" s="301"/>
      <c r="AY65" s="301"/>
      <c r="AZ65" s="301"/>
      <c r="BA65" s="301"/>
      <c r="BB65" s="301"/>
      <c r="BC65" s="301"/>
      <c r="BD65" s="301"/>
      <c r="BE65" s="301"/>
    </row>
    <row r="66" spans="1:59" ht="41.25" customHeight="1" x14ac:dyDescent="0.2">
      <c r="A66" s="463" t="s">
        <v>98</v>
      </c>
      <c r="B66" s="464"/>
      <c r="C66" s="464"/>
      <c r="D66" s="465"/>
      <c r="E66" s="463" t="s">
        <v>99</v>
      </c>
      <c r="F66" s="464"/>
      <c r="G66" s="464"/>
      <c r="H66" s="465"/>
      <c r="I66" s="466" t="s">
        <v>100</v>
      </c>
      <c r="J66" s="467"/>
      <c r="K66" s="467"/>
      <c r="L66" s="467"/>
      <c r="M66" s="468"/>
      <c r="N66" s="466" t="s">
        <v>101</v>
      </c>
      <c r="O66" s="467"/>
      <c r="P66" s="467"/>
      <c r="Q66" s="467"/>
      <c r="R66" s="468"/>
      <c r="S66" s="466" t="s">
        <v>102</v>
      </c>
      <c r="T66" s="467"/>
      <c r="U66" s="467"/>
      <c r="V66" s="467"/>
      <c r="W66" s="468"/>
      <c r="X66" s="33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J66" s="453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8"/>
      <c r="AW66" s="454" t="s">
        <v>103</v>
      </c>
      <c r="AX66" s="455"/>
      <c r="AY66" s="456"/>
      <c r="AZ66" s="454" t="s">
        <v>104</v>
      </c>
      <c r="BA66" s="455"/>
      <c r="BB66" s="456"/>
      <c r="BC66" s="454" t="s">
        <v>105</v>
      </c>
      <c r="BD66" s="455"/>
      <c r="BE66" s="456"/>
    </row>
    <row r="67" spans="1:59" ht="27.75" customHeight="1" x14ac:dyDescent="0.2">
      <c r="A67" s="457">
        <f>NOMBRES!B$52-S67</f>
        <v>38</v>
      </c>
      <c r="B67" s="458"/>
      <c r="C67" s="458"/>
      <c r="D67" s="459"/>
      <c r="E67" s="494">
        <f>COUNTIFS(CALIF_ANV!AX48:AX72,"&gt;=5",CALIF_ANV!AX48:AX72,"&lt;=10")+COUNTIFS(AX39:AX63,"&gt;=5",AX39:AX63,"&lt;=10")-S67</f>
        <v>4</v>
      </c>
      <c r="F67" s="458"/>
      <c r="G67" s="458"/>
      <c r="H67" s="459"/>
      <c r="I67" s="494">
        <f>COUNTIFS(CALIF_ANV!AX48:AX72,"&gt;=6",CALIF_ANV!AX48:AX72,"&lt;=10")+COUNTIFS(AX39:AX63,"&gt;=6",AX39:AX63,"&lt;=10")</f>
        <v>2</v>
      </c>
      <c r="J67" s="458"/>
      <c r="K67" s="458"/>
      <c r="L67" s="458"/>
      <c r="M67" s="459"/>
      <c r="N67" s="494">
        <f>COUNTIFS(CALIF_ANV!AX48:AY72,"&lt;6")+COUNTIFS(AX39:AX63,"&lt;6")</f>
        <v>2</v>
      </c>
      <c r="O67" s="458"/>
      <c r="P67" s="458"/>
      <c r="Q67" s="458"/>
      <c r="R67" s="459"/>
      <c r="S67" s="460">
        <v>0</v>
      </c>
      <c r="T67" s="461"/>
      <c r="U67" s="461"/>
      <c r="V67" s="461"/>
      <c r="W67" s="462"/>
      <c r="X67" s="33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J67" s="272"/>
      <c r="AK67" s="272"/>
      <c r="AL67" s="272"/>
      <c r="AM67" s="272"/>
      <c r="AN67" s="272"/>
      <c r="AO67" s="272"/>
      <c r="AP67" s="272"/>
      <c r="AQ67" s="272"/>
      <c r="AR67" s="272"/>
      <c r="AS67" s="272"/>
      <c r="AT67" s="272"/>
      <c r="AU67" s="272"/>
      <c r="AV67" s="8"/>
      <c r="AW67" s="441"/>
      <c r="AX67" s="442"/>
      <c r="AY67" s="443"/>
      <c r="AZ67" s="441"/>
      <c r="BA67" s="442"/>
      <c r="BB67" s="443"/>
      <c r="BC67" s="441"/>
      <c r="BD67" s="442"/>
      <c r="BE67" s="443"/>
    </row>
    <row r="68" spans="1:59" ht="33" customHeight="1" x14ac:dyDescent="0.2">
      <c r="A68" s="447" t="s">
        <v>106</v>
      </c>
      <c r="B68" s="448"/>
      <c r="C68" s="448"/>
      <c r="D68" s="448"/>
      <c r="E68" s="448"/>
      <c r="F68" s="448"/>
      <c r="G68" s="448"/>
      <c r="H68" s="449"/>
      <c r="I68" s="450" t="str">
        <f>CONCATENATE(BF68," %")</f>
        <v>5.2 %</v>
      </c>
      <c r="J68" s="451"/>
      <c r="K68" s="451"/>
      <c r="L68" s="451"/>
      <c r="M68" s="452"/>
      <c r="N68" s="450" t="str">
        <f>CONCATENATE(BG68," %")</f>
        <v>5.2 %</v>
      </c>
      <c r="O68" s="451"/>
      <c r="P68" s="451"/>
      <c r="Q68" s="451"/>
      <c r="R68" s="452"/>
      <c r="S68" s="491" t="str">
        <f>CONCATENATE(TRUNC((S$67/A67)*100,1)," %")</f>
        <v>0 %</v>
      </c>
      <c r="T68" s="492"/>
      <c r="U68" s="492"/>
      <c r="V68" s="492"/>
      <c r="W68" s="493"/>
      <c r="X68" s="33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J68" s="272"/>
      <c r="AK68" s="272"/>
      <c r="AL68" s="272"/>
      <c r="AM68" s="272"/>
      <c r="AN68" s="272"/>
      <c r="AO68" s="272"/>
      <c r="AP68" s="272"/>
      <c r="AQ68" s="272"/>
      <c r="AR68" s="272"/>
      <c r="AS68" s="272"/>
      <c r="AT68" s="272"/>
      <c r="AU68" s="272"/>
      <c r="AW68" s="444"/>
      <c r="AX68" s="445"/>
      <c r="AY68" s="446"/>
      <c r="AZ68" s="444"/>
      <c r="BA68" s="445"/>
      <c r="BB68" s="446"/>
      <c r="BC68" s="444"/>
      <c r="BD68" s="445"/>
      <c r="BE68" s="446"/>
      <c r="BF68">
        <f>TRUNC(I$67/(A67-S67)*100,1)</f>
        <v>5.2</v>
      </c>
      <c r="BG68">
        <f>TRUNC(N$67/(A67-S67)*100,1)</f>
        <v>5.2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40" t="s">
        <v>19</v>
      </c>
      <c r="BE69" s="440"/>
    </row>
    <row r="71" spans="1:59" ht="18" x14ac:dyDescent="0.2">
      <c r="A71" s="481" t="s">
        <v>78</v>
      </c>
      <c r="B71" s="482"/>
      <c r="C71" s="482"/>
      <c r="D71" s="482"/>
      <c r="E71" s="482"/>
      <c r="F71" s="482"/>
      <c r="G71" s="482"/>
      <c r="H71" s="482"/>
      <c r="I71" s="483"/>
      <c r="J71" s="484">
        <f>'ASIST-REV'!F100</f>
        <v>6</v>
      </c>
      <c r="K71" s="485"/>
      <c r="L71" s="486"/>
      <c r="M71" s="481" t="s">
        <v>79</v>
      </c>
      <c r="N71" s="482"/>
      <c r="O71" s="482"/>
      <c r="P71" s="482"/>
      <c r="Q71" s="482"/>
      <c r="R71" s="482"/>
      <c r="S71" s="482"/>
      <c r="T71" s="482"/>
      <c r="U71" s="482"/>
      <c r="V71" s="483"/>
      <c r="W71" s="487">
        <f>CONCENTRADO!F15</f>
        <v>70</v>
      </c>
      <c r="X71" s="488"/>
      <c r="Y71" s="489"/>
      <c r="Z71" s="490" t="s">
        <v>94</v>
      </c>
      <c r="AA71" s="490"/>
      <c r="AB71" s="490"/>
      <c r="AC71" s="490"/>
      <c r="AD71" s="490"/>
      <c r="AE71" s="490"/>
      <c r="AF71" s="490"/>
      <c r="AG71" s="490"/>
      <c r="AH71" s="490"/>
      <c r="AI71" s="490"/>
      <c r="AJ71" s="490"/>
      <c r="AK71" s="490"/>
      <c r="AL71" s="490"/>
      <c r="AM71" s="487">
        <f>CONCENTRADO!F14</f>
        <v>30</v>
      </c>
      <c r="AN71" s="488"/>
      <c r="AO71" s="489"/>
      <c r="AP71" s="381" t="s">
        <v>81</v>
      </c>
      <c r="AQ71" s="382"/>
      <c r="AR71" s="382"/>
      <c r="AS71" s="382"/>
      <c r="AT71" s="382"/>
      <c r="AU71" s="383"/>
      <c r="AV71" s="475" t="s">
        <v>82</v>
      </c>
      <c r="AW71" s="476"/>
      <c r="AX71" s="476"/>
      <c r="AY71" s="476"/>
      <c r="AZ71" s="476"/>
      <c r="BA71" s="476"/>
      <c r="BB71" s="476"/>
      <c r="BC71" s="476"/>
      <c r="BD71" s="476"/>
      <c r="BE71" s="477"/>
    </row>
    <row r="72" spans="1:59" x14ac:dyDescent="0.2">
      <c r="A72" s="273" t="s">
        <v>32</v>
      </c>
      <c r="B72" s="274"/>
      <c r="C72" s="274"/>
      <c r="D72" s="274"/>
      <c r="E72" s="274"/>
      <c r="F72" s="274"/>
      <c r="G72" s="274"/>
      <c r="H72" s="274"/>
      <c r="I72" s="274"/>
      <c r="J72" s="274"/>
      <c r="K72" s="274"/>
      <c r="L72" s="274"/>
      <c r="M72" s="274"/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5"/>
      <c r="AD72" s="381" t="s">
        <v>83</v>
      </c>
      <c r="AE72" s="382"/>
      <c r="AF72" s="382"/>
      <c r="AG72" s="382"/>
      <c r="AH72" s="382"/>
      <c r="AI72" s="382"/>
      <c r="AJ72" s="478" t="s">
        <v>84</v>
      </c>
      <c r="AK72" s="478"/>
      <c r="AL72" s="478"/>
      <c r="AM72" s="478"/>
      <c r="AN72" s="478"/>
      <c r="AO72" s="478"/>
      <c r="AP72" s="384"/>
      <c r="AQ72" s="385"/>
      <c r="AR72" s="385"/>
      <c r="AS72" s="385"/>
      <c r="AT72" s="385"/>
      <c r="AU72" s="386"/>
      <c r="AV72" s="387" t="s">
        <v>85</v>
      </c>
      <c r="AW72" s="388"/>
      <c r="AX72" s="387" t="s">
        <v>86</v>
      </c>
      <c r="AY72" s="388"/>
      <c r="AZ72" s="387" t="s">
        <v>87</v>
      </c>
      <c r="BA72" s="479"/>
      <c r="BB72" s="479"/>
      <c r="BC72" s="479"/>
      <c r="BD72" s="479"/>
      <c r="BE72" s="388"/>
    </row>
    <row r="73" spans="1:59" ht="28.5" customHeight="1" x14ac:dyDescent="0.2">
      <c r="A73" s="282" t="s">
        <v>33</v>
      </c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  <c r="O73" s="283"/>
      <c r="P73" s="283"/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4"/>
      <c r="AD73" s="288" t="s">
        <v>4</v>
      </c>
      <c r="AE73" s="288"/>
      <c r="AF73" s="288"/>
      <c r="AG73" s="288" t="s">
        <v>44</v>
      </c>
      <c r="AH73" s="288"/>
      <c r="AI73" s="288"/>
      <c r="AJ73" s="288" t="s">
        <v>89</v>
      </c>
      <c r="AK73" s="288"/>
      <c r="AL73" s="288"/>
      <c r="AM73" s="288" t="s">
        <v>90</v>
      </c>
      <c r="AN73" s="288"/>
      <c r="AO73" s="288"/>
      <c r="AP73" s="288" t="s">
        <v>91</v>
      </c>
      <c r="AQ73" s="288"/>
      <c r="AR73" s="288"/>
      <c r="AS73" s="288" t="s">
        <v>92</v>
      </c>
      <c r="AT73" s="288"/>
      <c r="AU73" s="288"/>
      <c r="AV73" s="389"/>
      <c r="AW73" s="390"/>
      <c r="AX73" s="389"/>
      <c r="AY73" s="390"/>
      <c r="AZ73" s="389"/>
      <c r="BA73" s="480"/>
      <c r="BB73" s="480"/>
      <c r="BC73" s="480"/>
      <c r="BD73" s="480"/>
      <c r="BE73" s="390"/>
    </row>
    <row r="74" spans="1:59" ht="30" customHeight="1" x14ac:dyDescent="0.25">
      <c r="A74" s="1">
        <v>26</v>
      </c>
      <c r="B74" s="295" t="str">
        <f>IF(ISBLANK(NOMBRES!B27),"",NOMBRES!B27)</f>
        <v>MARTINEZ RUEDA JOSE ANGEL</v>
      </c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7"/>
      <c r="AD74" s="272">
        <f>IF(B74="","",'ASIST-REV'!BR71)</f>
        <v>4</v>
      </c>
      <c r="AE74" s="272"/>
      <c r="AF74" s="272"/>
      <c r="AG74" s="272">
        <f>IF(B74="","",'ASIST-REV'!BT71)</f>
        <v>2</v>
      </c>
      <c r="AH74" s="272"/>
      <c r="AI74" s="272"/>
      <c r="AJ74" s="272" t="str">
        <f>IF(B74="","",EVID_REV!BC80)</f>
        <v>4 / 6</v>
      </c>
      <c r="AK74" s="272"/>
      <c r="AL74" s="272"/>
      <c r="AM74" s="272">
        <f>IF(B74="","",EVID_REV!BE80)</f>
        <v>70</v>
      </c>
      <c r="AN74" s="272"/>
      <c r="AO74" s="272"/>
      <c r="AP74" s="495">
        <f>IF(B74="","",CONCENTRADO!G45)</f>
        <v>10</v>
      </c>
      <c r="AQ74" s="495"/>
      <c r="AR74" s="495"/>
      <c r="AS74" s="272">
        <f>IF(B74="","",CONCENTRADO!H45)</f>
        <v>30</v>
      </c>
      <c r="AT74" s="272"/>
      <c r="AU74" s="272"/>
      <c r="AV74" s="272">
        <f>IF(B74="","",TRUNC(SUM(AM74,AS74),1))</f>
        <v>100</v>
      </c>
      <c r="AW74" s="272"/>
      <c r="AX74" s="474">
        <f>IF(B74="","",IF(AND(TRUNC(AV74/10,1)&gt;0,TRUNC(AV74/10,1)&lt;6),5, IF(  TRUNC(AV74/10,1)&gt;=6,TRUNC(AV74/10,1),IF(AD74&gt;=1,5,  ""))  ))</f>
        <v>10</v>
      </c>
      <c r="AY74" s="470"/>
      <c r="AZ74" s="270"/>
      <c r="BA74" s="439"/>
      <c r="BB74" s="439"/>
      <c r="BC74" s="439"/>
      <c r="BD74" s="439"/>
      <c r="BE74" s="271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8" t="str">
        <f>IF(ISBLANK(NOMBRES!B28),"",NOMBRES!B28)</f>
        <v>ORTIZ MARTINEZ BRYAN ALFREDO</v>
      </c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  <c r="AA75" s="299"/>
      <c r="AB75" s="299"/>
      <c r="AC75" s="300"/>
      <c r="AD75" s="268">
        <f>IF(B75="","",'ASIST-REV'!BR72)</f>
        <v>0</v>
      </c>
      <c r="AE75" s="471"/>
      <c r="AF75" s="269"/>
      <c r="AG75" s="268">
        <f>IF(B75="","",'ASIST-REV'!BT72)</f>
        <v>0</v>
      </c>
      <c r="AH75" s="471"/>
      <c r="AI75" s="269"/>
      <c r="AJ75" s="268" t="str">
        <f>IF(B75="","",EVID_REV!BC81)</f>
        <v>0 / 6</v>
      </c>
      <c r="AK75" s="471"/>
      <c r="AL75" s="269"/>
      <c r="AM75" s="268">
        <f>IF(B75="","",EVID_REV!BE81)</f>
        <v>0</v>
      </c>
      <c r="AN75" s="471"/>
      <c r="AO75" s="269"/>
      <c r="AP75" s="472">
        <f>IF(B75="","",CONCENTRADO!G46)</f>
        <v>0</v>
      </c>
      <c r="AQ75" s="496"/>
      <c r="AR75" s="473"/>
      <c r="AS75" s="268">
        <f>IF(B75="","",CONCENTRADO!H46)</f>
        <v>0</v>
      </c>
      <c r="AT75" s="471"/>
      <c r="AU75" s="269"/>
      <c r="AV75" s="268">
        <f t="shared" ref="AV75:AV98" si="6">IF(B75="","",TRUNC(SUM(AM75,AS75),1))</f>
        <v>0</v>
      </c>
      <c r="AW75" s="269"/>
      <c r="AX75" s="472" t="str">
        <f t="shared" ref="AX75:AX98" si="7">IF(B75="","",IF(AND(TRUNC(AV75/10,1)&gt;0,TRUNC(AV75/10,1)&lt;6),5, IF(  TRUNC(AV75/10,1)&gt;=6,TRUNC(AV75/10,1),IF(AD75&gt;=1,5,  ""))  ))</f>
        <v/>
      </c>
      <c r="AY75" s="473"/>
      <c r="AZ75" s="268"/>
      <c r="BA75" s="471"/>
      <c r="BB75" s="471"/>
      <c r="BC75" s="471"/>
      <c r="BD75" s="471"/>
      <c r="BE75" s="269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5" t="str">
        <f>IF(ISBLANK(NOMBRES!B29),"",NOMBRES!B29)</f>
        <v>PEREZ GONZALEZ YOSUKE MARTI</v>
      </c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7"/>
      <c r="AD76" s="270">
        <f>IF(B76="","",'ASIST-REV'!BR73)</f>
        <v>0</v>
      </c>
      <c r="AE76" s="439"/>
      <c r="AF76" s="271"/>
      <c r="AG76" s="270">
        <f>IF(B76="","",'ASIST-REV'!BT73)</f>
        <v>0</v>
      </c>
      <c r="AH76" s="439"/>
      <c r="AI76" s="271"/>
      <c r="AJ76" s="270" t="str">
        <f>IF(B76="","",EVID_REV!BC82)</f>
        <v>0 / 6</v>
      </c>
      <c r="AK76" s="439"/>
      <c r="AL76" s="271"/>
      <c r="AM76" s="270">
        <f>IF(B76="","",EVID_REV!BE82)</f>
        <v>0</v>
      </c>
      <c r="AN76" s="439"/>
      <c r="AO76" s="271"/>
      <c r="AP76" s="469">
        <f>IF(B76="","",CONCENTRADO!G47)</f>
        <v>0</v>
      </c>
      <c r="AQ76" s="497"/>
      <c r="AR76" s="470"/>
      <c r="AS76" s="270">
        <f>IF(B76="","",CONCENTRADO!H47)</f>
        <v>0</v>
      </c>
      <c r="AT76" s="439"/>
      <c r="AU76" s="271"/>
      <c r="AV76" s="270">
        <f t="shared" si="6"/>
        <v>0</v>
      </c>
      <c r="AW76" s="271"/>
      <c r="AX76" s="469" t="str">
        <f t="shared" si="7"/>
        <v/>
      </c>
      <c r="AY76" s="470"/>
      <c r="AZ76" s="270"/>
      <c r="BA76" s="439"/>
      <c r="BB76" s="439"/>
      <c r="BC76" s="439"/>
      <c r="BD76" s="439"/>
      <c r="BE76" s="271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8" t="str">
        <f>IF(ISBLANK(NOMBRES!B30),"",NOMBRES!B30)</f>
        <v>PEREZ MARTINEZ GEMA ROSY</v>
      </c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300"/>
      <c r="AD77" s="268">
        <f>IF(B77="","",'ASIST-REV'!BR74)</f>
        <v>0</v>
      </c>
      <c r="AE77" s="471"/>
      <c r="AF77" s="269"/>
      <c r="AG77" s="268">
        <f>IF(B77="","",'ASIST-REV'!BT74)</f>
        <v>0</v>
      </c>
      <c r="AH77" s="471"/>
      <c r="AI77" s="269"/>
      <c r="AJ77" s="268" t="str">
        <f>IF(B77="","",EVID_REV!BC83)</f>
        <v>0 / 6</v>
      </c>
      <c r="AK77" s="471"/>
      <c r="AL77" s="269"/>
      <c r="AM77" s="268">
        <f>IF(B77="","",EVID_REV!BE83)</f>
        <v>0</v>
      </c>
      <c r="AN77" s="471"/>
      <c r="AO77" s="269"/>
      <c r="AP77" s="472">
        <f>IF(B77="","",CONCENTRADO!G48)</f>
        <v>0</v>
      </c>
      <c r="AQ77" s="496"/>
      <c r="AR77" s="473"/>
      <c r="AS77" s="268">
        <f>IF(B77="","",CONCENTRADO!H48)</f>
        <v>0</v>
      </c>
      <c r="AT77" s="471"/>
      <c r="AU77" s="269"/>
      <c r="AV77" s="268">
        <f t="shared" si="6"/>
        <v>0</v>
      </c>
      <c r="AW77" s="269"/>
      <c r="AX77" s="472" t="str">
        <f t="shared" si="7"/>
        <v/>
      </c>
      <c r="AY77" s="473"/>
      <c r="AZ77" s="268"/>
      <c r="BA77" s="471"/>
      <c r="BB77" s="471"/>
      <c r="BC77" s="471"/>
      <c r="BD77" s="471"/>
      <c r="BE77" s="269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95" t="str">
        <f>IF(ISBLANK(NOMBRES!B31),"",NOMBRES!B31)</f>
        <v>RAMIREZ MARTINEZ JAHANNA YUSELL</v>
      </c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7"/>
      <c r="AD78" s="270">
        <f>IF(B78="","",'ASIST-REV'!BR75)</f>
        <v>0</v>
      </c>
      <c r="AE78" s="439"/>
      <c r="AF78" s="271"/>
      <c r="AG78" s="270">
        <f>IF(B78="","",'ASIST-REV'!BT75)</f>
        <v>0</v>
      </c>
      <c r="AH78" s="439"/>
      <c r="AI78" s="271"/>
      <c r="AJ78" s="270" t="str">
        <f>IF(B78="","",EVID_REV!BC84)</f>
        <v>0 / 6</v>
      </c>
      <c r="AK78" s="439"/>
      <c r="AL78" s="271"/>
      <c r="AM78" s="270">
        <f>IF(B78="","",EVID_REV!BE84)</f>
        <v>0</v>
      </c>
      <c r="AN78" s="439"/>
      <c r="AO78" s="271"/>
      <c r="AP78" s="469">
        <f>IF(B78="","",CONCENTRADO!G49)</f>
        <v>0</v>
      </c>
      <c r="AQ78" s="497"/>
      <c r="AR78" s="470"/>
      <c r="AS78" s="270">
        <f>IF(B78="","",CONCENTRADO!H49)</f>
        <v>0</v>
      </c>
      <c r="AT78" s="439"/>
      <c r="AU78" s="271"/>
      <c r="AV78" s="270">
        <f t="shared" si="6"/>
        <v>0</v>
      </c>
      <c r="AW78" s="271"/>
      <c r="AX78" s="469" t="str">
        <f t="shared" si="7"/>
        <v/>
      </c>
      <c r="AY78" s="470"/>
      <c r="AZ78" s="270"/>
      <c r="BA78" s="439"/>
      <c r="BB78" s="439"/>
      <c r="BC78" s="439"/>
      <c r="BD78" s="439"/>
      <c r="BE78" s="271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8" t="str">
        <f>IF(ISBLANK(NOMBRES!B32),"",NOMBRES!B32)</f>
        <v>REVILLA HERNANDEZ DAYANA</v>
      </c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  <c r="AA79" s="299"/>
      <c r="AB79" s="299"/>
      <c r="AC79" s="300"/>
      <c r="AD79" s="268">
        <f>IF(B79="","",'ASIST-REV'!BR76)</f>
        <v>0</v>
      </c>
      <c r="AE79" s="471"/>
      <c r="AF79" s="269"/>
      <c r="AG79" s="268">
        <f>IF(B79="","",'ASIST-REV'!BT76)</f>
        <v>0</v>
      </c>
      <c r="AH79" s="471"/>
      <c r="AI79" s="269"/>
      <c r="AJ79" s="268" t="str">
        <f>IF(B79="","",EVID_REV!BC85)</f>
        <v>0 / 6</v>
      </c>
      <c r="AK79" s="471"/>
      <c r="AL79" s="269"/>
      <c r="AM79" s="268">
        <f>IF(B79="","",EVID_REV!BE85)</f>
        <v>0</v>
      </c>
      <c r="AN79" s="471"/>
      <c r="AO79" s="269"/>
      <c r="AP79" s="472">
        <f>IF(B79="","",CONCENTRADO!G50)</f>
        <v>0</v>
      </c>
      <c r="AQ79" s="496"/>
      <c r="AR79" s="473"/>
      <c r="AS79" s="268">
        <f>IF(B79="","",CONCENTRADO!H50)</f>
        <v>0</v>
      </c>
      <c r="AT79" s="471"/>
      <c r="AU79" s="269"/>
      <c r="AV79" s="268">
        <f t="shared" si="6"/>
        <v>0</v>
      </c>
      <c r="AW79" s="269"/>
      <c r="AX79" s="472" t="str">
        <f t="shared" si="7"/>
        <v/>
      </c>
      <c r="AY79" s="473"/>
      <c r="AZ79" s="268"/>
      <c r="BA79" s="471"/>
      <c r="BB79" s="471"/>
      <c r="BC79" s="471"/>
      <c r="BD79" s="471"/>
      <c r="BE79" s="269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95" t="str">
        <f>IF(ISBLANK(NOMBRES!B33),"",NOMBRES!B33)</f>
        <v>REVILLA RUIZ ANGEL</v>
      </c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7"/>
      <c r="AD80" s="270">
        <f>IF(B80="","",'ASIST-REV'!BR77)</f>
        <v>0</v>
      </c>
      <c r="AE80" s="439"/>
      <c r="AF80" s="271"/>
      <c r="AG80" s="270">
        <f>IF(B80="","",'ASIST-REV'!BT77)</f>
        <v>0</v>
      </c>
      <c r="AH80" s="439"/>
      <c r="AI80" s="271"/>
      <c r="AJ80" s="270" t="str">
        <f>IF(B80="","",EVID_REV!BC86)</f>
        <v>0 / 6</v>
      </c>
      <c r="AK80" s="439"/>
      <c r="AL80" s="271"/>
      <c r="AM80" s="270">
        <f>IF(B80="","",EVID_REV!BE86)</f>
        <v>0</v>
      </c>
      <c r="AN80" s="439"/>
      <c r="AO80" s="271"/>
      <c r="AP80" s="469">
        <f>IF(B80="","",CONCENTRADO!G51)</f>
        <v>0</v>
      </c>
      <c r="AQ80" s="497"/>
      <c r="AR80" s="470"/>
      <c r="AS80" s="270">
        <f>IF(B80="","",CONCENTRADO!H51)</f>
        <v>0</v>
      </c>
      <c r="AT80" s="439"/>
      <c r="AU80" s="271"/>
      <c r="AV80" s="270">
        <f t="shared" si="6"/>
        <v>0</v>
      </c>
      <c r="AW80" s="271"/>
      <c r="AX80" s="469" t="str">
        <f t="shared" si="7"/>
        <v/>
      </c>
      <c r="AY80" s="470"/>
      <c r="AZ80" s="270"/>
      <c r="BA80" s="439"/>
      <c r="BB80" s="439"/>
      <c r="BC80" s="439"/>
      <c r="BD80" s="439"/>
      <c r="BE80" s="271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8" t="str">
        <f>IF(ISBLANK(NOMBRES!B34),"",NOMBRES!B34)</f>
        <v>ROMERO RAMIREZ AMAYRANI</v>
      </c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300"/>
      <c r="AD81" s="268">
        <f>IF(B81="","",'ASIST-REV'!BR78)</f>
        <v>0</v>
      </c>
      <c r="AE81" s="471"/>
      <c r="AF81" s="269"/>
      <c r="AG81" s="268">
        <f>IF(B81="","",'ASIST-REV'!BT78)</f>
        <v>0</v>
      </c>
      <c r="AH81" s="471"/>
      <c r="AI81" s="269"/>
      <c r="AJ81" s="268" t="str">
        <f>IF(B81="","",EVID_REV!BC87)</f>
        <v>0 / 6</v>
      </c>
      <c r="AK81" s="471"/>
      <c r="AL81" s="269"/>
      <c r="AM81" s="268">
        <f>IF(B81="","",EVID_REV!BE87)</f>
        <v>0</v>
      </c>
      <c r="AN81" s="471"/>
      <c r="AO81" s="269"/>
      <c r="AP81" s="472">
        <f>IF(B81="","",CONCENTRADO!G52)</f>
        <v>0</v>
      </c>
      <c r="AQ81" s="496"/>
      <c r="AR81" s="473"/>
      <c r="AS81" s="268">
        <f>IF(B81="","",CONCENTRADO!H52)</f>
        <v>0</v>
      </c>
      <c r="AT81" s="471"/>
      <c r="AU81" s="269"/>
      <c r="AV81" s="268">
        <f t="shared" si="6"/>
        <v>0</v>
      </c>
      <c r="AW81" s="269"/>
      <c r="AX81" s="472" t="str">
        <f t="shared" si="7"/>
        <v/>
      </c>
      <c r="AY81" s="473"/>
      <c r="AZ81" s="268"/>
      <c r="BA81" s="471"/>
      <c r="BB81" s="471"/>
      <c r="BC81" s="471"/>
      <c r="BD81" s="471"/>
      <c r="BE81" s="269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95" t="str">
        <f>IF(ISBLANK(NOMBRES!B35),"",NOMBRES!B35)</f>
        <v>ROMERO SOSA MAGDIEL</v>
      </c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7"/>
      <c r="AD82" s="270">
        <f>IF(B82="","",'ASIST-REV'!BR79)</f>
        <v>0</v>
      </c>
      <c r="AE82" s="439"/>
      <c r="AF82" s="271"/>
      <c r="AG82" s="270">
        <f>IF(B82="","",'ASIST-REV'!BT79)</f>
        <v>0</v>
      </c>
      <c r="AH82" s="439"/>
      <c r="AI82" s="271"/>
      <c r="AJ82" s="270" t="str">
        <f>IF(B82="","",EVID_REV!BC88)</f>
        <v>0 / 6</v>
      </c>
      <c r="AK82" s="439"/>
      <c r="AL82" s="271"/>
      <c r="AM82" s="270">
        <f>IF(B82="","",EVID_REV!BE88)</f>
        <v>0</v>
      </c>
      <c r="AN82" s="439"/>
      <c r="AO82" s="271"/>
      <c r="AP82" s="469">
        <f>IF(B82="","",CONCENTRADO!G53)</f>
        <v>0</v>
      </c>
      <c r="AQ82" s="497"/>
      <c r="AR82" s="470"/>
      <c r="AS82" s="270">
        <f>IF(B82="","",CONCENTRADO!H53)</f>
        <v>0</v>
      </c>
      <c r="AT82" s="439"/>
      <c r="AU82" s="271"/>
      <c r="AV82" s="270">
        <f t="shared" si="6"/>
        <v>0</v>
      </c>
      <c r="AW82" s="271"/>
      <c r="AX82" s="469" t="str">
        <f t="shared" si="7"/>
        <v/>
      </c>
      <c r="AY82" s="470"/>
      <c r="AZ82" s="270"/>
      <c r="BA82" s="439"/>
      <c r="BB82" s="439"/>
      <c r="BC82" s="439"/>
      <c r="BD82" s="439"/>
      <c r="BE82" s="271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8" t="str">
        <f>IF(ISBLANK(NOMBRES!B36),"",NOMBRES!B36)</f>
        <v>RUIZ RAMIREZ FIDEL</v>
      </c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99"/>
      <c r="AB83" s="299"/>
      <c r="AC83" s="300"/>
      <c r="AD83" s="268">
        <f>IF(B83="","",'ASIST-REV'!BR80)</f>
        <v>0</v>
      </c>
      <c r="AE83" s="471"/>
      <c r="AF83" s="269"/>
      <c r="AG83" s="268">
        <f>IF(B83="","",'ASIST-REV'!BT80)</f>
        <v>0</v>
      </c>
      <c r="AH83" s="471"/>
      <c r="AI83" s="269"/>
      <c r="AJ83" s="268" t="str">
        <f>IF(B83="","",EVID_REV!BC89)</f>
        <v>0 / 6</v>
      </c>
      <c r="AK83" s="471"/>
      <c r="AL83" s="269"/>
      <c r="AM83" s="268">
        <f>IF(B83="","",EVID_REV!BE89)</f>
        <v>0</v>
      </c>
      <c r="AN83" s="471"/>
      <c r="AO83" s="269"/>
      <c r="AP83" s="472">
        <f>IF(B83="","",CONCENTRADO!G54)</f>
        <v>0</v>
      </c>
      <c r="AQ83" s="496"/>
      <c r="AR83" s="473"/>
      <c r="AS83" s="268">
        <f>IF(B83="","",CONCENTRADO!H54)</f>
        <v>0</v>
      </c>
      <c r="AT83" s="471"/>
      <c r="AU83" s="269"/>
      <c r="AV83" s="268">
        <f t="shared" si="6"/>
        <v>0</v>
      </c>
      <c r="AW83" s="269"/>
      <c r="AX83" s="472" t="str">
        <f t="shared" si="7"/>
        <v/>
      </c>
      <c r="AY83" s="473"/>
      <c r="AZ83" s="268"/>
      <c r="BA83" s="471"/>
      <c r="BB83" s="471"/>
      <c r="BC83" s="471"/>
      <c r="BD83" s="471"/>
      <c r="BE83" s="269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95" t="str">
        <f>IF(ISBLANK(NOMBRES!B37),"",NOMBRES!B37)</f>
        <v>TORRES LUIS ERICK</v>
      </c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7"/>
      <c r="AD84" s="270">
        <f>IF(B84="","",'ASIST-REV'!BR81)</f>
        <v>0</v>
      </c>
      <c r="AE84" s="439"/>
      <c r="AF84" s="271"/>
      <c r="AG84" s="270">
        <f>IF(B84="","",'ASIST-REV'!BT81)</f>
        <v>0</v>
      </c>
      <c r="AH84" s="439"/>
      <c r="AI84" s="271"/>
      <c r="AJ84" s="270" t="str">
        <f>IF(B84="","",EVID_REV!BC90)</f>
        <v>0 / 6</v>
      </c>
      <c r="AK84" s="439"/>
      <c r="AL84" s="271"/>
      <c r="AM84" s="270">
        <f>IF(B84="","",EVID_REV!BE90)</f>
        <v>0</v>
      </c>
      <c r="AN84" s="439"/>
      <c r="AO84" s="271"/>
      <c r="AP84" s="469">
        <f>IF(B84="","",CONCENTRADO!G55)</f>
        <v>0</v>
      </c>
      <c r="AQ84" s="497"/>
      <c r="AR84" s="470"/>
      <c r="AS84" s="270">
        <f>IF(B84="","",CONCENTRADO!H55)</f>
        <v>0</v>
      </c>
      <c r="AT84" s="439"/>
      <c r="AU84" s="271"/>
      <c r="AV84" s="270">
        <f t="shared" si="6"/>
        <v>0</v>
      </c>
      <c r="AW84" s="271"/>
      <c r="AX84" s="469" t="str">
        <f t="shared" si="7"/>
        <v/>
      </c>
      <c r="AY84" s="470"/>
      <c r="AZ84" s="270"/>
      <c r="BA84" s="439"/>
      <c r="BB84" s="439"/>
      <c r="BC84" s="439"/>
      <c r="BD84" s="439"/>
      <c r="BE84" s="271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8" t="str">
        <f>IF(ISBLANK(NOMBRES!B38),"",NOMBRES!B38)</f>
        <v>VARGAS ALBINO EDUARDO</v>
      </c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300"/>
      <c r="AD85" s="268">
        <f>IF(B85="","",'ASIST-REV'!BR82)</f>
        <v>0</v>
      </c>
      <c r="AE85" s="471"/>
      <c r="AF85" s="269"/>
      <c r="AG85" s="268">
        <f>IF(B85="","",'ASIST-REV'!BT82)</f>
        <v>0</v>
      </c>
      <c r="AH85" s="471"/>
      <c r="AI85" s="269"/>
      <c r="AJ85" s="268" t="str">
        <f>IF(B85="","",EVID_REV!BC91)</f>
        <v>0 / 6</v>
      </c>
      <c r="AK85" s="471"/>
      <c r="AL85" s="269"/>
      <c r="AM85" s="268">
        <f>IF(B85="","",EVID_REV!BE91)</f>
        <v>0</v>
      </c>
      <c r="AN85" s="471"/>
      <c r="AO85" s="269"/>
      <c r="AP85" s="472">
        <f>IF(B85="","",CONCENTRADO!G56)</f>
        <v>0</v>
      </c>
      <c r="AQ85" s="496"/>
      <c r="AR85" s="473"/>
      <c r="AS85" s="268">
        <f>IF(B85="","",CONCENTRADO!H56)</f>
        <v>0</v>
      </c>
      <c r="AT85" s="471"/>
      <c r="AU85" s="269"/>
      <c r="AV85" s="268">
        <f t="shared" si="6"/>
        <v>0</v>
      </c>
      <c r="AW85" s="269"/>
      <c r="AX85" s="472" t="str">
        <f t="shared" si="7"/>
        <v/>
      </c>
      <c r="AY85" s="473"/>
      <c r="AZ85" s="268"/>
      <c r="BA85" s="471"/>
      <c r="BB85" s="471"/>
      <c r="BC85" s="471"/>
      <c r="BD85" s="471"/>
      <c r="BE85" s="269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95" t="str">
        <f>IF(ISBLANK(NOMBRES!B39),"",NOMBRES!B39)</f>
        <v>VILLANUEVA HERNANDEZ XITLALI</v>
      </c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7"/>
      <c r="AD86" s="270">
        <f>IF(B86="","",'ASIST-REV'!BR83)</f>
        <v>0</v>
      </c>
      <c r="AE86" s="439"/>
      <c r="AF86" s="271"/>
      <c r="AG86" s="270">
        <f>IF(B86="","",'ASIST-REV'!BT83)</f>
        <v>0</v>
      </c>
      <c r="AH86" s="439"/>
      <c r="AI86" s="271"/>
      <c r="AJ86" s="270" t="str">
        <f>IF(B86="","",EVID_REV!BC92)</f>
        <v>0 / 6</v>
      </c>
      <c r="AK86" s="439"/>
      <c r="AL86" s="271"/>
      <c r="AM86" s="270">
        <f>IF(B86="","",EVID_REV!BE92)</f>
        <v>0</v>
      </c>
      <c r="AN86" s="439"/>
      <c r="AO86" s="271"/>
      <c r="AP86" s="469">
        <f>IF(B86="","",CONCENTRADO!G57)</f>
        <v>0</v>
      </c>
      <c r="AQ86" s="497"/>
      <c r="AR86" s="470"/>
      <c r="AS86" s="270">
        <f>IF(B86="","",CONCENTRADO!H57)</f>
        <v>0</v>
      </c>
      <c r="AT86" s="439"/>
      <c r="AU86" s="271"/>
      <c r="AV86" s="270">
        <f t="shared" si="6"/>
        <v>0</v>
      </c>
      <c r="AW86" s="271"/>
      <c r="AX86" s="469" t="str">
        <f t="shared" si="7"/>
        <v/>
      </c>
      <c r="AY86" s="470"/>
      <c r="AZ86" s="270"/>
      <c r="BA86" s="439"/>
      <c r="BB86" s="439"/>
      <c r="BC86" s="439"/>
      <c r="BD86" s="439"/>
      <c r="BE86" s="271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8" t="str">
        <f>IF(ISBLANK(NOMBRES!B40),"",NOMBRES!B40)</f>
        <v/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300"/>
      <c r="AD87" s="268" t="str">
        <f>IF(B87="","",'ASIST-REV'!BR84)</f>
        <v/>
      </c>
      <c r="AE87" s="471"/>
      <c r="AF87" s="269"/>
      <c r="AG87" s="268" t="str">
        <f>IF(B87="","",'ASIST-REV'!BT84)</f>
        <v/>
      </c>
      <c r="AH87" s="471"/>
      <c r="AI87" s="269"/>
      <c r="AJ87" s="268" t="str">
        <f>IF(B87="","",EVID_REV!BC93)</f>
        <v/>
      </c>
      <c r="AK87" s="471"/>
      <c r="AL87" s="269"/>
      <c r="AM87" s="268" t="str">
        <f>IF(B87="","",EVID_REV!BE93)</f>
        <v/>
      </c>
      <c r="AN87" s="471"/>
      <c r="AO87" s="269"/>
      <c r="AP87" s="472" t="str">
        <f>IF(B87="","",CONCENTRADO!G58)</f>
        <v/>
      </c>
      <c r="AQ87" s="496"/>
      <c r="AR87" s="473"/>
      <c r="AS87" s="268" t="str">
        <f>IF(B87="","",CONCENTRADO!H58)</f>
        <v/>
      </c>
      <c r="AT87" s="471"/>
      <c r="AU87" s="269"/>
      <c r="AV87" s="268" t="str">
        <f t="shared" si="6"/>
        <v/>
      </c>
      <c r="AW87" s="269"/>
      <c r="AX87" s="472" t="str">
        <f t="shared" si="7"/>
        <v/>
      </c>
      <c r="AY87" s="473"/>
      <c r="AZ87" s="268"/>
      <c r="BA87" s="471"/>
      <c r="BB87" s="471"/>
      <c r="BC87" s="471"/>
      <c r="BD87" s="471"/>
      <c r="BE87" s="269"/>
      <c r="BF87" s="46" t="str">
        <f t="shared" si="8"/>
        <v/>
      </c>
    </row>
    <row r="88" spans="1:58" ht="30" customHeight="1" x14ac:dyDescent="0.25">
      <c r="A88" s="1">
        <v>40</v>
      </c>
      <c r="B88" s="295" t="str">
        <f>IF(ISBLANK(NOMBRES!B41),"",NOMBRES!B41)</f>
        <v/>
      </c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7"/>
      <c r="AD88" s="270" t="str">
        <f>IF(B88="","",'ASIST-REV'!BR85)</f>
        <v/>
      </c>
      <c r="AE88" s="439"/>
      <c r="AF88" s="271"/>
      <c r="AG88" s="270" t="str">
        <f>IF(B88="","",'ASIST-REV'!BT85)</f>
        <v/>
      </c>
      <c r="AH88" s="439"/>
      <c r="AI88" s="271"/>
      <c r="AJ88" s="270" t="str">
        <f>IF(B88="","",EVID_REV!BC94)</f>
        <v/>
      </c>
      <c r="AK88" s="439"/>
      <c r="AL88" s="271"/>
      <c r="AM88" s="270" t="str">
        <f>IF(B88="","",EVID_REV!BE94)</f>
        <v/>
      </c>
      <c r="AN88" s="439"/>
      <c r="AO88" s="271"/>
      <c r="AP88" s="469" t="str">
        <f>IF(B88="","",CONCENTRADO!G59)</f>
        <v/>
      </c>
      <c r="AQ88" s="497"/>
      <c r="AR88" s="470"/>
      <c r="AS88" s="270" t="str">
        <f>IF(B88="","",CONCENTRADO!H59)</f>
        <v/>
      </c>
      <c r="AT88" s="439"/>
      <c r="AU88" s="271"/>
      <c r="AV88" s="270" t="str">
        <f t="shared" si="6"/>
        <v/>
      </c>
      <c r="AW88" s="271"/>
      <c r="AX88" s="469" t="str">
        <f t="shared" si="7"/>
        <v/>
      </c>
      <c r="AY88" s="470"/>
      <c r="AZ88" s="270"/>
      <c r="BA88" s="439"/>
      <c r="BB88" s="439"/>
      <c r="BC88" s="439"/>
      <c r="BD88" s="439"/>
      <c r="BE88" s="271"/>
      <c r="BF88" s="46" t="str">
        <f t="shared" si="8"/>
        <v/>
      </c>
    </row>
    <row r="89" spans="1:58" ht="30" customHeight="1" x14ac:dyDescent="0.25">
      <c r="A89" s="4">
        <v>41</v>
      </c>
      <c r="B89" s="298" t="str">
        <f>IF(ISBLANK(NOMBRES!B42),"",NOMBRES!B42)</f>
        <v/>
      </c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  <c r="AB89" s="299"/>
      <c r="AC89" s="300"/>
      <c r="AD89" s="268" t="str">
        <f>IF(B89="","",'ASIST-REV'!BR86)</f>
        <v/>
      </c>
      <c r="AE89" s="471"/>
      <c r="AF89" s="269"/>
      <c r="AG89" s="268" t="str">
        <f>IF(B89="","",'ASIST-REV'!BT86)</f>
        <v/>
      </c>
      <c r="AH89" s="471"/>
      <c r="AI89" s="269"/>
      <c r="AJ89" s="268" t="str">
        <f>IF(B89="","",EVID_REV!BC95)</f>
        <v/>
      </c>
      <c r="AK89" s="471"/>
      <c r="AL89" s="269"/>
      <c r="AM89" s="268" t="str">
        <f>IF(B89="","",EVID_REV!BE95)</f>
        <v/>
      </c>
      <c r="AN89" s="471"/>
      <c r="AO89" s="269"/>
      <c r="AP89" s="472" t="str">
        <f>IF(B89="","",CONCENTRADO!G60)</f>
        <v/>
      </c>
      <c r="AQ89" s="496"/>
      <c r="AR89" s="473"/>
      <c r="AS89" s="268" t="str">
        <f>IF(B89="","",CONCENTRADO!H60)</f>
        <v/>
      </c>
      <c r="AT89" s="471"/>
      <c r="AU89" s="269"/>
      <c r="AV89" s="268" t="str">
        <f t="shared" si="6"/>
        <v/>
      </c>
      <c r="AW89" s="269"/>
      <c r="AX89" s="472" t="str">
        <f t="shared" si="7"/>
        <v/>
      </c>
      <c r="AY89" s="473"/>
      <c r="AZ89" s="268"/>
      <c r="BA89" s="471"/>
      <c r="BB89" s="471"/>
      <c r="BC89" s="471"/>
      <c r="BD89" s="471"/>
      <c r="BE89" s="269"/>
      <c r="BF89" s="46" t="str">
        <f t="shared" si="8"/>
        <v/>
      </c>
    </row>
    <row r="90" spans="1:58" ht="30" customHeight="1" x14ac:dyDescent="0.25">
      <c r="A90" s="1">
        <v>42</v>
      </c>
      <c r="B90" s="295" t="str">
        <f>IF(ISBLANK(NOMBRES!B43),"",NOMBRES!B43)</f>
        <v/>
      </c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7"/>
      <c r="AD90" s="270" t="str">
        <f>IF(B90="","",'ASIST-REV'!BR87)</f>
        <v/>
      </c>
      <c r="AE90" s="439"/>
      <c r="AF90" s="271"/>
      <c r="AG90" s="270" t="str">
        <f>IF(B90="","",'ASIST-REV'!BT87)</f>
        <v/>
      </c>
      <c r="AH90" s="439"/>
      <c r="AI90" s="271"/>
      <c r="AJ90" s="270" t="str">
        <f>IF(B90="","",EVID_REV!BC96)</f>
        <v/>
      </c>
      <c r="AK90" s="439"/>
      <c r="AL90" s="271"/>
      <c r="AM90" s="270" t="str">
        <f>IF(B90="","",EVID_REV!BE96)</f>
        <v/>
      </c>
      <c r="AN90" s="439"/>
      <c r="AO90" s="271"/>
      <c r="AP90" s="469" t="str">
        <f>IF(B90="","",CONCENTRADO!G61)</f>
        <v/>
      </c>
      <c r="AQ90" s="497"/>
      <c r="AR90" s="470"/>
      <c r="AS90" s="270" t="str">
        <f>IF(B90="","",CONCENTRADO!H61)</f>
        <v/>
      </c>
      <c r="AT90" s="439"/>
      <c r="AU90" s="271"/>
      <c r="AV90" s="270" t="str">
        <f t="shared" si="6"/>
        <v/>
      </c>
      <c r="AW90" s="271"/>
      <c r="AX90" s="469" t="str">
        <f t="shared" si="7"/>
        <v/>
      </c>
      <c r="AY90" s="470"/>
      <c r="AZ90" s="270"/>
      <c r="BA90" s="439"/>
      <c r="BB90" s="439"/>
      <c r="BC90" s="439"/>
      <c r="BD90" s="439"/>
      <c r="BE90" s="271"/>
      <c r="BF90" s="46" t="str">
        <f t="shared" si="8"/>
        <v/>
      </c>
    </row>
    <row r="91" spans="1:58" ht="30" customHeight="1" x14ac:dyDescent="0.25">
      <c r="A91" s="4">
        <v>43</v>
      </c>
      <c r="B91" s="298" t="str">
        <f>IF(ISBLANK(NOMBRES!B44),"",NOMBRES!B44)</f>
        <v/>
      </c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300"/>
      <c r="AD91" s="268" t="str">
        <f>IF(B91="","",'ASIST-REV'!BR88)</f>
        <v/>
      </c>
      <c r="AE91" s="471"/>
      <c r="AF91" s="269"/>
      <c r="AG91" s="268" t="str">
        <f>IF(B91="","",'ASIST-REV'!BT88)</f>
        <v/>
      </c>
      <c r="AH91" s="471"/>
      <c r="AI91" s="269"/>
      <c r="AJ91" s="268" t="str">
        <f>IF(B91="","",EVID_REV!BC97)</f>
        <v/>
      </c>
      <c r="AK91" s="471"/>
      <c r="AL91" s="269"/>
      <c r="AM91" s="268" t="str">
        <f>IF(B91="","",EVID_REV!BE97)</f>
        <v/>
      </c>
      <c r="AN91" s="471"/>
      <c r="AO91" s="269"/>
      <c r="AP91" s="472" t="str">
        <f>IF(B91="","",CONCENTRADO!G62)</f>
        <v/>
      </c>
      <c r="AQ91" s="496"/>
      <c r="AR91" s="473"/>
      <c r="AS91" s="268" t="str">
        <f>IF(B91="","",CONCENTRADO!H62)</f>
        <v/>
      </c>
      <c r="AT91" s="471"/>
      <c r="AU91" s="269"/>
      <c r="AV91" s="268" t="str">
        <f t="shared" si="6"/>
        <v/>
      </c>
      <c r="AW91" s="269"/>
      <c r="AX91" s="472" t="str">
        <f t="shared" si="7"/>
        <v/>
      </c>
      <c r="AY91" s="473"/>
      <c r="AZ91" s="268"/>
      <c r="BA91" s="471"/>
      <c r="BB91" s="471"/>
      <c r="BC91" s="471"/>
      <c r="BD91" s="471"/>
      <c r="BE91" s="269"/>
      <c r="BF91" s="46" t="str">
        <f t="shared" si="8"/>
        <v/>
      </c>
    </row>
    <row r="92" spans="1:58" ht="30" customHeight="1" x14ac:dyDescent="0.25">
      <c r="A92" s="1">
        <v>44</v>
      </c>
      <c r="B92" s="295" t="str">
        <f>IF(ISBLANK(NOMBRES!B45),"",NOMBRES!B45)</f>
        <v/>
      </c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7"/>
      <c r="AD92" s="270" t="str">
        <f>IF(B92="","",'ASIST-REV'!BR89)</f>
        <v/>
      </c>
      <c r="AE92" s="439"/>
      <c r="AF92" s="271"/>
      <c r="AG92" s="270" t="str">
        <f>IF(B92="","",'ASIST-REV'!BT89)</f>
        <v/>
      </c>
      <c r="AH92" s="439"/>
      <c r="AI92" s="271"/>
      <c r="AJ92" s="270" t="str">
        <f>IF(B92="","",EVID_REV!BC98)</f>
        <v/>
      </c>
      <c r="AK92" s="439"/>
      <c r="AL92" s="271"/>
      <c r="AM92" s="270" t="str">
        <f>IF(B92="","",EVID_REV!BE98)</f>
        <v/>
      </c>
      <c r="AN92" s="439"/>
      <c r="AO92" s="271"/>
      <c r="AP92" s="469" t="str">
        <f>IF(B92="","",CONCENTRADO!G63)</f>
        <v/>
      </c>
      <c r="AQ92" s="497"/>
      <c r="AR92" s="470"/>
      <c r="AS92" s="270" t="str">
        <f>IF(B92="","",CONCENTRADO!H63)</f>
        <v/>
      </c>
      <c r="AT92" s="439"/>
      <c r="AU92" s="271"/>
      <c r="AV92" s="270" t="str">
        <f t="shared" si="6"/>
        <v/>
      </c>
      <c r="AW92" s="271"/>
      <c r="AX92" s="469" t="str">
        <f t="shared" si="7"/>
        <v/>
      </c>
      <c r="AY92" s="470"/>
      <c r="AZ92" s="270"/>
      <c r="BA92" s="439"/>
      <c r="BB92" s="439"/>
      <c r="BC92" s="439"/>
      <c r="BD92" s="439"/>
      <c r="BE92" s="271"/>
      <c r="BF92" s="46" t="str">
        <f t="shared" si="8"/>
        <v/>
      </c>
    </row>
    <row r="93" spans="1:58" ht="30" customHeight="1" x14ac:dyDescent="0.25">
      <c r="A93" s="4">
        <v>45</v>
      </c>
      <c r="B93" s="298" t="str">
        <f>IF(ISBLANK(NOMBRES!B46),"",NOMBRES!B46)</f>
        <v/>
      </c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300"/>
      <c r="AD93" s="268" t="str">
        <f>IF(B93="","",'ASIST-REV'!BR90)</f>
        <v/>
      </c>
      <c r="AE93" s="471"/>
      <c r="AF93" s="269"/>
      <c r="AG93" s="268" t="str">
        <f>IF(B93="","",'ASIST-REV'!BT90)</f>
        <v/>
      </c>
      <c r="AH93" s="471"/>
      <c r="AI93" s="269"/>
      <c r="AJ93" s="268" t="str">
        <f>IF(B93="","",EVID_REV!BC99)</f>
        <v/>
      </c>
      <c r="AK93" s="471"/>
      <c r="AL93" s="269"/>
      <c r="AM93" s="268" t="str">
        <f>IF(B93="","",EVID_REV!BE99)</f>
        <v/>
      </c>
      <c r="AN93" s="471"/>
      <c r="AO93" s="269"/>
      <c r="AP93" s="472" t="str">
        <f>IF(B93="","",CONCENTRADO!G64)</f>
        <v/>
      </c>
      <c r="AQ93" s="496"/>
      <c r="AR93" s="473"/>
      <c r="AS93" s="268" t="str">
        <f>IF(B93="","",CONCENTRADO!H64)</f>
        <v/>
      </c>
      <c r="AT93" s="471"/>
      <c r="AU93" s="269"/>
      <c r="AV93" s="268" t="str">
        <f t="shared" si="6"/>
        <v/>
      </c>
      <c r="AW93" s="269"/>
      <c r="AX93" s="472" t="str">
        <f t="shared" si="7"/>
        <v/>
      </c>
      <c r="AY93" s="473"/>
      <c r="AZ93" s="268"/>
      <c r="BA93" s="471"/>
      <c r="BB93" s="471"/>
      <c r="BC93" s="471"/>
      <c r="BD93" s="471"/>
      <c r="BE93" s="269"/>
      <c r="BF93" s="46" t="str">
        <f t="shared" si="8"/>
        <v/>
      </c>
    </row>
    <row r="94" spans="1:58" ht="30" customHeight="1" x14ac:dyDescent="0.25">
      <c r="A94" s="1">
        <v>46</v>
      </c>
      <c r="B94" s="295" t="str">
        <f>IF(ISBLANK(NOMBRES!B47),"",NOMBRES!B47)</f>
        <v/>
      </c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7"/>
      <c r="AD94" s="270" t="str">
        <f>IF(B94="","",'ASIST-REV'!BR91)</f>
        <v/>
      </c>
      <c r="AE94" s="439"/>
      <c r="AF94" s="271"/>
      <c r="AG94" s="270" t="str">
        <f>IF(B94="","",'ASIST-REV'!BT91)</f>
        <v/>
      </c>
      <c r="AH94" s="439"/>
      <c r="AI94" s="271"/>
      <c r="AJ94" s="270" t="str">
        <f>IF(B94="","",EVID_REV!BC100)</f>
        <v/>
      </c>
      <c r="AK94" s="439"/>
      <c r="AL94" s="271"/>
      <c r="AM94" s="270" t="str">
        <f>IF(B94="","",EVID_REV!BE100)</f>
        <v/>
      </c>
      <c r="AN94" s="439"/>
      <c r="AO94" s="271"/>
      <c r="AP94" s="469" t="str">
        <f>IF(B94="","",CONCENTRADO!G65)</f>
        <v/>
      </c>
      <c r="AQ94" s="497"/>
      <c r="AR94" s="470"/>
      <c r="AS94" s="270" t="str">
        <f>IF(B94="","",CONCENTRADO!H65)</f>
        <v/>
      </c>
      <c r="AT94" s="439"/>
      <c r="AU94" s="271"/>
      <c r="AV94" s="270" t="str">
        <f t="shared" si="6"/>
        <v/>
      </c>
      <c r="AW94" s="271"/>
      <c r="AX94" s="469" t="str">
        <f t="shared" si="7"/>
        <v/>
      </c>
      <c r="AY94" s="470"/>
      <c r="AZ94" s="270"/>
      <c r="BA94" s="439"/>
      <c r="BB94" s="439"/>
      <c r="BC94" s="439"/>
      <c r="BD94" s="439"/>
      <c r="BE94" s="271"/>
      <c r="BF94" s="46" t="str">
        <f t="shared" si="8"/>
        <v/>
      </c>
    </row>
    <row r="95" spans="1:58" ht="30" customHeight="1" x14ac:dyDescent="0.25">
      <c r="A95" s="4">
        <v>47</v>
      </c>
      <c r="B95" s="298" t="str">
        <f>IF(ISBLANK(NOMBRES!B48),"",NOMBRES!B48)</f>
        <v/>
      </c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300"/>
      <c r="AD95" s="268" t="str">
        <f>IF(B95="","",'ASIST-REV'!BR92)</f>
        <v/>
      </c>
      <c r="AE95" s="471"/>
      <c r="AF95" s="269"/>
      <c r="AG95" s="268" t="str">
        <f>IF(B95="","",'ASIST-REV'!BT92)</f>
        <v/>
      </c>
      <c r="AH95" s="471"/>
      <c r="AI95" s="269"/>
      <c r="AJ95" s="268" t="str">
        <f>IF(B95="","",EVID_REV!BC101)</f>
        <v/>
      </c>
      <c r="AK95" s="471"/>
      <c r="AL95" s="269"/>
      <c r="AM95" s="268" t="str">
        <f>IF(B95="","",EVID_REV!BE101)</f>
        <v/>
      </c>
      <c r="AN95" s="471"/>
      <c r="AO95" s="269"/>
      <c r="AP95" s="472" t="str">
        <f>IF(B95="","",CONCENTRADO!G66)</f>
        <v/>
      </c>
      <c r="AQ95" s="496"/>
      <c r="AR95" s="473"/>
      <c r="AS95" s="268" t="str">
        <f>IF(B95="","",CONCENTRADO!H66)</f>
        <v/>
      </c>
      <c r="AT95" s="471"/>
      <c r="AU95" s="269"/>
      <c r="AV95" s="268" t="str">
        <f t="shared" si="6"/>
        <v/>
      </c>
      <c r="AW95" s="269"/>
      <c r="AX95" s="472" t="str">
        <f t="shared" si="7"/>
        <v/>
      </c>
      <c r="AY95" s="473"/>
      <c r="AZ95" s="268"/>
      <c r="BA95" s="471"/>
      <c r="BB95" s="471"/>
      <c r="BC95" s="471"/>
      <c r="BD95" s="471"/>
      <c r="BE95" s="269"/>
      <c r="BF95" s="46" t="str">
        <f t="shared" si="8"/>
        <v/>
      </c>
    </row>
    <row r="96" spans="1:58" ht="30" customHeight="1" x14ac:dyDescent="0.25">
      <c r="A96" s="1">
        <v>48</v>
      </c>
      <c r="B96" s="295" t="str">
        <f>IF(ISBLANK(NOMBRES!B49),"",NOMBRES!B49)</f>
        <v/>
      </c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7"/>
      <c r="AD96" s="270" t="str">
        <f>IF(B96="","",'ASIST-REV'!BR93)</f>
        <v/>
      </c>
      <c r="AE96" s="439"/>
      <c r="AF96" s="271"/>
      <c r="AG96" s="270" t="str">
        <f>IF(B96="","",'ASIST-REV'!BT93)</f>
        <v/>
      </c>
      <c r="AH96" s="439"/>
      <c r="AI96" s="271"/>
      <c r="AJ96" s="270" t="str">
        <f>IF(B96="","",EVID_REV!BC102)</f>
        <v/>
      </c>
      <c r="AK96" s="439"/>
      <c r="AL96" s="271"/>
      <c r="AM96" s="270" t="str">
        <f>IF(B96="","",EVID_REV!BE102)</f>
        <v/>
      </c>
      <c r="AN96" s="439"/>
      <c r="AO96" s="271"/>
      <c r="AP96" s="469" t="str">
        <f>IF(B96="","",CONCENTRADO!G67)</f>
        <v/>
      </c>
      <c r="AQ96" s="497"/>
      <c r="AR96" s="470"/>
      <c r="AS96" s="270" t="str">
        <f>IF(B96="","",CONCENTRADO!H67)</f>
        <v/>
      </c>
      <c r="AT96" s="439"/>
      <c r="AU96" s="271"/>
      <c r="AV96" s="270" t="str">
        <f t="shared" si="6"/>
        <v/>
      </c>
      <c r="AW96" s="271"/>
      <c r="AX96" s="469" t="str">
        <f t="shared" si="7"/>
        <v/>
      </c>
      <c r="AY96" s="470"/>
      <c r="AZ96" s="270"/>
      <c r="BA96" s="439"/>
      <c r="BB96" s="439"/>
      <c r="BC96" s="439"/>
      <c r="BD96" s="439"/>
      <c r="BE96" s="271"/>
      <c r="BF96" s="46" t="str">
        <f t="shared" si="8"/>
        <v/>
      </c>
    </row>
    <row r="97" spans="1:59" ht="30" customHeight="1" x14ac:dyDescent="0.25">
      <c r="A97" s="4">
        <v>49</v>
      </c>
      <c r="B97" s="298" t="str">
        <f>IF(ISBLANK(NOMBRES!B50),"",NOMBRES!B50)</f>
        <v/>
      </c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299"/>
      <c r="AB97" s="299"/>
      <c r="AC97" s="300"/>
      <c r="AD97" s="268" t="str">
        <f>IF(B97="","",'ASIST-REV'!BR94)</f>
        <v/>
      </c>
      <c r="AE97" s="471"/>
      <c r="AF97" s="269"/>
      <c r="AG97" s="268" t="str">
        <f>IF(B97="","",'ASIST-REV'!BT94)</f>
        <v/>
      </c>
      <c r="AH97" s="471"/>
      <c r="AI97" s="269"/>
      <c r="AJ97" s="268" t="str">
        <f>IF(B97="","",EVID_REV!BC103)</f>
        <v/>
      </c>
      <c r="AK97" s="471"/>
      <c r="AL97" s="269"/>
      <c r="AM97" s="268" t="str">
        <f>IF(B97="","",EVID_REV!BE103)</f>
        <v/>
      </c>
      <c r="AN97" s="471"/>
      <c r="AO97" s="269"/>
      <c r="AP97" s="472" t="str">
        <f>IF(B97="","",CONCENTRADO!G68)</f>
        <v/>
      </c>
      <c r="AQ97" s="496"/>
      <c r="AR97" s="473"/>
      <c r="AS97" s="268" t="str">
        <f>IF(B97="","",CONCENTRADO!H68)</f>
        <v/>
      </c>
      <c r="AT97" s="471"/>
      <c r="AU97" s="269"/>
      <c r="AV97" s="268" t="str">
        <f t="shared" si="6"/>
        <v/>
      </c>
      <c r="AW97" s="269"/>
      <c r="AX97" s="472" t="str">
        <f t="shared" si="7"/>
        <v/>
      </c>
      <c r="AY97" s="473"/>
      <c r="AZ97" s="268"/>
      <c r="BA97" s="471"/>
      <c r="BB97" s="471"/>
      <c r="BC97" s="471"/>
      <c r="BD97" s="471"/>
      <c r="BE97" s="269"/>
      <c r="BF97" s="46" t="str">
        <f t="shared" si="8"/>
        <v/>
      </c>
    </row>
    <row r="98" spans="1:59" ht="30" customHeight="1" x14ac:dyDescent="0.25">
      <c r="A98" s="1">
        <v>50</v>
      </c>
      <c r="B98" s="295" t="str">
        <f>IF(ISBLANK(NOMBRES!B51),"",NOMBRES!B51)</f>
        <v/>
      </c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7"/>
      <c r="AD98" s="270" t="str">
        <f>IF(B98="","",'ASIST-REV'!BR95)</f>
        <v/>
      </c>
      <c r="AE98" s="439"/>
      <c r="AF98" s="271"/>
      <c r="AG98" s="270" t="str">
        <f>IF(B98="","",'ASIST-REV'!BT95)</f>
        <v/>
      </c>
      <c r="AH98" s="439"/>
      <c r="AI98" s="271"/>
      <c r="AJ98" s="270" t="str">
        <f>IF(B98="","",EVID_REV!BC104)</f>
        <v/>
      </c>
      <c r="AK98" s="439"/>
      <c r="AL98" s="271"/>
      <c r="AM98" s="270" t="str">
        <f>IF(B98="","",EVID_REV!BE104)</f>
        <v/>
      </c>
      <c r="AN98" s="439"/>
      <c r="AO98" s="271"/>
      <c r="AP98" s="469" t="str">
        <f>IF(B98="","",CONCENTRADO!G69)</f>
        <v/>
      </c>
      <c r="AQ98" s="497"/>
      <c r="AR98" s="470"/>
      <c r="AS98" s="270" t="str">
        <f>IF(B98="","",CONCENTRADO!H69)</f>
        <v/>
      </c>
      <c r="AT98" s="439"/>
      <c r="AU98" s="271"/>
      <c r="AV98" s="270" t="str">
        <f t="shared" si="6"/>
        <v/>
      </c>
      <c r="AW98" s="271"/>
      <c r="AX98" s="469" t="str">
        <f t="shared" si="7"/>
        <v/>
      </c>
      <c r="AY98" s="470"/>
      <c r="AZ98" s="270"/>
      <c r="BA98" s="439"/>
      <c r="BB98" s="439"/>
      <c r="BC98" s="439"/>
      <c r="BD98" s="439"/>
      <c r="BE98" s="271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1" t="s">
        <v>95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"/>
      <c r="Y100" s="301" t="s">
        <v>42</v>
      </c>
      <c r="Z100" s="301"/>
      <c r="AA100" s="301"/>
      <c r="AB100" s="301"/>
      <c r="AC100" s="301"/>
      <c r="AD100" s="301"/>
      <c r="AE100" s="301"/>
      <c r="AF100" s="301"/>
      <c r="AG100" s="301"/>
      <c r="AH100" s="301"/>
      <c r="AI100" s="31"/>
      <c r="AJ100" s="301" t="s">
        <v>96</v>
      </c>
      <c r="AK100" s="301"/>
      <c r="AL100" s="301"/>
      <c r="AM100" s="301"/>
      <c r="AN100" s="301"/>
      <c r="AO100" s="301"/>
      <c r="AP100" s="301"/>
      <c r="AQ100" s="301"/>
      <c r="AR100" s="301"/>
      <c r="AS100" s="301"/>
      <c r="AT100" s="301"/>
      <c r="AU100" s="301"/>
      <c r="AV100" s="32"/>
      <c r="AW100" s="301" t="s">
        <v>97</v>
      </c>
      <c r="AX100" s="301"/>
      <c r="AY100" s="301"/>
      <c r="AZ100" s="301"/>
      <c r="BA100" s="301"/>
      <c r="BB100" s="301"/>
      <c r="BC100" s="301"/>
      <c r="BD100" s="301"/>
      <c r="BE100" s="301"/>
    </row>
    <row r="101" spans="1:59" ht="38.25" customHeight="1" x14ac:dyDescent="0.2">
      <c r="A101" s="463" t="s">
        <v>98</v>
      </c>
      <c r="B101" s="464"/>
      <c r="C101" s="464"/>
      <c r="D101" s="465"/>
      <c r="E101" s="463" t="s">
        <v>99</v>
      </c>
      <c r="F101" s="464"/>
      <c r="G101" s="464"/>
      <c r="H101" s="465"/>
      <c r="I101" s="466" t="s">
        <v>100</v>
      </c>
      <c r="J101" s="467"/>
      <c r="K101" s="467"/>
      <c r="L101" s="467"/>
      <c r="M101" s="468"/>
      <c r="N101" s="466" t="s">
        <v>101</v>
      </c>
      <c r="O101" s="467"/>
      <c r="P101" s="467"/>
      <c r="Q101" s="467"/>
      <c r="R101" s="468"/>
      <c r="S101" s="466" t="s">
        <v>102</v>
      </c>
      <c r="T101" s="467"/>
      <c r="U101" s="467"/>
      <c r="V101" s="467"/>
      <c r="W101" s="468"/>
      <c r="X101" s="33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J101" s="453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8"/>
      <c r="AW101" s="454" t="s">
        <v>103</v>
      </c>
      <c r="AX101" s="455"/>
      <c r="AY101" s="456"/>
      <c r="AZ101" s="454" t="s">
        <v>104</v>
      </c>
      <c r="BA101" s="455"/>
      <c r="BB101" s="456"/>
      <c r="BC101" s="454" t="s">
        <v>105</v>
      </c>
      <c r="BD101" s="455"/>
      <c r="BE101" s="456"/>
    </row>
    <row r="102" spans="1:59" ht="30" customHeight="1" x14ac:dyDescent="0.2">
      <c r="A102" s="457">
        <f>NOMBRES!B$52-S102</f>
        <v>37</v>
      </c>
      <c r="B102" s="458"/>
      <c r="C102" s="458"/>
      <c r="D102" s="459"/>
      <c r="E102" s="494">
        <f>COUNTIFS(CALIF_ANV!AX81:AY105,"&gt;=5",CALIF_ANV!AX81:AY105,"&lt;=10")+COUNTIFS(AX74:AY98,"&gt;=5",AX74:AY98,"&lt;=10")-S102</f>
        <v>3</v>
      </c>
      <c r="F102" s="458"/>
      <c r="G102" s="458"/>
      <c r="H102" s="459"/>
      <c r="I102" s="457">
        <f>COUNTIFS(CALIF_ANV!AX85:AX109,"&gt;=6",CALIF_ANV!AX85:AX109,"&lt;=10")+COUNTIFS(AX74:AX98,"&gt;=6",AX74:AX98,"&lt;=10")</f>
        <v>2</v>
      </c>
      <c r="J102" s="458"/>
      <c r="K102" s="458"/>
      <c r="L102" s="458"/>
      <c r="M102" s="459"/>
      <c r="N102" s="494">
        <f>COUNTIFS(CALIF_ANV!AX85:AX109,"&lt;6")+COUNTIFS(AX74:AX98,"&lt;6")</f>
        <v>2</v>
      </c>
      <c r="O102" s="458"/>
      <c r="P102" s="458"/>
      <c r="Q102" s="458"/>
      <c r="R102" s="459"/>
      <c r="S102" s="460">
        <v>1</v>
      </c>
      <c r="T102" s="461"/>
      <c r="U102" s="461"/>
      <c r="V102" s="461"/>
      <c r="W102" s="462"/>
      <c r="X102" s="33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8"/>
      <c r="AW102" s="441"/>
      <c r="AX102" s="442"/>
      <c r="AY102" s="443"/>
      <c r="AZ102" s="441"/>
      <c r="BA102" s="442"/>
      <c r="BB102" s="443"/>
      <c r="BC102" s="441"/>
      <c r="BD102" s="442"/>
      <c r="BE102" s="443"/>
      <c r="BF102">
        <f>TRUNC(I$102/(A102-S102)*100,1)</f>
        <v>5.5</v>
      </c>
      <c r="BG102">
        <f>TRUNC(N102/(A102-S102)*100,1)</f>
        <v>5.5</v>
      </c>
    </row>
    <row r="103" spans="1:59" ht="27.75" customHeight="1" x14ac:dyDescent="0.2">
      <c r="A103" s="447" t="s">
        <v>106</v>
      </c>
      <c r="B103" s="448"/>
      <c r="C103" s="448"/>
      <c r="D103" s="448"/>
      <c r="E103" s="448"/>
      <c r="F103" s="448"/>
      <c r="G103" s="448"/>
      <c r="H103" s="449"/>
      <c r="I103" s="491" t="str">
        <f>CONCATENATE(BF102," %")</f>
        <v>5.5 %</v>
      </c>
      <c r="J103" s="492"/>
      <c r="K103" s="492"/>
      <c r="L103" s="492"/>
      <c r="M103" s="493"/>
      <c r="N103" s="491" t="str">
        <f>CONCATENATE(BG102," %")</f>
        <v>5.5 %</v>
      </c>
      <c r="O103" s="492"/>
      <c r="P103" s="492"/>
      <c r="Q103" s="492"/>
      <c r="R103" s="493"/>
      <c r="S103" s="491" t="str">
        <f>CONCATENATE(TRUNC((S$102/A102)*100,1)," %")</f>
        <v>2.7 %</v>
      </c>
      <c r="T103" s="492"/>
      <c r="U103" s="492"/>
      <c r="V103" s="492"/>
      <c r="W103" s="493"/>
      <c r="X103" s="33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W103" s="444"/>
      <c r="AX103" s="445"/>
      <c r="AY103" s="446"/>
      <c r="AZ103" s="444"/>
      <c r="BA103" s="445"/>
      <c r="BB103" s="446"/>
      <c r="BC103" s="444"/>
      <c r="BD103" s="445"/>
      <c r="BE103" s="446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40" t="s">
        <v>19</v>
      </c>
      <c r="BE104" s="440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2025-03-26T01:31:49Z</dcterms:modified>
</cp:coreProperties>
</file>