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sevgob-my.sharepoint.com/personal/elpidio_mendez_msev_gob_mx/Documents/Documents/Mendez1/JTB_2025-2025/lista editda/"/>
    </mc:Choice>
  </mc:AlternateContent>
  <xr:revisionPtr revIDLastSave="1298" documentId="13_ncr:1_{BFEC0E8F-0270-4B2D-AF49-4A711DF3C461}" xr6:coauthVersionLast="47" xr6:coauthVersionMax="47" xr10:uidLastSave="{994D58A4-05B9-4BB2-9A0F-D16CE057B035}"/>
  <bookViews>
    <workbookView xWindow="-120" yWindow="-120" windowWidth="20730" windowHeight="11160" firstSheet="1" activeTab="4" xr2:uid="{00000000-000D-0000-FFFF-FFFF00000000}"/>
  </bookViews>
  <sheets>
    <sheet name="NOMBRES" sheetId="6" r:id="rId1"/>
    <sheet name="CONCENTRADO" sheetId="5" r:id="rId2"/>
    <sheet name="ASIST-ANV" sheetId="3" r:id="rId3"/>
    <sheet name="ASIST-REV" sheetId="4" r:id="rId4"/>
    <sheet name="EVID_ANV" sheetId="9" r:id="rId5"/>
    <sheet name="EVID_REV" sheetId="10" r:id="rId6"/>
    <sheet name="CALIF_ANV" sheetId="7" r:id="rId7"/>
    <sheet name="CALIF_REV" sheetId="8" r:id="rId8"/>
  </sheets>
  <definedNames>
    <definedName name="_xlnm.Print_Area" localSheetId="2">'ASIST-ANV'!$A$1:$BU$107</definedName>
    <definedName name="_xlnm.Print_Area" localSheetId="3">'ASIST-REV'!$A$1:$BU$101</definedName>
    <definedName name="_xlnm.Print_Area" localSheetId="6">CALIF_ANV!$A$1:$BE$110</definedName>
    <definedName name="_xlnm.Print_Area" localSheetId="7">CALIF_REV!$A$1:$BE$104</definedName>
    <definedName name="_xlnm.Print_Area" localSheetId="4">EVID_ANV!$A$1:$BF$116</definedName>
    <definedName name="_xlnm.Print_Area" localSheetId="5">EVID_REV!$A$1:$BF$110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V4" i="4" l="1"/>
  <c r="BV5" i="4"/>
  <c r="BV6" i="4"/>
  <c r="BV7" i="4"/>
  <c r="BV8" i="4"/>
  <c r="BV9" i="4"/>
  <c r="BV10" i="4"/>
  <c r="BV11" i="4"/>
  <c r="BV12" i="4"/>
  <c r="BV13" i="4"/>
  <c r="BV14" i="4"/>
  <c r="BV15" i="4"/>
  <c r="BV16" i="4"/>
  <c r="BV17" i="4"/>
  <c r="BV18" i="4"/>
  <c r="BV19" i="4"/>
  <c r="BV20" i="4"/>
  <c r="BV21" i="4"/>
  <c r="BV22" i="4"/>
  <c r="BV23" i="4"/>
  <c r="BV24" i="4"/>
  <c r="BV26" i="4"/>
  <c r="BV27" i="4"/>
  <c r="BV3" i="4"/>
  <c r="BV11" i="3"/>
  <c r="BV12" i="3"/>
  <c r="BV13" i="3"/>
  <c r="BV14" i="3"/>
  <c r="BV15" i="3"/>
  <c r="BV16" i="3"/>
  <c r="BV17" i="3"/>
  <c r="BV18" i="3"/>
  <c r="BV19" i="3"/>
  <c r="BV20" i="3"/>
  <c r="BV21" i="3"/>
  <c r="BV22" i="3"/>
  <c r="BV23" i="3"/>
  <c r="BV24" i="3"/>
  <c r="BV25" i="3"/>
  <c r="BV26" i="3"/>
  <c r="BV27" i="3"/>
  <c r="BV28" i="3"/>
  <c r="BV29" i="3"/>
  <c r="BV30" i="3"/>
  <c r="BV31" i="3"/>
  <c r="BV32" i="3"/>
  <c r="BV33" i="3"/>
  <c r="BV34" i="3"/>
  <c r="BV10" i="3"/>
  <c r="AK2" i="10" l="1"/>
  <c r="AL2" i="10"/>
  <c r="AM2" i="10"/>
  <c r="AN2" i="10"/>
  <c r="AO2" i="10"/>
  <c r="AP2" i="10"/>
  <c r="AQ2" i="10"/>
  <c r="AR2" i="10"/>
  <c r="AS2" i="10"/>
  <c r="AT2" i="10"/>
  <c r="AU2" i="10"/>
  <c r="AF1" i="10"/>
  <c r="AG1" i="10"/>
  <c r="AH1" i="10"/>
  <c r="AI1" i="10"/>
  <c r="AJ1" i="10"/>
  <c r="AK1" i="10"/>
  <c r="AL1" i="10"/>
  <c r="AM1" i="10"/>
  <c r="AN1" i="10"/>
  <c r="AO1" i="10"/>
  <c r="AP1" i="10"/>
  <c r="AQ1" i="10"/>
  <c r="AR1" i="10"/>
  <c r="AS1" i="10"/>
  <c r="AT1" i="10"/>
  <c r="AU1" i="10"/>
  <c r="AV1" i="10"/>
  <c r="AW1" i="10"/>
  <c r="AX1" i="10"/>
  <c r="AY1" i="10"/>
  <c r="AZ1" i="10"/>
  <c r="BV72" i="4"/>
  <c r="BV73" i="4"/>
  <c r="BV74" i="4"/>
  <c r="BV75" i="4"/>
  <c r="BV76" i="4"/>
  <c r="BV77" i="4"/>
  <c r="BV78" i="4"/>
  <c r="BV79" i="4"/>
  <c r="BV80" i="4"/>
  <c r="BV81" i="4"/>
  <c r="BV82" i="4"/>
  <c r="BV83" i="4"/>
  <c r="BV84" i="4"/>
  <c r="BV85" i="4"/>
  <c r="BV86" i="4"/>
  <c r="BV87" i="4"/>
  <c r="BV88" i="4"/>
  <c r="BV89" i="4"/>
  <c r="BV90" i="4"/>
  <c r="BV91" i="4"/>
  <c r="BV92" i="4"/>
  <c r="BV93" i="4"/>
  <c r="BV94" i="4"/>
  <c r="BV95" i="4"/>
  <c r="BV71" i="4"/>
  <c r="BV38" i="4"/>
  <c r="BV39" i="4"/>
  <c r="BV40" i="4"/>
  <c r="BV41" i="4"/>
  <c r="BV42" i="4"/>
  <c r="BV43" i="4"/>
  <c r="BV44" i="4"/>
  <c r="BV45" i="4"/>
  <c r="BV46" i="4"/>
  <c r="BV47" i="4"/>
  <c r="BV48" i="4"/>
  <c r="BV49" i="4"/>
  <c r="BV50" i="4"/>
  <c r="BV51" i="4"/>
  <c r="BV52" i="4"/>
  <c r="BV53" i="4"/>
  <c r="BV54" i="4"/>
  <c r="BV55" i="4"/>
  <c r="BV56" i="4"/>
  <c r="BV57" i="4"/>
  <c r="BV58" i="4"/>
  <c r="BV59" i="4"/>
  <c r="BV60" i="4"/>
  <c r="BV61" i="4"/>
  <c r="BV83" i="3"/>
  <c r="BV84" i="3"/>
  <c r="BV85" i="3"/>
  <c r="BV86" i="3"/>
  <c r="BV87" i="3"/>
  <c r="BV88" i="3"/>
  <c r="BV89" i="3"/>
  <c r="BV90" i="3"/>
  <c r="BV91" i="3"/>
  <c r="BV92" i="3"/>
  <c r="BV93" i="3"/>
  <c r="BV94" i="3"/>
  <c r="BV95" i="3"/>
  <c r="BV96" i="3"/>
  <c r="BV97" i="3"/>
  <c r="BV98" i="3"/>
  <c r="BV99" i="3"/>
  <c r="BV100" i="3"/>
  <c r="BV101" i="3"/>
  <c r="BV102" i="3"/>
  <c r="BV103" i="3"/>
  <c r="BV104" i="3"/>
  <c r="BV105" i="3"/>
  <c r="BV106" i="3"/>
  <c r="BV82" i="3"/>
  <c r="BV47" i="3"/>
  <c r="BV48" i="3"/>
  <c r="BV49" i="3"/>
  <c r="BV50" i="3"/>
  <c r="BV51" i="3"/>
  <c r="BV52" i="3"/>
  <c r="BV53" i="3"/>
  <c r="BV54" i="3"/>
  <c r="BV55" i="3"/>
  <c r="BV56" i="3"/>
  <c r="BV57" i="3"/>
  <c r="BV58" i="3"/>
  <c r="BV59" i="3"/>
  <c r="BV60" i="3"/>
  <c r="BV61" i="3"/>
  <c r="BV62" i="3"/>
  <c r="BV63" i="3"/>
  <c r="BV64" i="3"/>
  <c r="BV65" i="3"/>
  <c r="BV66" i="3"/>
  <c r="BV67" i="3"/>
  <c r="BV68" i="3"/>
  <c r="BV69" i="3"/>
  <c r="BV70" i="3"/>
  <c r="BV46" i="3"/>
  <c r="AX75" i="8"/>
  <c r="AX76" i="8"/>
  <c r="AX77" i="8"/>
  <c r="AX78" i="8"/>
  <c r="AX79" i="8"/>
  <c r="AX80" i="8"/>
  <c r="AX81" i="8"/>
  <c r="AX82" i="8"/>
  <c r="AX83" i="8"/>
  <c r="AX84" i="8"/>
  <c r="AX85" i="8"/>
  <c r="AX86" i="8"/>
  <c r="AX87" i="8"/>
  <c r="AX88" i="8"/>
  <c r="AX89" i="8"/>
  <c r="AX90" i="8"/>
  <c r="AX91" i="8"/>
  <c r="AX92" i="8"/>
  <c r="AX93" i="8"/>
  <c r="AX94" i="8"/>
  <c r="AX95" i="8"/>
  <c r="AX96" i="8"/>
  <c r="AX97" i="8"/>
  <c r="AX98" i="8"/>
  <c r="AV74" i="8"/>
  <c r="AX40" i="8"/>
  <c r="AX41" i="8"/>
  <c r="AX42" i="8"/>
  <c r="AX43" i="8"/>
  <c r="AX44" i="8"/>
  <c r="AX45" i="8"/>
  <c r="AX46" i="8"/>
  <c r="AX47" i="8"/>
  <c r="AX48" i="8"/>
  <c r="AX49" i="8"/>
  <c r="AX50" i="8"/>
  <c r="AX51" i="8"/>
  <c r="AX52" i="8"/>
  <c r="AX53" i="8"/>
  <c r="AX54" i="8"/>
  <c r="AX55" i="8"/>
  <c r="AX56" i="8"/>
  <c r="AX57" i="8"/>
  <c r="AX58" i="8"/>
  <c r="AX59" i="8"/>
  <c r="AX60" i="8"/>
  <c r="AX61" i="8"/>
  <c r="AX62" i="8"/>
  <c r="AX63" i="8"/>
  <c r="AX27" i="8"/>
  <c r="AX28" i="8"/>
  <c r="AX39" i="8"/>
  <c r="AX91" i="7"/>
  <c r="AX85" i="7"/>
  <c r="AX54" i="7"/>
  <c r="AX48" i="7"/>
  <c r="BS38" i="3"/>
  <c r="BO38" i="3"/>
  <c r="BS74" i="3"/>
  <c r="BO74" i="3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20" i="5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2" i="6"/>
  <c r="B52" i="6" s="1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BQ70" i="4"/>
  <c r="AD70" i="4"/>
  <c r="AM71" i="8"/>
  <c r="W71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74" i="8"/>
  <c r="B39" i="8"/>
  <c r="AM36" i="8"/>
  <c r="W36" i="8"/>
  <c r="AS98" i="8" l="1"/>
  <c r="AP98" i="8"/>
  <c r="AM98" i="8"/>
  <c r="AD98" i="8"/>
  <c r="AG98" i="8"/>
  <c r="AJ98" i="8"/>
  <c r="AS97" i="8"/>
  <c r="AP97" i="8"/>
  <c r="AM97" i="8"/>
  <c r="AD97" i="8"/>
  <c r="AG97" i="8"/>
  <c r="AJ97" i="8"/>
  <c r="AD63" i="8"/>
  <c r="AG63" i="8"/>
  <c r="AJ63" i="8"/>
  <c r="AS63" i="8"/>
  <c r="AP63" i="8"/>
  <c r="AM63" i="8"/>
  <c r="AD62" i="8"/>
  <c r="AG62" i="8"/>
  <c r="AJ62" i="8"/>
  <c r="AS62" i="8"/>
  <c r="AP62" i="8"/>
  <c r="AM62" i="8"/>
  <c r="S103" i="8"/>
  <c r="A102" i="8"/>
  <c r="A67" i="8"/>
  <c r="A32" i="8"/>
  <c r="S68" i="8"/>
  <c r="S33" i="8"/>
  <c r="BF97" i="8"/>
  <c r="N68" i="5"/>
  <c r="AV97" i="8"/>
  <c r="BF98" i="8"/>
  <c r="N69" i="5"/>
  <c r="AV98" i="8"/>
  <c r="BF62" i="8"/>
  <c r="M68" i="5"/>
  <c r="AV62" i="8"/>
  <c r="BF63" i="8"/>
  <c r="M69" i="5"/>
  <c r="AV63" i="8"/>
  <c r="BD76" i="7" l="1"/>
  <c r="BD39" i="7"/>
  <c r="BB76" i="7"/>
  <c r="BB39" i="7"/>
  <c r="W1" i="8"/>
  <c r="AM1" i="8"/>
  <c r="AI76" i="7"/>
  <c r="BD79" i="7"/>
  <c r="BD42" i="7"/>
  <c r="BD5" i="7"/>
  <c r="BB79" i="7"/>
  <c r="BB42" i="7"/>
  <c r="BB5" i="7"/>
  <c r="AE42" i="7"/>
  <c r="AI39" i="7"/>
  <c r="O42" i="7"/>
  <c r="O39" i="7"/>
  <c r="AE77" i="10"/>
  <c r="AF77" i="10"/>
  <c r="AG77" i="10"/>
  <c r="AH77" i="10"/>
  <c r="AI77" i="10"/>
  <c r="AJ77" i="10"/>
  <c r="AK77" i="10"/>
  <c r="AL77" i="10"/>
  <c r="AM77" i="10"/>
  <c r="AN77" i="10"/>
  <c r="AO77" i="10"/>
  <c r="AP77" i="10"/>
  <c r="AQ77" i="10"/>
  <c r="AR77" i="10"/>
  <c r="AS77" i="10"/>
  <c r="AT77" i="10"/>
  <c r="AU77" i="10"/>
  <c r="AV77" i="10"/>
  <c r="AW77" i="10"/>
  <c r="AX77" i="10"/>
  <c r="AY77" i="10"/>
  <c r="AZ77" i="10"/>
  <c r="BA77" i="10"/>
  <c r="BB77" i="10"/>
  <c r="AD77" i="10"/>
  <c r="AE76" i="10"/>
  <c r="AF76" i="10"/>
  <c r="AG76" i="10"/>
  <c r="AH76" i="10"/>
  <c r="AI76" i="10"/>
  <c r="AJ76" i="10"/>
  <c r="AL76" i="10"/>
  <c r="AM76" i="10"/>
  <c r="AN76" i="10"/>
  <c r="AO76" i="10"/>
  <c r="AP76" i="10"/>
  <c r="AQ76" i="10"/>
  <c r="AR76" i="10"/>
  <c r="AS76" i="10"/>
  <c r="AT76" i="10"/>
  <c r="AU76" i="10"/>
  <c r="AV76" i="10"/>
  <c r="AW76" i="10"/>
  <c r="AX76" i="10"/>
  <c r="AY76" i="10"/>
  <c r="AZ76" i="10"/>
  <c r="BA76" i="10"/>
  <c r="BB76" i="10"/>
  <c r="AD76" i="10"/>
  <c r="AE75" i="10"/>
  <c r="AF75" i="10"/>
  <c r="AG75" i="10"/>
  <c r="AH75" i="10"/>
  <c r="AI75" i="10"/>
  <c r="AJ75" i="10"/>
  <c r="AL75" i="10"/>
  <c r="AM75" i="10"/>
  <c r="AN75" i="10"/>
  <c r="AO75" i="10"/>
  <c r="AP75" i="10"/>
  <c r="AQ75" i="10"/>
  <c r="AR75" i="10"/>
  <c r="AS75" i="10"/>
  <c r="AT75" i="10"/>
  <c r="AU75" i="10"/>
  <c r="AV75" i="10"/>
  <c r="AW75" i="10"/>
  <c r="AX75" i="10"/>
  <c r="AY75" i="10"/>
  <c r="AZ75" i="10"/>
  <c r="BA75" i="10"/>
  <c r="BB75" i="10"/>
  <c r="AD75" i="10"/>
  <c r="BF87" i="9"/>
  <c r="BG87" i="9" s="1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85" i="7"/>
  <c r="AY80" i="7"/>
  <c r="AE79" i="7"/>
  <c r="O79" i="7"/>
  <c r="O76" i="7"/>
  <c r="AI2" i="7"/>
  <c r="O2" i="7"/>
  <c r="B81" i="10"/>
  <c r="BE81" i="10" s="1"/>
  <c r="AM75" i="8" s="1"/>
  <c r="B82" i="10"/>
  <c r="BE82" i="10" s="1"/>
  <c r="AM76" i="8" s="1"/>
  <c r="B83" i="10"/>
  <c r="BE83" i="10" s="1"/>
  <c r="AM77" i="8" s="1"/>
  <c r="B84" i="10"/>
  <c r="BE84" i="10" s="1"/>
  <c r="AM78" i="8" s="1"/>
  <c r="B85" i="10"/>
  <c r="BE85" i="10" s="1"/>
  <c r="AM79" i="8" s="1"/>
  <c r="B86" i="10"/>
  <c r="BE86" i="10" s="1"/>
  <c r="AM80" i="8" s="1"/>
  <c r="B87" i="10"/>
  <c r="BE87" i="10" s="1"/>
  <c r="AM81" i="8" s="1"/>
  <c r="B88" i="10"/>
  <c r="BE88" i="10" s="1"/>
  <c r="AM82" i="8" s="1"/>
  <c r="B89" i="10"/>
  <c r="BE89" i="10" s="1"/>
  <c r="AM83" i="8" s="1"/>
  <c r="B90" i="10"/>
  <c r="BE90" i="10" s="1"/>
  <c r="AM84" i="8" s="1"/>
  <c r="B91" i="10"/>
  <c r="BE91" i="10" s="1"/>
  <c r="AM85" i="8" s="1"/>
  <c r="B92" i="10"/>
  <c r="BE92" i="10" s="1"/>
  <c r="AM86" i="8" s="1"/>
  <c r="B93" i="10"/>
  <c r="BE93" i="10" s="1"/>
  <c r="AM87" i="8" s="1"/>
  <c r="B94" i="10"/>
  <c r="BE94" i="10" s="1"/>
  <c r="AM88" i="8" s="1"/>
  <c r="B95" i="10"/>
  <c r="BE95" i="10" s="1"/>
  <c r="AM89" i="8" s="1"/>
  <c r="B96" i="10"/>
  <c r="BE96" i="10" s="1"/>
  <c r="AM90" i="8" s="1"/>
  <c r="B97" i="10"/>
  <c r="BE97" i="10" s="1"/>
  <c r="AM91" i="8" s="1"/>
  <c r="B98" i="10"/>
  <c r="BE98" i="10" s="1"/>
  <c r="AM92" i="8" s="1"/>
  <c r="B99" i="10"/>
  <c r="BE99" i="10" s="1"/>
  <c r="AM93" i="8" s="1"/>
  <c r="B100" i="10"/>
  <c r="BE100" i="10" s="1"/>
  <c r="AM94" i="8" s="1"/>
  <c r="B101" i="10"/>
  <c r="B102" i="10"/>
  <c r="B103" i="10"/>
  <c r="B104" i="10"/>
  <c r="B80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G66" i="10"/>
  <c r="BG67" i="10"/>
  <c r="AH38" i="10"/>
  <c r="AH39" i="10"/>
  <c r="B43" i="10"/>
  <c r="BG104" i="10" l="1"/>
  <c r="BE67" i="10"/>
  <c r="BC67" i="10"/>
  <c r="BG103" i="10"/>
  <c r="BE66" i="10"/>
  <c r="BC66" i="10"/>
  <c r="BE65" i="10"/>
  <c r="BC65" i="10"/>
  <c r="AJ61" i="8" s="1"/>
  <c r="BE64" i="10"/>
  <c r="BC64" i="10"/>
  <c r="AJ60" i="8" s="1"/>
  <c r="BE63" i="10"/>
  <c r="AM59" i="8" s="1"/>
  <c r="BC63" i="10"/>
  <c r="AJ59" i="8" s="1"/>
  <c r="BE62" i="10"/>
  <c r="AM58" i="8" s="1"/>
  <c r="BC62" i="10"/>
  <c r="AJ58" i="8" s="1"/>
  <c r="BE61" i="10"/>
  <c r="AM57" i="8" s="1"/>
  <c r="BC61" i="10"/>
  <c r="AJ57" i="8" s="1"/>
  <c r="BE60" i="10"/>
  <c r="AM56" i="8" s="1"/>
  <c r="BC60" i="10"/>
  <c r="AJ56" i="8" s="1"/>
  <c r="BE59" i="10"/>
  <c r="AM55" i="8" s="1"/>
  <c r="BC59" i="10"/>
  <c r="AJ55" i="8" s="1"/>
  <c r="BE58" i="10"/>
  <c r="AM54" i="8" s="1"/>
  <c r="BC58" i="10"/>
  <c r="AJ54" i="8" s="1"/>
  <c r="BE57" i="10"/>
  <c r="AM53" i="8" s="1"/>
  <c r="BC57" i="10"/>
  <c r="AJ53" i="8" s="1"/>
  <c r="BE56" i="10"/>
  <c r="AM52" i="8" s="1"/>
  <c r="BC56" i="10"/>
  <c r="AJ52" i="8" s="1"/>
  <c r="BE55" i="10"/>
  <c r="AM51" i="8" s="1"/>
  <c r="BC55" i="10"/>
  <c r="AJ51" i="8" s="1"/>
  <c r="BE54" i="10"/>
  <c r="AM50" i="8" s="1"/>
  <c r="BC54" i="10"/>
  <c r="AJ50" i="8" s="1"/>
  <c r="BE53" i="10"/>
  <c r="AM49" i="8" s="1"/>
  <c r="BC53" i="10"/>
  <c r="AJ49" i="8" s="1"/>
  <c r="BE52" i="10"/>
  <c r="AM48" i="8" s="1"/>
  <c r="BC52" i="10"/>
  <c r="AJ48" i="8" s="1"/>
  <c r="BE51" i="10"/>
  <c r="AM47" i="8" s="1"/>
  <c r="BC51" i="10"/>
  <c r="AJ47" i="8" s="1"/>
  <c r="BE50" i="10"/>
  <c r="AM46" i="8" s="1"/>
  <c r="BC50" i="10"/>
  <c r="AJ46" i="8" s="1"/>
  <c r="BE49" i="10"/>
  <c r="AM45" i="8" s="1"/>
  <c r="BC49" i="10"/>
  <c r="AJ45" i="8" s="1"/>
  <c r="BE48" i="10"/>
  <c r="AM44" i="8" s="1"/>
  <c r="BC48" i="10"/>
  <c r="AJ44" i="8" s="1"/>
  <c r="BE47" i="10"/>
  <c r="AM43" i="8" s="1"/>
  <c r="BC47" i="10"/>
  <c r="AJ43" i="8" s="1"/>
  <c r="BE46" i="10"/>
  <c r="AM42" i="8" s="1"/>
  <c r="BC46" i="10"/>
  <c r="AJ42" i="8" s="1"/>
  <c r="BE45" i="10"/>
  <c r="AM41" i="8" s="1"/>
  <c r="BC45" i="10"/>
  <c r="AJ41" i="8" s="1"/>
  <c r="BE44" i="10"/>
  <c r="AM40" i="8" s="1"/>
  <c r="BC44" i="10"/>
  <c r="AJ40" i="8" s="1"/>
  <c r="BE104" i="10"/>
  <c r="BC104" i="10"/>
  <c r="BE103" i="10"/>
  <c r="BC103" i="10"/>
  <c r="BE102" i="10"/>
  <c r="AM96" i="8" s="1"/>
  <c r="BC102" i="10"/>
  <c r="AJ96" i="8" s="1"/>
  <c r="BE101" i="10"/>
  <c r="AM95" i="8" s="1"/>
  <c r="BC101" i="10"/>
  <c r="AJ95" i="8" s="1"/>
  <c r="AG39" i="10"/>
  <c r="AD39" i="10"/>
  <c r="BF76" i="10"/>
  <c r="BF47" i="9"/>
  <c r="BF86" i="9"/>
  <c r="BF75" i="10" s="1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48" i="7"/>
  <c r="BD2" i="7"/>
  <c r="BB2" i="7"/>
  <c r="AE5" i="7"/>
  <c r="O5" i="7"/>
  <c r="AM82" i="7"/>
  <c r="W82" i="7"/>
  <c r="AV80" i="7"/>
  <c r="AS80" i="7"/>
  <c r="AM45" i="7"/>
  <c r="W45" i="7"/>
  <c r="AY43" i="7"/>
  <c r="AV43" i="7"/>
  <c r="AS43" i="7"/>
  <c r="AM8" i="7"/>
  <c r="W8" i="7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AD3" i="10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AY88" i="9"/>
  <c r="AZ88" i="9"/>
  <c r="BA88" i="9"/>
  <c r="BB88" i="9"/>
  <c r="AD88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BA49" i="9"/>
  <c r="BB49" i="9"/>
  <c r="AD49" i="9"/>
  <c r="AE39" i="10"/>
  <c r="AF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B39" i="10"/>
  <c r="AE38" i="10"/>
  <c r="AF38" i="10"/>
  <c r="AG38" i="10"/>
  <c r="AI38" i="10"/>
  <c r="AJ38" i="10"/>
  <c r="AK38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X38" i="10"/>
  <c r="AY38" i="10"/>
  <c r="AZ38" i="10"/>
  <c r="BA38" i="10"/>
  <c r="BB38" i="10"/>
  <c r="AD38" i="10"/>
  <c r="T115" i="9"/>
  <c r="K115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91" i="9"/>
  <c r="BC91" i="9" s="1"/>
  <c r="AJ85" i="7" s="1"/>
  <c r="AZ84" i="9"/>
  <c r="AW45" i="9"/>
  <c r="AW6" i="9"/>
  <c r="AT6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52" i="9"/>
  <c r="AW84" i="9"/>
  <c r="AT84" i="9"/>
  <c r="BE83" i="9"/>
  <c r="BC83" i="9"/>
  <c r="AE83" i="9"/>
  <c r="O83" i="9"/>
  <c r="BF80" i="9"/>
  <c r="BD80" i="9"/>
  <c r="AK80" i="9"/>
  <c r="O80" i="9"/>
  <c r="BF48" i="9"/>
  <c r="BG48" i="9" s="1"/>
  <c r="AZ45" i="9"/>
  <c r="AT45" i="9"/>
  <c r="BE44" i="9"/>
  <c r="BC44" i="9"/>
  <c r="AE44" i="9"/>
  <c r="O44" i="9"/>
  <c r="BF41" i="9"/>
  <c r="BD41" i="9"/>
  <c r="AK41" i="9"/>
  <c r="O41" i="9"/>
  <c r="BF2" i="9"/>
  <c r="BD2" i="9"/>
  <c r="BE5" i="9"/>
  <c r="BC5" i="9"/>
  <c r="AK2" i="9"/>
  <c r="AE5" i="9"/>
  <c r="O5" i="9"/>
  <c r="O2" i="9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T71" i="4"/>
  <c r="K71" i="4"/>
  <c r="B71" i="4"/>
  <c r="B37" i="4"/>
  <c r="T61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AD2" i="4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L68" i="5" s="1"/>
  <c r="O68" i="5" s="1"/>
  <c r="B28" i="8"/>
  <c r="L69" i="5" s="1"/>
  <c r="O69" i="5" s="1"/>
  <c r="B4" i="8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11" i="7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6" i="10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13" i="9"/>
  <c r="T26" i="4"/>
  <c r="T27" i="4"/>
  <c r="K26" i="4"/>
  <c r="K27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3" i="4"/>
  <c r="AE10" i="9"/>
  <c r="AF10" i="9"/>
  <c r="AG10" i="9"/>
  <c r="AH10" i="9"/>
  <c r="AI10" i="9"/>
  <c r="AJ10" i="9"/>
  <c r="AK10" i="9"/>
  <c r="AL10" i="9"/>
  <c r="AR10" i="9"/>
  <c r="AS10" i="9"/>
  <c r="AT10" i="9"/>
  <c r="AU10" i="9"/>
  <c r="AV10" i="9"/>
  <c r="AW10" i="9"/>
  <c r="AX10" i="9"/>
  <c r="AY10" i="9"/>
  <c r="AZ10" i="9"/>
  <c r="BA10" i="9"/>
  <c r="BB10" i="9"/>
  <c r="AD10" i="9"/>
  <c r="AZ6" i="9"/>
  <c r="AS6" i="7"/>
  <c r="AY6" i="7"/>
  <c r="BE7" i="10"/>
  <c r="BE8" i="10"/>
  <c r="BE9" i="10"/>
  <c r="BE10" i="10"/>
  <c r="BE11" i="10"/>
  <c r="BE12" i="10"/>
  <c r="BE13" i="10"/>
  <c r="BE14" i="10"/>
  <c r="BE15" i="10"/>
  <c r="BE16" i="10"/>
  <c r="BE17" i="10"/>
  <c r="BE18" i="10"/>
  <c r="BE19" i="10"/>
  <c r="BE20" i="10"/>
  <c r="BE21" i="10"/>
  <c r="BE22" i="10"/>
  <c r="BE23" i="10"/>
  <c r="BE24" i="10"/>
  <c r="BE25" i="10"/>
  <c r="BE26" i="10"/>
  <c r="BE27" i="10"/>
  <c r="BE28" i="10"/>
  <c r="BE29" i="10"/>
  <c r="BE30" i="10"/>
  <c r="BE6" i="10"/>
  <c r="BG6" i="10" s="1"/>
  <c r="BE14" i="9"/>
  <c r="BG14" i="9" s="1"/>
  <c r="BE15" i="9"/>
  <c r="BE16" i="9"/>
  <c r="BG16" i="9" s="1"/>
  <c r="BE17" i="9"/>
  <c r="BG17" i="9" s="1"/>
  <c r="BE18" i="9"/>
  <c r="BG18" i="9" s="1"/>
  <c r="BE19" i="9"/>
  <c r="BG19" i="9" s="1"/>
  <c r="BE20" i="9"/>
  <c r="BG20" i="9" s="1"/>
  <c r="BE21" i="9"/>
  <c r="BG21" i="9" s="1"/>
  <c r="BE22" i="9"/>
  <c r="BG22" i="9" s="1"/>
  <c r="BE23" i="9"/>
  <c r="BG23" i="9" s="1"/>
  <c r="BE24" i="9"/>
  <c r="BG24" i="9" s="1"/>
  <c r="BE25" i="9"/>
  <c r="BG25" i="9" s="1"/>
  <c r="BE26" i="9"/>
  <c r="BG26" i="9" s="1"/>
  <c r="BE27" i="9"/>
  <c r="BG27" i="9" s="1"/>
  <c r="BE28" i="9"/>
  <c r="BG28" i="9" s="1"/>
  <c r="BE29" i="9"/>
  <c r="BG29" i="9" s="1"/>
  <c r="BE30" i="9"/>
  <c r="BG30" i="9" s="1"/>
  <c r="BE31" i="9"/>
  <c r="BG31" i="9" s="1"/>
  <c r="BE32" i="9"/>
  <c r="BG32" i="9" s="1"/>
  <c r="BE33" i="9"/>
  <c r="BG33" i="9" s="1"/>
  <c r="BE34" i="9"/>
  <c r="BG34" i="9" s="1"/>
  <c r="BE35" i="9"/>
  <c r="BG35" i="9" s="1"/>
  <c r="BE36" i="9"/>
  <c r="BG36" i="9" s="1"/>
  <c r="BE37" i="9"/>
  <c r="BG37" i="9" s="1"/>
  <c r="BE13" i="9"/>
  <c r="BG13" i="9" s="1"/>
  <c r="AE2" i="10"/>
  <c r="AF2" i="10"/>
  <c r="AG2" i="10"/>
  <c r="AH2" i="10"/>
  <c r="AI2" i="10"/>
  <c r="AJ2" i="10"/>
  <c r="AV2" i="10"/>
  <c r="AW2" i="10"/>
  <c r="AX2" i="10"/>
  <c r="AY2" i="10"/>
  <c r="AZ2" i="10"/>
  <c r="BA2" i="10"/>
  <c r="BB2" i="10"/>
  <c r="AD2" i="10"/>
  <c r="AE1" i="10"/>
  <c r="BA1" i="10"/>
  <c r="BB1" i="10"/>
  <c r="AD1" i="10"/>
  <c r="BF9" i="9"/>
  <c r="C16" i="5"/>
  <c r="E16" i="5"/>
  <c r="I14" i="5" s="1"/>
  <c r="F16" i="5"/>
  <c r="BS5" i="3"/>
  <c r="BO5" i="3"/>
  <c r="BS2" i="3"/>
  <c r="BO2" i="3"/>
  <c r="AR2" i="3"/>
  <c r="O2" i="3"/>
  <c r="BF8" i="9"/>
  <c r="BF1" i="10" s="1"/>
  <c r="K61" i="4"/>
  <c r="BT4" i="4"/>
  <c r="BT5" i="4"/>
  <c r="BT6" i="4"/>
  <c r="BT7" i="4"/>
  <c r="BT8" i="4"/>
  <c r="BT9" i="4"/>
  <c r="BT10" i="4"/>
  <c r="BT11" i="4"/>
  <c r="BT12" i="4"/>
  <c r="BT13" i="4"/>
  <c r="BT14" i="4"/>
  <c r="BT15" i="4"/>
  <c r="BT16" i="4"/>
  <c r="BT17" i="4"/>
  <c r="BT18" i="4"/>
  <c r="BT19" i="4"/>
  <c r="BT20" i="4"/>
  <c r="BT21" i="4"/>
  <c r="BT22" i="4"/>
  <c r="BT23" i="4"/>
  <c r="BT24" i="4"/>
  <c r="BT25" i="4"/>
  <c r="BT26" i="4"/>
  <c r="BT27" i="4"/>
  <c r="BR4" i="4"/>
  <c r="BR5" i="4"/>
  <c r="BR6" i="4"/>
  <c r="BR7" i="4"/>
  <c r="BR8" i="4"/>
  <c r="BR9" i="4"/>
  <c r="BR10" i="4"/>
  <c r="BR11" i="4"/>
  <c r="BR12" i="4"/>
  <c r="BR13" i="4"/>
  <c r="BR14" i="4"/>
  <c r="BR15" i="4"/>
  <c r="BR16" i="4"/>
  <c r="BR17" i="4"/>
  <c r="BR18" i="4"/>
  <c r="BR19" i="4"/>
  <c r="BR20" i="4"/>
  <c r="BR21" i="4"/>
  <c r="BR22" i="4"/>
  <c r="BR23" i="4"/>
  <c r="BR24" i="4"/>
  <c r="BR25" i="4"/>
  <c r="BV25" i="4" s="1"/>
  <c r="BR26" i="4"/>
  <c r="BR27" i="4"/>
  <c r="BT3" i="4"/>
  <c r="BR3" i="4"/>
  <c r="B34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82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46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10" i="3"/>
  <c r="B165" i="5"/>
  <c r="B166" i="5"/>
  <c r="B167" i="5"/>
  <c r="B168" i="5"/>
  <c r="B169" i="5"/>
  <c r="B170" i="5"/>
  <c r="B171" i="5"/>
  <c r="B172" i="5"/>
  <c r="B71" i="5"/>
  <c r="AJ77" i="3"/>
  <c r="O77" i="3"/>
  <c r="AJ41" i="3"/>
  <c r="O41" i="3"/>
  <c r="AJ5" i="3"/>
  <c r="O5" i="3"/>
  <c r="AD4" i="8" l="1"/>
  <c r="BC13" i="9"/>
  <c r="AJ11" i="7" s="1"/>
  <c r="BC37" i="9"/>
  <c r="BC36" i="9"/>
  <c r="BC35" i="9"/>
  <c r="BC34" i="9"/>
  <c r="BC33" i="9"/>
  <c r="BC32" i="9"/>
  <c r="BC31" i="9"/>
  <c r="BC30" i="9"/>
  <c r="BC29" i="9"/>
  <c r="BC28" i="9"/>
  <c r="BC27" i="9"/>
  <c r="BC26" i="9"/>
  <c r="BC25" i="9"/>
  <c r="BC24" i="9"/>
  <c r="BC23" i="9"/>
  <c r="BC22" i="9"/>
  <c r="BC21" i="9"/>
  <c r="BC20" i="9"/>
  <c r="BC19" i="9"/>
  <c r="BC18" i="9"/>
  <c r="BC17" i="9"/>
  <c r="BC16" i="9"/>
  <c r="BC15" i="9"/>
  <c r="AJ13" i="7" s="1"/>
  <c r="BC14" i="9"/>
  <c r="BC6" i="10"/>
  <c r="AJ4" i="8" s="1"/>
  <c r="BC7" i="10"/>
  <c r="AM60" i="8"/>
  <c r="BG64" i="10"/>
  <c r="BG101" i="10"/>
  <c r="AM61" i="8"/>
  <c r="BG65" i="10"/>
  <c r="BG102" i="10"/>
  <c r="AM35" i="7"/>
  <c r="AJ35" i="7"/>
  <c r="AM34" i="7"/>
  <c r="AJ34" i="7"/>
  <c r="AM33" i="7"/>
  <c r="AJ33" i="7"/>
  <c r="AM32" i="7"/>
  <c r="AJ32" i="7"/>
  <c r="AM31" i="7"/>
  <c r="AJ31" i="7"/>
  <c r="AM30" i="7"/>
  <c r="AJ30" i="7"/>
  <c r="AM29" i="7"/>
  <c r="AJ29" i="7"/>
  <c r="AM28" i="7"/>
  <c r="AJ28" i="7"/>
  <c r="AM27" i="7"/>
  <c r="AJ27" i="7"/>
  <c r="AM26" i="7"/>
  <c r="AJ26" i="7"/>
  <c r="AM25" i="7"/>
  <c r="AJ25" i="7"/>
  <c r="AM24" i="7"/>
  <c r="AJ24" i="7"/>
  <c r="AM23" i="7"/>
  <c r="AJ23" i="7"/>
  <c r="AM22" i="7"/>
  <c r="AJ22" i="7"/>
  <c r="AM21" i="7"/>
  <c r="AJ21" i="7"/>
  <c r="AM20" i="7"/>
  <c r="AJ20" i="7"/>
  <c r="AM19" i="7"/>
  <c r="AJ19" i="7"/>
  <c r="AM18" i="7"/>
  <c r="AJ18" i="7"/>
  <c r="AM17" i="7"/>
  <c r="AJ17" i="7"/>
  <c r="AM16" i="7"/>
  <c r="AJ16" i="7"/>
  <c r="AM15" i="7"/>
  <c r="AJ15" i="7"/>
  <c r="AM14" i="7"/>
  <c r="AJ14" i="7"/>
  <c r="AM12" i="7"/>
  <c r="AJ12" i="7"/>
  <c r="BC81" i="10"/>
  <c r="AJ75" i="8" s="1"/>
  <c r="BC82" i="10"/>
  <c r="AJ76" i="8" s="1"/>
  <c r="BC83" i="10"/>
  <c r="AJ77" i="8" s="1"/>
  <c r="BC84" i="10"/>
  <c r="AJ78" i="8" s="1"/>
  <c r="BC85" i="10"/>
  <c r="AJ79" i="8" s="1"/>
  <c r="BC86" i="10"/>
  <c r="AJ80" i="8" s="1"/>
  <c r="BC87" i="10"/>
  <c r="AJ81" i="8" s="1"/>
  <c r="BC88" i="10"/>
  <c r="AJ82" i="8" s="1"/>
  <c r="BC89" i="10"/>
  <c r="AJ83" i="8" s="1"/>
  <c r="BC90" i="10"/>
  <c r="AJ84" i="8" s="1"/>
  <c r="BC91" i="10"/>
  <c r="AJ85" i="8" s="1"/>
  <c r="BC92" i="10"/>
  <c r="AJ86" i="8" s="1"/>
  <c r="BC93" i="10"/>
  <c r="AJ87" i="8" s="1"/>
  <c r="BC94" i="10"/>
  <c r="AJ88" i="8" s="1"/>
  <c r="BC95" i="10"/>
  <c r="AJ89" i="8" s="1"/>
  <c r="BC96" i="10"/>
  <c r="AJ90" i="8" s="1"/>
  <c r="BC97" i="10"/>
  <c r="AJ91" i="8" s="1"/>
  <c r="BC98" i="10"/>
  <c r="AJ92" i="8" s="1"/>
  <c r="BC99" i="10"/>
  <c r="AJ93" i="8" s="1"/>
  <c r="BC100" i="10"/>
  <c r="AJ94" i="8" s="1"/>
  <c r="BC80" i="10"/>
  <c r="AJ74" i="8" s="1"/>
  <c r="BG15" i="9"/>
  <c r="AM13" i="7"/>
  <c r="G69" i="5"/>
  <c r="H69" i="5" s="1"/>
  <c r="E69" i="5"/>
  <c r="F69" i="5" s="1"/>
  <c r="C69" i="5"/>
  <c r="G68" i="5"/>
  <c r="H68" i="5" s="1"/>
  <c r="E68" i="5"/>
  <c r="F68" i="5" s="1"/>
  <c r="C68" i="5"/>
  <c r="D68" i="5" s="1"/>
  <c r="G67" i="5"/>
  <c r="E67" i="5"/>
  <c r="C67" i="5"/>
  <c r="D67" i="5" s="1"/>
  <c r="G66" i="5"/>
  <c r="E66" i="5"/>
  <c r="C66" i="5"/>
  <c r="D66" i="5" s="1"/>
  <c r="BG30" i="10"/>
  <c r="BC30" i="10"/>
  <c r="BG29" i="10"/>
  <c r="BC29" i="10"/>
  <c r="BG28" i="10"/>
  <c r="BC28" i="10"/>
  <c r="BG27" i="10"/>
  <c r="BC27" i="10"/>
  <c r="BG26" i="10"/>
  <c r="BC26" i="10"/>
  <c r="BG25" i="10"/>
  <c r="BC25" i="10"/>
  <c r="BG24" i="10"/>
  <c r="BC24" i="10"/>
  <c r="BG23" i="10"/>
  <c r="BC23" i="10"/>
  <c r="BG22" i="10"/>
  <c r="BC22" i="10"/>
  <c r="BG21" i="10"/>
  <c r="BC21" i="10"/>
  <c r="BG20" i="10"/>
  <c r="BC20" i="10"/>
  <c r="BG19" i="10"/>
  <c r="BC19" i="10"/>
  <c r="BG18" i="10"/>
  <c r="BC18" i="10"/>
  <c r="BG17" i="10"/>
  <c r="BC17" i="10"/>
  <c r="BG16" i="10"/>
  <c r="BC16" i="10"/>
  <c r="BG15" i="10"/>
  <c r="BC15" i="10"/>
  <c r="BG14" i="10"/>
  <c r="BC14" i="10"/>
  <c r="BG13" i="10"/>
  <c r="BC13" i="10"/>
  <c r="BG12" i="10"/>
  <c r="BC12" i="10"/>
  <c r="BG11" i="10"/>
  <c r="BC11" i="10"/>
  <c r="BG10" i="10"/>
  <c r="BC10" i="10"/>
  <c r="BG9" i="10"/>
  <c r="BC9" i="10"/>
  <c r="BG8" i="10"/>
  <c r="BC8" i="10"/>
  <c r="AG4" i="8"/>
  <c r="BF28" i="8"/>
  <c r="AV28" i="8"/>
  <c r="AS28" i="8"/>
  <c r="AP28" i="8"/>
  <c r="AM28" i="8"/>
  <c r="AJ28" i="8"/>
  <c r="AG28" i="8"/>
  <c r="AD28" i="8"/>
  <c r="BF27" i="8"/>
  <c r="AV27" i="8"/>
  <c r="AS27" i="8"/>
  <c r="AP27" i="8"/>
  <c r="AM27" i="8"/>
  <c r="AJ27" i="8"/>
  <c r="AG27" i="8"/>
  <c r="AD27" i="8"/>
  <c r="AS26" i="8"/>
  <c r="AP26" i="8"/>
  <c r="AM26" i="8"/>
  <c r="AV26" i="8" s="1"/>
  <c r="AX26" i="8" s="1"/>
  <c r="AJ26" i="8"/>
  <c r="AG26" i="8"/>
  <c r="AD26" i="8"/>
  <c r="AS25" i="8"/>
  <c r="AP25" i="8"/>
  <c r="AM25" i="8"/>
  <c r="AV25" i="8" s="1"/>
  <c r="AX25" i="8" s="1"/>
  <c r="AJ25" i="8"/>
  <c r="AG25" i="8"/>
  <c r="AD25" i="8"/>
  <c r="AM24" i="8"/>
  <c r="AJ24" i="8"/>
  <c r="AG24" i="8"/>
  <c r="AD24" i="8"/>
  <c r="AM23" i="8"/>
  <c r="AJ23" i="8"/>
  <c r="AG23" i="8"/>
  <c r="AD23" i="8"/>
  <c r="AM22" i="8"/>
  <c r="AJ22" i="8"/>
  <c r="AG22" i="8"/>
  <c r="AD22" i="8"/>
  <c r="AM21" i="8"/>
  <c r="AJ21" i="8"/>
  <c r="AG21" i="8"/>
  <c r="AD21" i="8"/>
  <c r="AM20" i="8"/>
  <c r="AJ20" i="8"/>
  <c r="AG20" i="8"/>
  <c r="AD20" i="8"/>
  <c r="AM19" i="8"/>
  <c r="AJ19" i="8"/>
  <c r="AG19" i="8"/>
  <c r="AD19" i="8"/>
  <c r="AM18" i="8"/>
  <c r="AJ18" i="8"/>
  <c r="AG18" i="8"/>
  <c r="AD18" i="8"/>
  <c r="AM17" i="8"/>
  <c r="AJ17" i="8"/>
  <c r="AG17" i="8"/>
  <c r="AD17" i="8"/>
  <c r="AM16" i="8"/>
  <c r="AJ16" i="8"/>
  <c r="AG16" i="8"/>
  <c r="AD16" i="8"/>
  <c r="AM15" i="8"/>
  <c r="AJ15" i="8"/>
  <c r="AG15" i="8"/>
  <c r="AD15" i="8"/>
  <c r="AM14" i="8"/>
  <c r="AJ14" i="8"/>
  <c r="AG14" i="8"/>
  <c r="AD14" i="8"/>
  <c r="AM13" i="8"/>
  <c r="AJ13" i="8"/>
  <c r="AG13" i="8"/>
  <c r="AD13" i="8"/>
  <c r="AM12" i="8"/>
  <c r="AJ12" i="8"/>
  <c r="AG12" i="8"/>
  <c r="AD12" i="8"/>
  <c r="AM11" i="8"/>
  <c r="AJ11" i="8"/>
  <c r="AG11" i="8"/>
  <c r="AD11" i="8"/>
  <c r="AM10" i="8"/>
  <c r="AJ10" i="8"/>
  <c r="AG10" i="8"/>
  <c r="AD10" i="8"/>
  <c r="AM9" i="8"/>
  <c r="AJ9" i="8"/>
  <c r="AG9" i="8"/>
  <c r="AD9" i="8"/>
  <c r="AM8" i="8"/>
  <c r="AJ8" i="8"/>
  <c r="AG8" i="8"/>
  <c r="AD8" i="8"/>
  <c r="AM7" i="8"/>
  <c r="AJ7" i="8"/>
  <c r="AG7" i="8"/>
  <c r="AD7" i="8"/>
  <c r="AM6" i="8"/>
  <c r="AJ6" i="8"/>
  <c r="AG6" i="8"/>
  <c r="AD6" i="8"/>
  <c r="AJ5" i="8"/>
  <c r="AG5" i="8"/>
  <c r="AD5" i="8"/>
  <c r="BC115" i="9"/>
  <c r="AJ109" i="7" s="1"/>
  <c r="BC114" i="9"/>
  <c r="AJ108" i="7" s="1"/>
  <c r="BC113" i="9"/>
  <c r="AJ107" i="7" s="1"/>
  <c r="BC112" i="9"/>
  <c r="AJ106" i="7" s="1"/>
  <c r="BC111" i="9"/>
  <c r="AJ105" i="7" s="1"/>
  <c r="BC110" i="9"/>
  <c r="AJ104" i="7" s="1"/>
  <c r="BC109" i="9"/>
  <c r="AJ103" i="7" s="1"/>
  <c r="BC108" i="9"/>
  <c r="AJ102" i="7" s="1"/>
  <c r="BC107" i="9"/>
  <c r="AJ101" i="7" s="1"/>
  <c r="BC106" i="9"/>
  <c r="AJ100" i="7" s="1"/>
  <c r="BC105" i="9"/>
  <c r="AJ99" i="7" s="1"/>
  <c r="BC104" i="9"/>
  <c r="AJ98" i="7" s="1"/>
  <c r="BC103" i="9"/>
  <c r="AJ97" i="7" s="1"/>
  <c r="BC102" i="9"/>
  <c r="AJ96" i="7" s="1"/>
  <c r="BC101" i="9"/>
  <c r="AJ95" i="7" s="1"/>
  <c r="BC100" i="9"/>
  <c r="AJ94" i="7" s="1"/>
  <c r="BC99" i="9"/>
  <c r="AJ93" i="7" s="1"/>
  <c r="BC98" i="9"/>
  <c r="AJ92" i="7" s="1"/>
  <c r="BC97" i="9"/>
  <c r="AJ91" i="7" s="1"/>
  <c r="BC96" i="9"/>
  <c r="AJ90" i="7" s="1"/>
  <c r="BC95" i="9"/>
  <c r="AJ89" i="7" s="1"/>
  <c r="BC94" i="9"/>
  <c r="AJ88" i="7" s="1"/>
  <c r="BC93" i="9"/>
  <c r="AJ87" i="7" s="1"/>
  <c r="BC92" i="9"/>
  <c r="AJ86" i="7" s="1"/>
  <c r="BG7" i="10"/>
  <c r="AM5" i="8"/>
  <c r="BF38" i="10"/>
  <c r="BC43" i="10" s="1"/>
  <c r="AJ39" i="8" s="1"/>
  <c r="BC53" i="9"/>
  <c r="AJ49" i="7" s="1"/>
  <c r="BC54" i="9"/>
  <c r="AJ50" i="7" s="1"/>
  <c r="BC55" i="9"/>
  <c r="AJ51" i="7" s="1"/>
  <c r="BC56" i="9"/>
  <c r="AJ52" i="7" s="1"/>
  <c r="BC57" i="9"/>
  <c r="AJ53" i="7" s="1"/>
  <c r="BC58" i="9"/>
  <c r="AJ54" i="7" s="1"/>
  <c r="BC59" i="9"/>
  <c r="AJ55" i="7" s="1"/>
  <c r="BC60" i="9"/>
  <c r="AJ56" i="7" s="1"/>
  <c r="BC61" i="9"/>
  <c r="AJ57" i="7" s="1"/>
  <c r="BC62" i="9"/>
  <c r="AJ58" i="7" s="1"/>
  <c r="BC63" i="9"/>
  <c r="AJ59" i="7" s="1"/>
  <c r="BC64" i="9"/>
  <c r="AJ60" i="7" s="1"/>
  <c r="BC65" i="9"/>
  <c r="AJ61" i="7" s="1"/>
  <c r="BC66" i="9"/>
  <c r="AJ62" i="7" s="1"/>
  <c r="BC67" i="9"/>
  <c r="AJ63" i="7" s="1"/>
  <c r="BC68" i="9"/>
  <c r="AJ64" i="7" s="1"/>
  <c r="BC69" i="9"/>
  <c r="AJ65" i="7" s="1"/>
  <c r="BC70" i="9"/>
  <c r="AJ66" i="7" s="1"/>
  <c r="BC71" i="9"/>
  <c r="AJ67" i="7" s="1"/>
  <c r="BC72" i="9"/>
  <c r="AJ68" i="7" s="1"/>
  <c r="BC73" i="9"/>
  <c r="AJ69" i="7" s="1"/>
  <c r="BC74" i="9"/>
  <c r="AJ70" i="7" s="1"/>
  <c r="BC75" i="9"/>
  <c r="AJ71" i="7" s="1"/>
  <c r="BC76" i="9"/>
  <c r="AJ72" i="7" s="1"/>
  <c r="BC52" i="9"/>
  <c r="AJ48" i="7" s="1"/>
  <c r="BF39" i="10"/>
  <c r="BE80" i="10"/>
  <c r="AM74" i="8" s="1"/>
  <c r="BE43" i="10"/>
  <c r="AM39" i="8" s="1"/>
  <c r="BE91" i="9"/>
  <c r="BE92" i="9"/>
  <c r="BE93" i="9"/>
  <c r="BE94" i="9"/>
  <c r="BE95" i="9"/>
  <c r="BE96" i="9"/>
  <c r="BE97" i="9"/>
  <c r="BE98" i="9"/>
  <c r="BE99" i="9"/>
  <c r="BE100" i="9"/>
  <c r="BE101" i="9"/>
  <c r="BE102" i="9"/>
  <c r="BE103" i="9"/>
  <c r="BE104" i="9"/>
  <c r="BE105" i="9"/>
  <c r="BE106" i="9"/>
  <c r="BE107" i="9"/>
  <c r="BE108" i="9"/>
  <c r="BE109" i="9"/>
  <c r="BE110" i="9"/>
  <c r="BE111" i="9"/>
  <c r="BE112" i="9"/>
  <c r="BE113" i="9"/>
  <c r="BE114" i="9"/>
  <c r="BE115" i="9"/>
  <c r="BE52" i="9"/>
  <c r="BE53" i="9"/>
  <c r="BE54" i="9"/>
  <c r="BE55" i="9"/>
  <c r="BE56" i="9"/>
  <c r="BE57" i="9"/>
  <c r="BE58" i="9"/>
  <c r="BE59" i="9"/>
  <c r="BE60" i="9"/>
  <c r="BE61" i="9"/>
  <c r="BE62" i="9"/>
  <c r="BE63" i="9"/>
  <c r="BE64" i="9"/>
  <c r="BE65" i="9"/>
  <c r="BE66" i="9"/>
  <c r="BE67" i="9"/>
  <c r="BE68" i="9"/>
  <c r="BE69" i="9"/>
  <c r="BE70" i="9"/>
  <c r="BE71" i="9"/>
  <c r="BE72" i="9"/>
  <c r="BE73" i="9"/>
  <c r="BE74" i="9"/>
  <c r="BE75" i="9"/>
  <c r="BE76" i="9"/>
  <c r="AM4" i="8"/>
  <c r="G65" i="5"/>
  <c r="E65" i="5"/>
  <c r="C65" i="5"/>
  <c r="G64" i="5"/>
  <c r="E64" i="5"/>
  <c r="C64" i="5"/>
  <c r="G63" i="5"/>
  <c r="E63" i="5"/>
  <c r="C63" i="5"/>
  <c r="G62" i="5"/>
  <c r="E62" i="5"/>
  <c r="C62" i="5"/>
  <c r="G61" i="5"/>
  <c r="E61" i="5"/>
  <c r="C61" i="5"/>
  <c r="G60" i="5"/>
  <c r="E60" i="5"/>
  <c r="C60" i="5"/>
  <c r="G59" i="5"/>
  <c r="E59" i="5"/>
  <c r="C59" i="5"/>
  <c r="G58" i="5"/>
  <c r="E58" i="5"/>
  <c r="C58" i="5"/>
  <c r="G57" i="5"/>
  <c r="E57" i="5"/>
  <c r="C57" i="5"/>
  <c r="G56" i="5"/>
  <c r="E56" i="5"/>
  <c r="C56" i="5"/>
  <c r="G55" i="5"/>
  <c r="E55" i="5"/>
  <c r="C55" i="5"/>
  <c r="G54" i="5"/>
  <c r="E54" i="5"/>
  <c r="C54" i="5"/>
  <c r="G53" i="5"/>
  <c r="E53" i="5"/>
  <c r="C53" i="5"/>
  <c r="G52" i="5"/>
  <c r="E52" i="5"/>
  <c r="C52" i="5"/>
  <c r="G51" i="5"/>
  <c r="E51" i="5"/>
  <c r="C51" i="5"/>
  <c r="G50" i="5"/>
  <c r="E50" i="5"/>
  <c r="C50" i="5"/>
  <c r="G49" i="5"/>
  <c r="E49" i="5"/>
  <c r="C49" i="5"/>
  <c r="G48" i="5"/>
  <c r="E48" i="5"/>
  <c r="C48" i="5"/>
  <c r="G47" i="5"/>
  <c r="E47" i="5"/>
  <c r="C47" i="5"/>
  <c r="G46" i="5"/>
  <c r="E46" i="5"/>
  <c r="C46" i="5"/>
  <c r="G45" i="5"/>
  <c r="E45" i="5"/>
  <c r="C45" i="5"/>
  <c r="AM11" i="7"/>
  <c r="BG9" i="9"/>
  <c r="BF2" i="10"/>
  <c r="BG2" i="10" s="1"/>
  <c r="G44" i="5"/>
  <c r="E44" i="5"/>
  <c r="C44" i="5"/>
  <c r="BT70" i="3"/>
  <c r="AG72" i="7" s="1"/>
  <c r="BR70" i="3"/>
  <c r="AD72" i="7" s="1"/>
  <c r="AX72" i="7" s="1"/>
  <c r="BT106" i="3"/>
  <c r="AG109" i="7" s="1"/>
  <c r="BR106" i="3"/>
  <c r="BT34" i="3"/>
  <c r="AG35" i="7" s="1"/>
  <c r="BR34" i="3"/>
  <c r="G20" i="5"/>
  <c r="E20" i="5"/>
  <c r="C20" i="5"/>
  <c r="G43" i="5"/>
  <c r="E43" i="5"/>
  <c r="C43" i="5"/>
  <c r="G42" i="5"/>
  <c r="E42" i="5"/>
  <c r="C42" i="5"/>
  <c r="G41" i="5"/>
  <c r="E41" i="5"/>
  <c r="C41" i="5"/>
  <c r="G40" i="5"/>
  <c r="E40" i="5"/>
  <c r="C40" i="5"/>
  <c r="G39" i="5"/>
  <c r="E39" i="5"/>
  <c r="C39" i="5"/>
  <c r="G38" i="5"/>
  <c r="E38" i="5"/>
  <c r="C38" i="5"/>
  <c r="G37" i="5"/>
  <c r="E37" i="5"/>
  <c r="C37" i="5"/>
  <c r="G36" i="5"/>
  <c r="E36" i="5"/>
  <c r="C36" i="5"/>
  <c r="G35" i="5"/>
  <c r="E35" i="5"/>
  <c r="C35" i="5"/>
  <c r="G34" i="5"/>
  <c r="E34" i="5"/>
  <c r="C34" i="5"/>
  <c r="G33" i="5"/>
  <c r="E33" i="5"/>
  <c r="C33" i="5"/>
  <c r="G32" i="5"/>
  <c r="E32" i="5"/>
  <c r="C32" i="5"/>
  <c r="G31" i="5"/>
  <c r="E31" i="5"/>
  <c r="C31" i="5"/>
  <c r="G30" i="5"/>
  <c r="E30" i="5"/>
  <c r="C30" i="5"/>
  <c r="G29" i="5"/>
  <c r="E29" i="5"/>
  <c r="C29" i="5"/>
  <c r="G28" i="5"/>
  <c r="E28" i="5"/>
  <c r="C28" i="5"/>
  <c r="G27" i="5"/>
  <c r="E27" i="5"/>
  <c r="C27" i="5"/>
  <c r="G26" i="5"/>
  <c r="E26" i="5"/>
  <c r="C26" i="5"/>
  <c r="G25" i="5"/>
  <c r="E25" i="5"/>
  <c r="C25" i="5"/>
  <c r="G24" i="5"/>
  <c r="E24" i="5"/>
  <c r="C24" i="5"/>
  <c r="G23" i="5"/>
  <c r="E23" i="5"/>
  <c r="C23" i="5"/>
  <c r="G22" i="5"/>
  <c r="E22" i="5"/>
  <c r="C22" i="5"/>
  <c r="G21" i="5"/>
  <c r="E21" i="5"/>
  <c r="C21" i="5"/>
  <c r="BR10" i="3"/>
  <c r="BT10" i="3"/>
  <c r="AG11" i="7" s="1"/>
  <c r="BT33" i="3"/>
  <c r="AG34" i="7" s="1"/>
  <c r="BR33" i="3"/>
  <c r="BT32" i="3"/>
  <c r="AG33" i="7" s="1"/>
  <c r="BR32" i="3"/>
  <c r="BT31" i="3"/>
  <c r="AG32" i="7" s="1"/>
  <c r="BR31" i="3"/>
  <c r="BT30" i="3"/>
  <c r="AG31" i="7" s="1"/>
  <c r="BR30" i="3"/>
  <c r="BT29" i="3"/>
  <c r="AG30" i="7" s="1"/>
  <c r="BR29" i="3"/>
  <c r="BT28" i="3"/>
  <c r="AG29" i="7" s="1"/>
  <c r="BR28" i="3"/>
  <c r="BT27" i="3"/>
  <c r="AG28" i="7" s="1"/>
  <c r="BR27" i="3"/>
  <c r="BT26" i="3"/>
  <c r="AG27" i="7" s="1"/>
  <c r="BR26" i="3"/>
  <c r="BT25" i="3"/>
  <c r="AG26" i="7" s="1"/>
  <c r="BR25" i="3"/>
  <c r="BT24" i="3"/>
  <c r="AG25" i="7" s="1"/>
  <c r="BR24" i="3"/>
  <c r="BT23" i="3"/>
  <c r="AG24" i="7" s="1"/>
  <c r="BR23" i="3"/>
  <c r="BT22" i="3"/>
  <c r="AG23" i="7" s="1"/>
  <c r="BR22" i="3"/>
  <c r="BT21" i="3"/>
  <c r="AG22" i="7" s="1"/>
  <c r="BR21" i="3"/>
  <c r="BT20" i="3"/>
  <c r="AG21" i="7" s="1"/>
  <c r="BR20" i="3"/>
  <c r="BT19" i="3"/>
  <c r="AG20" i="7" s="1"/>
  <c r="BR19" i="3"/>
  <c r="BT18" i="3"/>
  <c r="AG19" i="7" s="1"/>
  <c r="BR18" i="3"/>
  <c r="BT17" i="3"/>
  <c r="AG18" i="7" s="1"/>
  <c r="BR17" i="3"/>
  <c r="BT16" i="3"/>
  <c r="AG17" i="7" s="1"/>
  <c r="BR16" i="3"/>
  <c r="BT15" i="3"/>
  <c r="AG16" i="7" s="1"/>
  <c r="BR15" i="3"/>
  <c r="BT14" i="3"/>
  <c r="AG15" i="7" s="1"/>
  <c r="BR14" i="3"/>
  <c r="BT13" i="3"/>
  <c r="AG14" i="7" s="1"/>
  <c r="BR13" i="3"/>
  <c r="BT12" i="3"/>
  <c r="AG13" i="7" s="1"/>
  <c r="BR12" i="3"/>
  <c r="BT11" i="3"/>
  <c r="AG12" i="7" s="1"/>
  <c r="BR11" i="3"/>
  <c r="BT46" i="3"/>
  <c r="AG48" i="7" s="1"/>
  <c r="BR46" i="3"/>
  <c r="AD48" i="7" s="1"/>
  <c r="BT69" i="3"/>
  <c r="AG71" i="7" s="1"/>
  <c r="BR69" i="3"/>
  <c r="AD71" i="7" s="1"/>
  <c r="AX71" i="7" s="1"/>
  <c r="BT68" i="3"/>
  <c r="AG70" i="7" s="1"/>
  <c r="BR68" i="3"/>
  <c r="AD70" i="7" s="1"/>
  <c r="AX70" i="7" s="1"/>
  <c r="BT67" i="3"/>
  <c r="AG69" i="7" s="1"/>
  <c r="BR67" i="3"/>
  <c r="AD69" i="7" s="1"/>
  <c r="AX69" i="7" s="1"/>
  <c r="BT66" i="3"/>
  <c r="AG68" i="7" s="1"/>
  <c r="BR66" i="3"/>
  <c r="AD68" i="7" s="1"/>
  <c r="AX68" i="7" s="1"/>
  <c r="BT65" i="3"/>
  <c r="AG67" i="7" s="1"/>
  <c r="BR65" i="3"/>
  <c r="AD67" i="7" s="1"/>
  <c r="AX67" i="7" s="1"/>
  <c r="BT64" i="3"/>
  <c r="AG66" i="7" s="1"/>
  <c r="BR64" i="3"/>
  <c r="AD66" i="7" s="1"/>
  <c r="AX66" i="7" s="1"/>
  <c r="BT63" i="3"/>
  <c r="AG65" i="7" s="1"/>
  <c r="BR63" i="3"/>
  <c r="AD65" i="7" s="1"/>
  <c r="AX65" i="7" s="1"/>
  <c r="BT62" i="3"/>
  <c r="AG64" i="7" s="1"/>
  <c r="BR62" i="3"/>
  <c r="AD64" i="7" s="1"/>
  <c r="AX64" i="7" s="1"/>
  <c r="BT61" i="3"/>
  <c r="AG63" i="7" s="1"/>
  <c r="BR61" i="3"/>
  <c r="AD63" i="7" s="1"/>
  <c r="AX63" i="7" s="1"/>
  <c r="BT60" i="3"/>
  <c r="AG62" i="7" s="1"/>
  <c r="BR60" i="3"/>
  <c r="AD62" i="7" s="1"/>
  <c r="AX62" i="7" s="1"/>
  <c r="BT59" i="3"/>
  <c r="AG61" i="7" s="1"/>
  <c r="BR59" i="3"/>
  <c r="AD61" i="7" s="1"/>
  <c r="AX61" i="7" s="1"/>
  <c r="BT58" i="3"/>
  <c r="AG60" i="7" s="1"/>
  <c r="BR58" i="3"/>
  <c r="AD60" i="7" s="1"/>
  <c r="AX60" i="7" s="1"/>
  <c r="BT57" i="3"/>
  <c r="AG59" i="7" s="1"/>
  <c r="BR57" i="3"/>
  <c r="AD59" i="7" s="1"/>
  <c r="AX59" i="7" s="1"/>
  <c r="BT56" i="3"/>
  <c r="AG58" i="7" s="1"/>
  <c r="BR56" i="3"/>
  <c r="AD58" i="7" s="1"/>
  <c r="AX58" i="7" s="1"/>
  <c r="BT55" i="3"/>
  <c r="AG57" i="7" s="1"/>
  <c r="BR55" i="3"/>
  <c r="AD57" i="7" s="1"/>
  <c r="AX57" i="7" s="1"/>
  <c r="BT54" i="3"/>
  <c r="AG56" i="7" s="1"/>
  <c r="BR54" i="3"/>
  <c r="AD56" i="7" s="1"/>
  <c r="AX56" i="7" s="1"/>
  <c r="BT53" i="3"/>
  <c r="AG55" i="7" s="1"/>
  <c r="BR53" i="3"/>
  <c r="AD55" i="7" s="1"/>
  <c r="AX55" i="7" s="1"/>
  <c r="BT52" i="3"/>
  <c r="AG54" i="7" s="1"/>
  <c r="BR52" i="3"/>
  <c r="AD54" i="7" s="1"/>
  <c r="BT51" i="3"/>
  <c r="AG53" i="7" s="1"/>
  <c r="BR51" i="3"/>
  <c r="AD53" i="7" s="1"/>
  <c r="AX53" i="7" s="1"/>
  <c r="BT50" i="3"/>
  <c r="AG52" i="7" s="1"/>
  <c r="BR50" i="3"/>
  <c r="AD52" i="7" s="1"/>
  <c r="AX52" i="7" s="1"/>
  <c r="BT49" i="3"/>
  <c r="AG51" i="7" s="1"/>
  <c r="BR49" i="3"/>
  <c r="AD51" i="7" s="1"/>
  <c r="AX51" i="7" s="1"/>
  <c r="BT48" i="3"/>
  <c r="AG50" i="7" s="1"/>
  <c r="BR48" i="3"/>
  <c r="AD50" i="7" s="1"/>
  <c r="AX50" i="7" s="1"/>
  <c r="BT47" i="3"/>
  <c r="AG49" i="7" s="1"/>
  <c r="BR47" i="3"/>
  <c r="AD49" i="7" s="1"/>
  <c r="AX49" i="7" s="1"/>
  <c r="BR82" i="3"/>
  <c r="AD85" i="7" s="1"/>
  <c r="BT82" i="3"/>
  <c r="AG85" i="7" s="1"/>
  <c r="BT105" i="3"/>
  <c r="AG108" i="7" s="1"/>
  <c r="BR105" i="3"/>
  <c r="BT104" i="3"/>
  <c r="AG107" i="7" s="1"/>
  <c r="BR104" i="3"/>
  <c r="BT103" i="3"/>
  <c r="AG106" i="7" s="1"/>
  <c r="BR103" i="3"/>
  <c r="BT102" i="3"/>
  <c r="AG105" i="7" s="1"/>
  <c r="BR102" i="3"/>
  <c r="BT101" i="3"/>
  <c r="AG104" i="7" s="1"/>
  <c r="BR101" i="3"/>
  <c r="BT100" i="3"/>
  <c r="AG103" i="7" s="1"/>
  <c r="BR100" i="3"/>
  <c r="BT99" i="3"/>
  <c r="AG102" i="7" s="1"/>
  <c r="BR99" i="3"/>
  <c r="BT98" i="3"/>
  <c r="AG101" i="7" s="1"/>
  <c r="BR98" i="3"/>
  <c r="BT97" i="3"/>
  <c r="AG100" i="7" s="1"/>
  <c r="BR97" i="3"/>
  <c r="BT96" i="3"/>
  <c r="AG99" i="7" s="1"/>
  <c r="BR96" i="3"/>
  <c r="BT95" i="3"/>
  <c r="AG98" i="7" s="1"/>
  <c r="BR95" i="3"/>
  <c r="BT94" i="3"/>
  <c r="AG97" i="7" s="1"/>
  <c r="BR94" i="3"/>
  <c r="BT93" i="3"/>
  <c r="AG96" i="7" s="1"/>
  <c r="BR93" i="3"/>
  <c r="BT92" i="3"/>
  <c r="AG95" i="7" s="1"/>
  <c r="BR92" i="3"/>
  <c r="BT91" i="3"/>
  <c r="AG94" i="7" s="1"/>
  <c r="BR91" i="3"/>
  <c r="BT90" i="3"/>
  <c r="AG93" i="7" s="1"/>
  <c r="BR90" i="3"/>
  <c r="BT89" i="3"/>
  <c r="AG92" i="7" s="1"/>
  <c r="BR89" i="3"/>
  <c r="BT88" i="3"/>
  <c r="AG91" i="7" s="1"/>
  <c r="BR88" i="3"/>
  <c r="BT87" i="3"/>
  <c r="AG90" i="7" s="1"/>
  <c r="BR87" i="3"/>
  <c r="BT86" i="3"/>
  <c r="AG89" i="7" s="1"/>
  <c r="BR86" i="3"/>
  <c r="BT85" i="3"/>
  <c r="AG88" i="7" s="1"/>
  <c r="BR85" i="3"/>
  <c r="BT84" i="3"/>
  <c r="AG87" i="7" s="1"/>
  <c r="BR84" i="3"/>
  <c r="BT83" i="3"/>
  <c r="AG86" i="7" s="1"/>
  <c r="BR83" i="3"/>
  <c r="BT71" i="4"/>
  <c r="AG74" i="8" s="1"/>
  <c r="BR71" i="4"/>
  <c r="AD74" i="8" s="1"/>
  <c r="BT72" i="4"/>
  <c r="AG75" i="8" s="1"/>
  <c r="BR72" i="4"/>
  <c r="AD75" i="8" s="1"/>
  <c r="BT73" i="4"/>
  <c r="AG76" i="8" s="1"/>
  <c r="BR73" i="4"/>
  <c r="AD76" i="8" s="1"/>
  <c r="BT74" i="4"/>
  <c r="AG77" i="8" s="1"/>
  <c r="BR74" i="4"/>
  <c r="AD77" i="8" s="1"/>
  <c r="BT75" i="4"/>
  <c r="AG78" i="8" s="1"/>
  <c r="BR75" i="4"/>
  <c r="AD78" i="8" s="1"/>
  <c r="BT76" i="4"/>
  <c r="AG79" i="8" s="1"/>
  <c r="BR76" i="4"/>
  <c r="AD79" i="8" s="1"/>
  <c r="BT77" i="4"/>
  <c r="AG80" i="8" s="1"/>
  <c r="BR77" i="4"/>
  <c r="AD80" i="8" s="1"/>
  <c r="BT78" i="4"/>
  <c r="AG81" i="8" s="1"/>
  <c r="BR78" i="4"/>
  <c r="AD81" i="8" s="1"/>
  <c r="BT79" i="4"/>
  <c r="AG82" i="8" s="1"/>
  <c r="BR79" i="4"/>
  <c r="AD82" i="8" s="1"/>
  <c r="BT80" i="4"/>
  <c r="AG83" i="8" s="1"/>
  <c r="BR80" i="4"/>
  <c r="AD83" i="8" s="1"/>
  <c r="BT81" i="4"/>
  <c r="AG84" i="8" s="1"/>
  <c r="BR81" i="4"/>
  <c r="AD84" i="8" s="1"/>
  <c r="BT82" i="4"/>
  <c r="AG85" i="8" s="1"/>
  <c r="BR82" i="4"/>
  <c r="AD85" i="8" s="1"/>
  <c r="BT83" i="4"/>
  <c r="AG86" i="8" s="1"/>
  <c r="BR83" i="4"/>
  <c r="AD86" i="8" s="1"/>
  <c r="BT84" i="4"/>
  <c r="AG87" i="8" s="1"/>
  <c r="BR84" i="4"/>
  <c r="AD87" i="8" s="1"/>
  <c r="BT85" i="4"/>
  <c r="AG88" i="8" s="1"/>
  <c r="BR85" i="4"/>
  <c r="AD88" i="8" s="1"/>
  <c r="BT86" i="4"/>
  <c r="AG89" i="8" s="1"/>
  <c r="BR86" i="4"/>
  <c r="AD89" i="8" s="1"/>
  <c r="BT87" i="4"/>
  <c r="AG90" i="8" s="1"/>
  <c r="BR87" i="4"/>
  <c r="AD90" i="8" s="1"/>
  <c r="BT88" i="4"/>
  <c r="AG91" i="8" s="1"/>
  <c r="BR88" i="4"/>
  <c r="AD91" i="8" s="1"/>
  <c r="BT89" i="4"/>
  <c r="AG92" i="8" s="1"/>
  <c r="BR89" i="4"/>
  <c r="AD92" i="8" s="1"/>
  <c r="BT90" i="4"/>
  <c r="AG93" i="8" s="1"/>
  <c r="BR90" i="4"/>
  <c r="AD93" i="8" s="1"/>
  <c r="BT91" i="4"/>
  <c r="AG94" i="8" s="1"/>
  <c r="BR91" i="4"/>
  <c r="AD94" i="8" s="1"/>
  <c r="BT92" i="4"/>
  <c r="AG95" i="8" s="1"/>
  <c r="BR92" i="4"/>
  <c r="AD95" i="8" s="1"/>
  <c r="BT93" i="4"/>
  <c r="AG96" i="8" s="1"/>
  <c r="BR93" i="4"/>
  <c r="AD96" i="8" s="1"/>
  <c r="BT94" i="4"/>
  <c r="BR94" i="4"/>
  <c r="BT95" i="4"/>
  <c r="BR95" i="4"/>
  <c r="BT37" i="4"/>
  <c r="AG39" i="8" s="1"/>
  <c r="BR37" i="4"/>
  <c r="BT38" i="4"/>
  <c r="AG40" i="8" s="1"/>
  <c r="BR38" i="4"/>
  <c r="AD40" i="8" s="1"/>
  <c r="BT39" i="4"/>
  <c r="AG41" i="8" s="1"/>
  <c r="BR39" i="4"/>
  <c r="AD41" i="8" s="1"/>
  <c r="BT40" i="4"/>
  <c r="AG42" i="8" s="1"/>
  <c r="BR40" i="4"/>
  <c r="AD42" i="8" s="1"/>
  <c r="BT41" i="4"/>
  <c r="AG43" i="8" s="1"/>
  <c r="BR41" i="4"/>
  <c r="AD43" i="8" s="1"/>
  <c r="BT42" i="4"/>
  <c r="AG44" i="8" s="1"/>
  <c r="BR42" i="4"/>
  <c r="AD44" i="8" s="1"/>
  <c r="BT43" i="4"/>
  <c r="AG45" i="8" s="1"/>
  <c r="BR43" i="4"/>
  <c r="AD45" i="8" s="1"/>
  <c r="BT44" i="4"/>
  <c r="AG46" i="8" s="1"/>
  <c r="BR44" i="4"/>
  <c r="AD46" i="8" s="1"/>
  <c r="BT45" i="4"/>
  <c r="AG47" i="8" s="1"/>
  <c r="BR45" i="4"/>
  <c r="AD47" i="8" s="1"/>
  <c r="BT46" i="4"/>
  <c r="AG48" i="8" s="1"/>
  <c r="BR46" i="4"/>
  <c r="AD48" i="8" s="1"/>
  <c r="BT47" i="4"/>
  <c r="AG49" i="8" s="1"/>
  <c r="BR47" i="4"/>
  <c r="AD49" i="8" s="1"/>
  <c r="BT48" i="4"/>
  <c r="AG50" i="8" s="1"/>
  <c r="BR48" i="4"/>
  <c r="AD50" i="8" s="1"/>
  <c r="BT49" i="4"/>
  <c r="AG51" i="8" s="1"/>
  <c r="BR49" i="4"/>
  <c r="AD51" i="8" s="1"/>
  <c r="BT50" i="4"/>
  <c r="AG52" i="8" s="1"/>
  <c r="BR50" i="4"/>
  <c r="AD52" i="8" s="1"/>
  <c r="BT51" i="4"/>
  <c r="AG53" i="8" s="1"/>
  <c r="BR51" i="4"/>
  <c r="AD53" i="8" s="1"/>
  <c r="BT52" i="4"/>
  <c r="AG54" i="8" s="1"/>
  <c r="BR52" i="4"/>
  <c r="AD54" i="8" s="1"/>
  <c r="BT53" i="4"/>
  <c r="AG55" i="8" s="1"/>
  <c r="BR53" i="4"/>
  <c r="AD55" i="8" s="1"/>
  <c r="BT54" i="4"/>
  <c r="AG56" i="8" s="1"/>
  <c r="BR54" i="4"/>
  <c r="AD56" i="8" s="1"/>
  <c r="BT55" i="4"/>
  <c r="AG57" i="8" s="1"/>
  <c r="BR55" i="4"/>
  <c r="AD57" i="8" s="1"/>
  <c r="BT56" i="4"/>
  <c r="AG58" i="8" s="1"/>
  <c r="BR56" i="4"/>
  <c r="AD58" i="8" s="1"/>
  <c r="BT57" i="4"/>
  <c r="AG59" i="8" s="1"/>
  <c r="BR57" i="4"/>
  <c r="AD59" i="8" s="1"/>
  <c r="BT58" i="4"/>
  <c r="AG60" i="8" s="1"/>
  <c r="BR58" i="4"/>
  <c r="AD60" i="8" s="1"/>
  <c r="BT59" i="4"/>
  <c r="AG61" i="8" s="1"/>
  <c r="BR59" i="4"/>
  <c r="AD61" i="8" s="1"/>
  <c r="BT60" i="4"/>
  <c r="BR60" i="4"/>
  <c r="BT61" i="4"/>
  <c r="BR61" i="4"/>
  <c r="AV6" i="7"/>
  <c r="AD15" i="7" l="1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9" i="8"/>
  <c r="BV37" i="4"/>
  <c r="AD86" i="7"/>
  <c r="AX86" i="7" s="1"/>
  <c r="AD87" i="7"/>
  <c r="AX87" i="7" s="1"/>
  <c r="AD88" i="7"/>
  <c r="AX88" i="7" s="1"/>
  <c r="AD89" i="7"/>
  <c r="AX89" i="7" s="1"/>
  <c r="AD90" i="7"/>
  <c r="AX90" i="7" s="1"/>
  <c r="AD91" i="7"/>
  <c r="AD92" i="7"/>
  <c r="AX92" i="7" s="1"/>
  <c r="AD93" i="7"/>
  <c r="AX93" i="7" s="1"/>
  <c r="AD94" i="7"/>
  <c r="AX94" i="7" s="1"/>
  <c r="AD95" i="7"/>
  <c r="AX95" i="7" s="1"/>
  <c r="AD96" i="7"/>
  <c r="AX96" i="7" s="1"/>
  <c r="AD97" i="7"/>
  <c r="AX97" i="7" s="1"/>
  <c r="AD98" i="7"/>
  <c r="AX98" i="7" s="1"/>
  <c r="AD99" i="7"/>
  <c r="AX99" i="7" s="1"/>
  <c r="AD100" i="7"/>
  <c r="AX100" i="7" s="1"/>
  <c r="AD101" i="7"/>
  <c r="AX101" i="7" s="1"/>
  <c r="AD102" i="7"/>
  <c r="AX102" i="7" s="1"/>
  <c r="AD103" i="7"/>
  <c r="AX103" i="7" s="1"/>
  <c r="AD104" i="7"/>
  <c r="AX104" i="7" s="1"/>
  <c r="AD105" i="7"/>
  <c r="AX105" i="7" s="1"/>
  <c r="AD106" i="7"/>
  <c r="AX106" i="7" s="1"/>
  <c r="AD107" i="7"/>
  <c r="AX107" i="7" s="1"/>
  <c r="AD108" i="7"/>
  <c r="AX108" i="7" s="1"/>
  <c r="AD109" i="7"/>
  <c r="AX109" i="7" s="1"/>
  <c r="AD14" i="7"/>
  <c r="AD12" i="7"/>
  <c r="AD13" i="7"/>
  <c r="L66" i="5"/>
  <c r="BF25" i="8"/>
  <c r="L67" i="5"/>
  <c r="BF26" i="8"/>
  <c r="F66" i="5"/>
  <c r="AS60" i="8" s="1"/>
  <c r="AP60" i="8"/>
  <c r="H66" i="5"/>
  <c r="AS95" i="8" s="1"/>
  <c r="AV95" i="8" s="1"/>
  <c r="AP95" i="8"/>
  <c r="F67" i="5"/>
  <c r="AS61" i="8" s="1"/>
  <c r="AP61" i="8"/>
  <c r="H67" i="5"/>
  <c r="AS96" i="8" s="1"/>
  <c r="AV96" i="8" s="1"/>
  <c r="AP96" i="8"/>
  <c r="AV61" i="8"/>
  <c r="AV60" i="8"/>
  <c r="F45" i="5"/>
  <c r="AS39" i="8" s="1"/>
  <c r="AP39" i="8"/>
  <c r="F46" i="5"/>
  <c r="AS40" i="8" s="1"/>
  <c r="AV40" i="8" s="1"/>
  <c r="AP40" i="8"/>
  <c r="H46" i="5"/>
  <c r="AS75" i="8" s="1"/>
  <c r="AV75" i="8" s="1"/>
  <c r="AP75" i="8"/>
  <c r="F47" i="5"/>
  <c r="AS41" i="8" s="1"/>
  <c r="AV41" i="8" s="1"/>
  <c r="AP41" i="8"/>
  <c r="H47" i="5"/>
  <c r="AS76" i="8" s="1"/>
  <c r="AV76" i="8" s="1"/>
  <c r="AP76" i="8"/>
  <c r="F48" i="5"/>
  <c r="AS42" i="8" s="1"/>
  <c r="AV42" i="8" s="1"/>
  <c r="AP42" i="8"/>
  <c r="H48" i="5"/>
  <c r="AS77" i="8" s="1"/>
  <c r="AV77" i="8" s="1"/>
  <c r="AP77" i="8"/>
  <c r="F49" i="5"/>
  <c r="AS43" i="8" s="1"/>
  <c r="AV43" i="8" s="1"/>
  <c r="AP43" i="8"/>
  <c r="H49" i="5"/>
  <c r="AS78" i="8" s="1"/>
  <c r="AP78" i="8"/>
  <c r="F50" i="5"/>
  <c r="AS44" i="8" s="1"/>
  <c r="AV44" i="8" s="1"/>
  <c r="AP44" i="8"/>
  <c r="H50" i="5"/>
  <c r="AS79" i="8" s="1"/>
  <c r="AV79" i="8" s="1"/>
  <c r="AP79" i="8"/>
  <c r="F51" i="5"/>
  <c r="AS45" i="8" s="1"/>
  <c r="AV45" i="8" s="1"/>
  <c r="AP45" i="8"/>
  <c r="H51" i="5"/>
  <c r="AS80" i="8" s="1"/>
  <c r="AV80" i="8" s="1"/>
  <c r="AP80" i="8"/>
  <c r="F52" i="5"/>
  <c r="AS46" i="8" s="1"/>
  <c r="AV46" i="8" s="1"/>
  <c r="AP46" i="8"/>
  <c r="H52" i="5"/>
  <c r="AS81" i="8" s="1"/>
  <c r="AV81" i="8" s="1"/>
  <c r="AP81" i="8"/>
  <c r="F53" i="5"/>
  <c r="AS47" i="8" s="1"/>
  <c r="AV47" i="8" s="1"/>
  <c r="AP47" i="8"/>
  <c r="H53" i="5"/>
  <c r="AS82" i="8" s="1"/>
  <c r="AV82" i="8" s="1"/>
  <c r="AP82" i="8"/>
  <c r="F54" i="5"/>
  <c r="AS48" i="8" s="1"/>
  <c r="AV48" i="8" s="1"/>
  <c r="AP48" i="8"/>
  <c r="H54" i="5"/>
  <c r="AS83" i="8" s="1"/>
  <c r="AV83" i="8" s="1"/>
  <c r="AP83" i="8"/>
  <c r="F55" i="5"/>
  <c r="AS49" i="8" s="1"/>
  <c r="AV49" i="8" s="1"/>
  <c r="AP49" i="8"/>
  <c r="H55" i="5"/>
  <c r="AS84" i="8" s="1"/>
  <c r="AV84" i="8" s="1"/>
  <c r="AP84" i="8"/>
  <c r="F56" i="5"/>
  <c r="AS50" i="8" s="1"/>
  <c r="AV50" i="8" s="1"/>
  <c r="AP50" i="8"/>
  <c r="H56" i="5"/>
  <c r="AS85" i="8" s="1"/>
  <c r="AV85" i="8" s="1"/>
  <c r="AP85" i="8"/>
  <c r="F57" i="5"/>
  <c r="AS51" i="8" s="1"/>
  <c r="AV51" i="8" s="1"/>
  <c r="AP51" i="8"/>
  <c r="H57" i="5"/>
  <c r="AS86" i="8" s="1"/>
  <c r="AV86" i="8" s="1"/>
  <c r="AP86" i="8"/>
  <c r="F58" i="5"/>
  <c r="AS52" i="8" s="1"/>
  <c r="AV52" i="8" s="1"/>
  <c r="AP52" i="8"/>
  <c r="H58" i="5"/>
  <c r="AS87" i="8" s="1"/>
  <c r="AV87" i="8" s="1"/>
  <c r="AP87" i="8"/>
  <c r="F59" i="5"/>
  <c r="AS53" i="8" s="1"/>
  <c r="AV53" i="8" s="1"/>
  <c r="AP53" i="8"/>
  <c r="H59" i="5"/>
  <c r="AS88" i="8" s="1"/>
  <c r="AV88" i="8" s="1"/>
  <c r="AP88" i="8"/>
  <c r="F60" i="5"/>
  <c r="AS54" i="8" s="1"/>
  <c r="AV54" i="8" s="1"/>
  <c r="AP54" i="8"/>
  <c r="H60" i="5"/>
  <c r="AS89" i="8" s="1"/>
  <c r="AV89" i="8" s="1"/>
  <c r="AP89" i="8"/>
  <c r="F61" i="5"/>
  <c r="AS55" i="8" s="1"/>
  <c r="AV55" i="8" s="1"/>
  <c r="AP55" i="8"/>
  <c r="H61" i="5"/>
  <c r="AS90" i="8" s="1"/>
  <c r="AV90" i="8" s="1"/>
  <c r="AP90" i="8"/>
  <c r="F62" i="5"/>
  <c r="AS56" i="8" s="1"/>
  <c r="AV56" i="8" s="1"/>
  <c r="AP56" i="8"/>
  <c r="H62" i="5"/>
  <c r="AS91" i="8" s="1"/>
  <c r="AV91" i="8" s="1"/>
  <c r="AP91" i="8"/>
  <c r="F63" i="5"/>
  <c r="AS57" i="8" s="1"/>
  <c r="AV57" i="8" s="1"/>
  <c r="AP57" i="8"/>
  <c r="H63" i="5"/>
  <c r="AS92" i="8" s="1"/>
  <c r="AV92" i="8" s="1"/>
  <c r="AP92" i="8"/>
  <c r="F64" i="5"/>
  <c r="AS58" i="8" s="1"/>
  <c r="AV58" i="8" s="1"/>
  <c r="AP58" i="8"/>
  <c r="H64" i="5"/>
  <c r="AS93" i="8" s="1"/>
  <c r="AV93" i="8" s="1"/>
  <c r="AP93" i="8"/>
  <c r="F65" i="5"/>
  <c r="AS59" i="8" s="1"/>
  <c r="AV59" i="8" s="1"/>
  <c r="AP59" i="8"/>
  <c r="H65" i="5"/>
  <c r="AS94" i="8" s="1"/>
  <c r="AV94" i="8" s="1"/>
  <c r="AP94" i="8"/>
  <c r="D21" i="5"/>
  <c r="AS12" i="7" s="1"/>
  <c r="AP12" i="7"/>
  <c r="F21" i="5"/>
  <c r="AS49" i="7" s="1"/>
  <c r="AP49" i="7"/>
  <c r="H21" i="5"/>
  <c r="AS86" i="7" s="1"/>
  <c r="AP86" i="7"/>
  <c r="D22" i="5"/>
  <c r="AS13" i="7" s="1"/>
  <c r="AP13" i="7"/>
  <c r="F22" i="5"/>
  <c r="AS50" i="7" s="1"/>
  <c r="AP50" i="7"/>
  <c r="H22" i="5"/>
  <c r="AS87" i="7" s="1"/>
  <c r="AP87" i="7"/>
  <c r="D23" i="5"/>
  <c r="AS14" i="7" s="1"/>
  <c r="AP14" i="7"/>
  <c r="F23" i="5"/>
  <c r="AS51" i="7" s="1"/>
  <c r="AP51" i="7"/>
  <c r="H23" i="5"/>
  <c r="AS88" i="7" s="1"/>
  <c r="AP88" i="7"/>
  <c r="D24" i="5"/>
  <c r="AS15" i="7" s="1"/>
  <c r="AP15" i="7"/>
  <c r="F24" i="5"/>
  <c r="AS52" i="7" s="1"/>
  <c r="AP52" i="7"/>
  <c r="H24" i="5"/>
  <c r="AS89" i="7" s="1"/>
  <c r="AP89" i="7"/>
  <c r="D25" i="5"/>
  <c r="AS16" i="7" s="1"/>
  <c r="AP16" i="7"/>
  <c r="F25" i="5"/>
  <c r="AS53" i="7" s="1"/>
  <c r="AP53" i="7"/>
  <c r="H25" i="5"/>
  <c r="AS90" i="7" s="1"/>
  <c r="AP90" i="7"/>
  <c r="D26" i="5"/>
  <c r="AS17" i="7" s="1"/>
  <c r="AP17" i="7"/>
  <c r="F26" i="5"/>
  <c r="AS54" i="7" s="1"/>
  <c r="AP54" i="7"/>
  <c r="H26" i="5"/>
  <c r="AS91" i="7" s="1"/>
  <c r="AP91" i="7"/>
  <c r="D27" i="5"/>
  <c r="AS18" i="7" s="1"/>
  <c r="AP18" i="7"/>
  <c r="F27" i="5"/>
  <c r="AS55" i="7" s="1"/>
  <c r="AP55" i="7"/>
  <c r="H27" i="5"/>
  <c r="AS92" i="7" s="1"/>
  <c r="AP92" i="7"/>
  <c r="D28" i="5"/>
  <c r="AS19" i="7" s="1"/>
  <c r="AP19" i="7"/>
  <c r="F28" i="5"/>
  <c r="AS56" i="7" s="1"/>
  <c r="AP56" i="7"/>
  <c r="H28" i="5"/>
  <c r="AS93" i="7" s="1"/>
  <c r="AP93" i="7"/>
  <c r="D29" i="5"/>
  <c r="AS20" i="7" s="1"/>
  <c r="AP20" i="7"/>
  <c r="F29" i="5"/>
  <c r="AS57" i="7" s="1"/>
  <c r="AP57" i="7"/>
  <c r="H29" i="5"/>
  <c r="AS94" i="7" s="1"/>
  <c r="AP94" i="7"/>
  <c r="D30" i="5"/>
  <c r="AS21" i="7" s="1"/>
  <c r="AP21" i="7"/>
  <c r="F30" i="5"/>
  <c r="AS58" i="7" s="1"/>
  <c r="AP58" i="7"/>
  <c r="H30" i="5"/>
  <c r="AS95" i="7" s="1"/>
  <c r="AP95" i="7"/>
  <c r="D31" i="5"/>
  <c r="AS22" i="7" s="1"/>
  <c r="AP22" i="7"/>
  <c r="F31" i="5"/>
  <c r="AS59" i="7" s="1"/>
  <c r="AP59" i="7"/>
  <c r="H31" i="5"/>
  <c r="AS96" i="7" s="1"/>
  <c r="AP96" i="7"/>
  <c r="D32" i="5"/>
  <c r="AS23" i="7" s="1"/>
  <c r="AP23" i="7"/>
  <c r="F32" i="5"/>
  <c r="AS60" i="7" s="1"/>
  <c r="AP60" i="7"/>
  <c r="H32" i="5"/>
  <c r="AS97" i="7" s="1"/>
  <c r="AP97" i="7"/>
  <c r="D33" i="5"/>
  <c r="AS24" i="7" s="1"/>
  <c r="AP24" i="7"/>
  <c r="F33" i="5"/>
  <c r="AS61" i="7" s="1"/>
  <c r="AP61" i="7"/>
  <c r="H33" i="5"/>
  <c r="AS98" i="7" s="1"/>
  <c r="AP98" i="7"/>
  <c r="D34" i="5"/>
  <c r="AS25" i="7" s="1"/>
  <c r="AP25" i="7"/>
  <c r="F34" i="5"/>
  <c r="AS62" i="7" s="1"/>
  <c r="AP62" i="7"/>
  <c r="H34" i="5"/>
  <c r="AS99" i="7" s="1"/>
  <c r="AP99" i="7"/>
  <c r="D35" i="5"/>
  <c r="AS26" i="7" s="1"/>
  <c r="AP26" i="7"/>
  <c r="F35" i="5"/>
  <c r="AS63" i="7" s="1"/>
  <c r="AP63" i="7"/>
  <c r="H35" i="5"/>
  <c r="AS100" i="7" s="1"/>
  <c r="AP100" i="7"/>
  <c r="D36" i="5"/>
  <c r="AS27" i="7" s="1"/>
  <c r="AP27" i="7"/>
  <c r="F36" i="5"/>
  <c r="AS64" i="7" s="1"/>
  <c r="AP64" i="7"/>
  <c r="H36" i="5"/>
  <c r="AS101" i="7" s="1"/>
  <c r="AP101" i="7"/>
  <c r="D37" i="5"/>
  <c r="AS28" i="7" s="1"/>
  <c r="AP28" i="7"/>
  <c r="F37" i="5"/>
  <c r="AS65" i="7" s="1"/>
  <c r="AP65" i="7"/>
  <c r="H37" i="5"/>
  <c r="AS102" i="7" s="1"/>
  <c r="AP102" i="7"/>
  <c r="D38" i="5"/>
  <c r="AS29" i="7" s="1"/>
  <c r="AP29" i="7"/>
  <c r="F38" i="5"/>
  <c r="AS66" i="7" s="1"/>
  <c r="AP66" i="7"/>
  <c r="H38" i="5"/>
  <c r="AS103" i="7" s="1"/>
  <c r="AP103" i="7"/>
  <c r="D39" i="5"/>
  <c r="AS30" i="7" s="1"/>
  <c r="AP30" i="7"/>
  <c r="F39" i="5"/>
  <c r="AS67" i="7" s="1"/>
  <c r="AP67" i="7"/>
  <c r="H39" i="5"/>
  <c r="AS104" i="7" s="1"/>
  <c r="AP104" i="7"/>
  <c r="D40" i="5"/>
  <c r="AS31" i="7" s="1"/>
  <c r="AP31" i="7"/>
  <c r="F40" i="5"/>
  <c r="AS68" i="7" s="1"/>
  <c r="AP68" i="7"/>
  <c r="H40" i="5"/>
  <c r="AS105" i="7" s="1"/>
  <c r="AP105" i="7"/>
  <c r="D41" i="5"/>
  <c r="AS32" i="7" s="1"/>
  <c r="AP32" i="7"/>
  <c r="F41" i="5"/>
  <c r="AS69" i="7" s="1"/>
  <c r="AP69" i="7"/>
  <c r="H41" i="5"/>
  <c r="AS106" i="7" s="1"/>
  <c r="AP106" i="7"/>
  <c r="D42" i="5"/>
  <c r="AS33" i="7" s="1"/>
  <c r="AP33" i="7"/>
  <c r="F42" i="5"/>
  <c r="AS70" i="7" s="1"/>
  <c r="AP70" i="7"/>
  <c r="H42" i="5"/>
  <c r="AS107" i="7" s="1"/>
  <c r="AP107" i="7"/>
  <c r="D43" i="5"/>
  <c r="AS34" i="7" s="1"/>
  <c r="AP34" i="7"/>
  <c r="F43" i="5"/>
  <c r="AS71" i="7" s="1"/>
  <c r="AP71" i="7"/>
  <c r="H43" i="5"/>
  <c r="AS108" i="7" s="1"/>
  <c r="AP108" i="7"/>
  <c r="D44" i="5"/>
  <c r="AS35" i="7" s="1"/>
  <c r="AP35" i="7"/>
  <c r="F44" i="5"/>
  <c r="AS72" i="7" s="1"/>
  <c r="AP72" i="7"/>
  <c r="H44" i="5"/>
  <c r="AS109" i="7" s="1"/>
  <c r="AP109" i="7"/>
  <c r="BG76" i="9"/>
  <c r="AM72" i="7"/>
  <c r="AV72" i="7" s="1"/>
  <c r="BG75" i="9"/>
  <c r="AM71" i="7"/>
  <c r="AV71" i="7" s="1"/>
  <c r="BG74" i="9"/>
  <c r="AM70" i="7"/>
  <c r="AV70" i="7" s="1"/>
  <c r="BG73" i="9"/>
  <c r="AM69" i="7"/>
  <c r="AV69" i="7" s="1"/>
  <c r="BG72" i="9"/>
  <c r="AM68" i="7"/>
  <c r="AV68" i="7" s="1"/>
  <c r="BG71" i="9"/>
  <c r="AM67" i="7"/>
  <c r="AV67" i="7" s="1"/>
  <c r="BG70" i="9"/>
  <c r="AM66" i="7"/>
  <c r="AV66" i="7" s="1"/>
  <c r="BG69" i="9"/>
  <c r="AM65" i="7"/>
  <c r="AV65" i="7" s="1"/>
  <c r="BG68" i="9"/>
  <c r="AM64" i="7"/>
  <c r="AV64" i="7" s="1"/>
  <c r="BG67" i="9"/>
  <c r="AM63" i="7"/>
  <c r="AV63" i="7" s="1"/>
  <c r="BG66" i="9"/>
  <c r="AM62" i="7"/>
  <c r="AV62" i="7" s="1"/>
  <c r="BG65" i="9"/>
  <c r="AM61" i="7"/>
  <c r="AV61" i="7" s="1"/>
  <c r="BG64" i="9"/>
  <c r="AM60" i="7"/>
  <c r="AV60" i="7" s="1"/>
  <c r="BG63" i="9"/>
  <c r="AM59" i="7"/>
  <c r="AV59" i="7" s="1"/>
  <c r="BG62" i="9"/>
  <c r="AM58" i="7"/>
  <c r="AV58" i="7" s="1"/>
  <c r="BG61" i="9"/>
  <c r="AM57" i="7"/>
  <c r="AV57" i="7" s="1"/>
  <c r="BG60" i="9"/>
  <c r="AM56" i="7"/>
  <c r="AV56" i="7" s="1"/>
  <c r="BG59" i="9"/>
  <c r="AM55" i="7"/>
  <c r="AV55" i="7" s="1"/>
  <c r="BG58" i="9"/>
  <c r="AM54" i="7"/>
  <c r="AV54" i="7" s="1"/>
  <c r="BG57" i="9"/>
  <c r="AM53" i="7"/>
  <c r="AV53" i="7" s="1"/>
  <c r="BG56" i="9"/>
  <c r="AM52" i="7"/>
  <c r="AV52" i="7" s="1"/>
  <c r="BG55" i="9"/>
  <c r="AM51" i="7"/>
  <c r="AV51" i="7" s="1"/>
  <c r="BG54" i="9"/>
  <c r="AM50" i="7"/>
  <c r="AV50" i="7" s="1"/>
  <c r="BG53" i="9"/>
  <c r="AM49" i="7"/>
  <c r="AV49" i="7" s="1"/>
  <c r="BG115" i="9"/>
  <c r="AM109" i="7"/>
  <c r="AV109" i="7" s="1"/>
  <c r="BG114" i="9"/>
  <c r="AM108" i="7"/>
  <c r="AV108" i="7" s="1"/>
  <c r="BG113" i="9"/>
  <c r="AM107" i="7"/>
  <c r="AV107" i="7" s="1"/>
  <c r="BG112" i="9"/>
  <c r="AM106" i="7"/>
  <c r="AV106" i="7" s="1"/>
  <c r="BG111" i="9"/>
  <c r="AM105" i="7"/>
  <c r="AV105" i="7" s="1"/>
  <c r="BG110" i="9"/>
  <c r="AM104" i="7"/>
  <c r="AV104" i="7" s="1"/>
  <c r="BG109" i="9"/>
  <c r="AM103" i="7"/>
  <c r="AV103" i="7" s="1"/>
  <c r="BG108" i="9"/>
  <c r="AM102" i="7"/>
  <c r="AV102" i="7" s="1"/>
  <c r="BG107" i="9"/>
  <c r="AM101" i="7"/>
  <c r="AV101" i="7" s="1"/>
  <c r="BG106" i="9"/>
  <c r="AM100" i="7"/>
  <c r="AV100" i="7" s="1"/>
  <c r="BG105" i="9"/>
  <c r="AM99" i="7"/>
  <c r="AV99" i="7" s="1"/>
  <c r="BG104" i="9"/>
  <c r="AM98" i="7"/>
  <c r="AV98" i="7" s="1"/>
  <c r="BG103" i="9"/>
  <c r="AM97" i="7"/>
  <c r="AV97" i="7" s="1"/>
  <c r="BG102" i="9"/>
  <c r="AM96" i="7"/>
  <c r="AV96" i="7" s="1"/>
  <c r="BG101" i="9"/>
  <c r="AM95" i="7"/>
  <c r="AV95" i="7" s="1"/>
  <c r="BG100" i="9"/>
  <c r="AM94" i="7"/>
  <c r="AV94" i="7" s="1"/>
  <c r="BG99" i="9"/>
  <c r="AM93" i="7"/>
  <c r="AV93" i="7" s="1"/>
  <c r="BG98" i="9"/>
  <c r="AM92" i="7"/>
  <c r="AV92" i="7" s="1"/>
  <c r="BG97" i="9"/>
  <c r="AM91" i="7"/>
  <c r="AV91" i="7" s="1"/>
  <c r="BG96" i="9"/>
  <c r="AM90" i="7"/>
  <c r="AV90" i="7" s="1"/>
  <c r="BG95" i="9"/>
  <c r="AM89" i="7"/>
  <c r="AV89" i="7" s="1"/>
  <c r="BG94" i="9"/>
  <c r="AM88" i="7"/>
  <c r="AV88" i="7" s="1"/>
  <c r="BG93" i="9"/>
  <c r="AM87" i="7"/>
  <c r="AV87" i="7" s="1"/>
  <c r="BG92" i="9"/>
  <c r="AM86" i="7"/>
  <c r="AV86" i="7" s="1"/>
  <c r="AV13" i="7"/>
  <c r="AX13" i="7" s="1"/>
  <c r="AV12" i="7"/>
  <c r="AX12" i="7" s="1"/>
  <c r="AV14" i="7"/>
  <c r="AV15" i="7"/>
  <c r="AX15" i="7" s="1"/>
  <c r="AV16" i="7"/>
  <c r="AX16" i="7" s="1"/>
  <c r="AV17" i="7"/>
  <c r="AX17" i="7" s="1"/>
  <c r="AV18" i="7"/>
  <c r="AX18" i="7" s="1"/>
  <c r="AV19" i="7"/>
  <c r="AX19" i="7" s="1"/>
  <c r="AV20" i="7"/>
  <c r="AX20" i="7" s="1"/>
  <c r="AV21" i="7"/>
  <c r="AX21" i="7" s="1"/>
  <c r="AV22" i="7"/>
  <c r="AX22" i="7" s="1"/>
  <c r="AV23" i="7"/>
  <c r="AX23" i="7" s="1"/>
  <c r="AV24" i="7"/>
  <c r="AX24" i="7" s="1"/>
  <c r="AV25" i="7"/>
  <c r="AX25" i="7" s="1"/>
  <c r="AV26" i="7"/>
  <c r="AX26" i="7" s="1"/>
  <c r="AV27" i="7"/>
  <c r="AX27" i="7" s="1"/>
  <c r="AV28" i="7"/>
  <c r="AX28" i="7" s="1"/>
  <c r="AV29" i="7"/>
  <c r="AX29" i="7" s="1"/>
  <c r="AV30" i="7"/>
  <c r="AX30" i="7" s="1"/>
  <c r="AV31" i="7"/>
  <c r="AX31" i="7" s="1"/>
  <c r="AV32" i="7"/>
  <c r="AX32" i="7" s="1"/>
  <c r="AV33" i="7"/>
  <c r="AX33" i="7" s="1"/>
  <c r="AV34" i="7"/>
  <c r="AX34" i="7" s="1"/>
  <c r="AV35" i="7"/>
  <c r="AX35" i="7" s="1"/>
  <c r="H45" i="5"/>
  <c r="AS74" i="8" s="1"/>
  <c r="AP74" i="8"/>
  <c r="AV39" i="8"/>
  <c r="M45" i="5" s="1"/>
  <c r="AV78" i="8"/>
  <c r="N49" i="5" s="1"/>
  <c r="BF39" i="8"/>
  <c r="D69" i="5"/>
  <c r="F32" i="4"/>
  <c r="F20" i="5"/>
  <c r="AS48" i="7" s="1"/>
  <c r="AP48" i="7"/>
  <c r="H20" i="5"/>
  <c r="AS85" i="7" s="1"/>
  <c r="AP85" i="7"/>
  <c r="D46" i="5"/>
  <c r="AS5" i="8" s="1"/>
  <c r="AP5" i="8"/>
  <c r="D47" i="5"/>
  <c r="AS6" i="8" s="1"/>
  <c r="AP6" i="8"/>
  <c r="D48" i="5"/>
  <c r="AS7" i="8" s="1"/>
  <c r="AP7" i="8"/>
  <c r="D49" i="5"/>
  <c r="AS8" i="8" s="1"/>
  <c r="AP8" i="8"/>
  <c r="D50" i="5"/>
  <c r="AS9" i="8" s="1"/>
  <c r="AP9" i="8"/>
  <c r="D51" i="5"/>
  <c r="AS10" i="8" s="1"/>
  <c r="AP10" i="8"/>
  <c r="D52" i="5"/>
  <c r="AS11" i="8" s="1"/>
  <c r="AP11" i="8"/>
  <c r="D53" i="5"/>
  <c r="AS12" i="8" s="1"/>
  <c r="AP12" i="8"/>
  <c r="D54" i="5"/>
  <c r="AS13" i="8" s="1"/>
  <c r="AP13" i="8"/>
  <c r="D55" i="5"/>
  <c r="AS14" i="8" s="1"/>
  <c r="AP14" i="8"/>
  <c r="D56" i="5"/>
  <c r="AS15" i="8" s="1"/>
  <c r="AP15" i="8"/>
  <c r="D57" i="5"/>
  <c r="AS16" i="8" s="1"/>
  <c r="AP16" i="8"/>
  <c r="D58" i="5"/>
  <c r="AS17" i="8" s="1"/>
  <c r="AP17" i="8"/>
  <c r="D59" i="5"/>
  <c r="AS18" i="8" s="1"/>
  <c r="AP18" i="8"/>
  <c r="D60" i="5"/>
  <c r="AS19" i="8" s="1"/>
  <c r="AP19" i="8"/>
  <c r="D61" i="5"/>
  <c r="AS20" i="8" s="1"/>
  <c r="AP20" i="8"/>
  <c r="D62" i="5"/>
  <c r="AS21" i="8" s="1"/>
  <c r="AP21" i="8"/>
  <c r="D63" i="5"/>
  <c r="AS22" i="8" s="1"/>
  <c r="AP22" i="8"/>
  <c r="D64" i="5"/>
  <c r="AS23" i="8" s="1"/>
  <c r="AP23" i="8"/>
  <c r="D65" i="5"/>
  <c r="AS24" i="8" s="1"/>
  <c r="AP24" i="8"/>
  <c r="BG91" i="9"/>
  <c r="AM85" i="7"/>
  <c r="AV85" i="7" s="1"/>
  <c r="BG63" i="10"/>
  <c r="BG100" i="10"/>
  <c r="BG62" i="10"/>
  <c r="BG99" i="10"/>
  <c r="BG61" i="10"/>
  <c r="BG98" i="10"/>
  <c r="BG60" i="10"/>
  <c r="BG97" i="10"/>
  <c r="BG59" i="10"/>
  <c r="BG96" i="10"/>
  <c r="BG58" i="10"/>
  <c r="BG95" i="10"/>
  <c r="BG57" i="10"/>
  <c r="BG94" i="10"/>
  <c r="BG56" i="10"/>
  <c r="BG93" i="10"/>
  <c r="BG55" i="10"/>
  <c r="BG92" i="10"/>
  <c r="BG54" i="10"/>
  <c r="BG91" i="10"/>
  <c r="BG53" i="10"/>
  <c r="BG90" i="10"/>
  <c r="BG52" i="10"/>
  <c r="BG89" i="10"/>
  <c r="BG51" i="10"/>
  <c r="BG88" i="10"/>
  <c r="BG50" i="10"/>
  <c r="BG87" i="10"/>
  <c r="BG49" i="10"/>
  <c r="BG86" i="10"/>
  <c r="BG48" i="10"/>
  <c r="BG85" i="10"/>
  <c r="BG47" i="10"/>
  <c r="BG84" i="10"/>
  <c r="BG46" i="10"/>
  <c r="BG83" i="10"/>
  <c r="BG45" i="10"/>
  <c r="BG82" i="10"/>
  <c r="BG44" i="10"/>
  <c r="BG81" i="10"/>
  <c r="BG43" i="10"/>
  <c r="BG80" i="10"/>
  <c r="AV5" i="8"/>
  <c r="AX5" i="8" s="1"/>
  <c r="AV6" i="8"/>
  <c r="AX6" i="8" s="1"/>
  <c r="AV7" i="8"/>
  <c r="AX7" i="8" s="1"/>
  <c r="AV8" i="8"/>
  <c r="AX8" i="8" s="1"/>
  <c r="AV9" i="8"/>
  <c r="AX9" i="8" s="1"/>
  <c r="AV10" i="8"/>
  <c r="AX10" i="8" s="1"/>
  <c r="AV11" i="8"/>
  <c r="AX11" i="8" s="1"/>
  <c r="AV12" i="8"/>
  <c r="AX12" i="8" s="1"/>
  <c r="AV13" i="8"/>
  <c r="AX13" i="8" s="1"/>
  <c r="AV14" i="8"/>
  <c r="AX14" i="8" s="1"/>
  <c r="AV15" i="8"/>
  <c r="AX15" i="8" s="1"/>
  <c r="AV16" i="8"/>
  <c r="AX16" i="8" s="1"/>
  <c r="AV17" i="8"/>
  <c r="AX17" i="8" s="1"/>
  <c r="AV18" i="8"/>
  <c r="AX18" i="8" s="1"/>
  <c r="AV19" i="8"/>
  <c r="AX19" i="8" s="1"/>
  <c r="AV20" i="8"/>
  <c r="AX20" i="8" s="1"/>
  <c r="AV21" i="8"/>
  <c r="AX21" i="8" s="1"/>
  <c r="AV22" i="8"/>
  <c r="AX22" i="8" s="1"/>
  <c r="AV23" i="8"/>
  <c r="AX23" i="8" s="1"/>
  <c r="AV24" i="8"/>
  <c r="AX24" i="8" s="1"/>
  <c r="BG52" i="9"/>
  <c r="AM48" i="7"/>
  <c r="AV48" i="7"/>
  <c r="F100" i="4"/>
  <c r="F66" i="4"/>
  <c r="D45" i="5"/>
  <c r="AS4" i="8" s="1"/>
  <c r="AV4" i="8" s="1"/>
  <c r="AX4" i="8" s="1"/>
  <c r="AP4" i="8"/>
  <c r="AD11" i="7"/>
  <c r="AP11" i="7"/>
  <c r="D20" i="5"/>
  <c r="AS11" i="7" s="1"/>
  <c r="AV11" i="7" s="1"/>
  <c r="AX11" i="7" s="1"/>
  <c r="AX14" i="7" l="1"/>
  <c r="M66" i="5"/>
  <c r="BF60" i="8"/>
  <c r="M67" i="5"/>
  <c r="BF61" i="8"/>
  <c r="N67" i="5"/>
  <c r="BF96" i="8"/>
  <c r="N66" i="5"/>
  <c r="BF95" i="8"/>
  <c r="O67" i="5"/>
  <c r="O66" i="5"/>
  <c r="BF94" i="8"/>
  <c r="N65" i="5"/>
  <c r="BF59" i="8"/>
  <c r="M65" i="5"/>
  <c r="BF93" i="8"/>
  <c r="N64" i="5"/>
  <c r="BF58" i="8"/>
  <c r="M64" i="5"/>
  <c r="BF92" i="8"/>
  <c r="N63" i="5"/>
  <c r="BF57" i="8"/>
  <c r="M63" i="5"/>
  <c r="BF91" i="8"/>
  <c r="N62" i="5"/>
  <c r="BF56" i="8"/>
  <c r="M62" i="5"/>
  <c r="BF90" i="8"/>
  <c r="N61" i="5"/>
  <c r="BF55" i="8"/>
  <c r="M61" i="5"/>
  <c r="BF89" i="8"/>
  <c r="N60" i="5"/>
  <c r="BF54" i="8"/>
  <c r="M60" i="5"/>
  <c r="BF88" i="8"/>
  <c r="N59" i="5"/>
  <c r="BF53" i="8"/>
  <c r="M59" i="5"/>
  <c r="BF87" i="8"/>
  <c r="N58" i="5"/>
  <c r="BF52" i="8"/>
  <c r="M58" i="5"/>
  <c r="BF86" i="8"/>
  <c r="N57" i="5"/>
  <c r="BF51" i="8"/>
  <c r="M57" i="5"/>
  <c r="BF85" i="8"/>
  <c r="N56" i="5"/>
  <c r="BF50" i="8"/>
  <c r="M56" i="5"/>
  <c r="BF84" i="8"/>
  <c r="N55" i="5"/>
  <c r="BF49" i="8"/>
  <c r="M55" i="5"/>
  <c r="BF83" i="8"/>
  <c r="N54" i="5"/>
  <c r="BF48" i="8"/>
  <c r="M54" i="5"/>
  <c r="BF82" i="8"/>
  <c r="N53" i="5"/>
  <c r="BF47" i="8"/>
  <c r="M53" i="5"/>
  <c r="BF81" i="8"/>
  <c r="N52" i="5"/>
  <c r="BF46" i="8"/>
  <c r="M52" i="5"/>
  <c r="BF80" i="8"/>
  <c r="N51" i="5"/>
  <c r="BF45" i="8"/>
  <c r="M51" i="5"/>
  <c r="BF79" i="8"/>
  <c r="N50" i="5"/>
  <c r="BF44" i="8"/>
  <c r="M50" i="5"/>
  <c r="BF43" i="8"/>
  <c r="M49" i="5"/>
  <c r="BF77" i="8"/>
  <c r="N48" i="5"/>
  <c r="BF42" i="8"/>
  <c r="M48" i="5"/>
  <c r="BF76" i="8"/>
  <c r="N47" i="5"/>
  <c r="BF41" i="8"/>
  <c r="M47" i="5"/>
  <c r="BF75" i="8"/>
  <c r="N46" i="5"/>
  <c r="BF40" i="8"/>
  <c r="M46" i="5"/>
  <c r="J45" i="7"/>
  <c r="J36" i="8"/>
  <c r="J82" i="7"/>
  <c r="J71" i="8"/>
  <c r="L44" i="5"/>
  <c r="BF35" i="7"/>
  <c r="L43" i="5"/>
  <c r="BF34" i="7"/>
  <c r="L42" i="5"/>
  <c r="BF33" i="7"/>
  <c r="L41" i="5"/>
  <c r="BF32" i="7"/>
  <c r="L40" i="5"/>
  <c r="BF31" i="7"/>
  <c r="L39" i="5"/>
  <c r="BF30" i="7"/>
  <c r="L38" i="5"/>
  <c r="BF29" i="7"/>
  <c r="L37" i="5"/>
  <c r="BF28" i="7"/>
  <c r="L36" i="5"/>
  <c r="BF27" i="7"/>
  <c r="L35" i="5"/>
  <c r="BF26" i="7"/>
  <c r="L34" i="5"/>
  <c r="BF25" i="7"/>
  <c r="L33" i="5"/>
  <c r="BF24" i="7"/>
  <c r="L32" i="5"/>
  <c r="BF23" i="7"/>
  <c r="L31" i="5"/>
  <c r="BF22" i="7"/>
  <c r="L30" i="5"/>
  <c r="BF21" i="7"/>
  <c r="L29" i="5"/>
  <c r="BF20" i="7"/>
  <c r="L28" i="5"/>
  <c r="BF19" i="7"/>
  <c r="L27" i="5"/>
  <c r="BF18" i="7"/>
  <c r="L26" i="5"/>
  <c r="BF17" i="7"/>
  <c r="L25" i="5"/>
  <c r="BF16" i="7"/>
  <c r="L24" i="5"/>
  <c r="BF15" i="7"/>
  <c r="L23" i="5"/>
  <c r="BF14" i="7"/>
  <c r="L21" i="5"/>
  <c r="BF12" i="7"/>
  <c r="L22" i="5"/>
  <c r="BF13" i="7"/>
  <c r="N21" i="5"/>
  <c r="BF86" i="7"/>
  <c r="N22" i="5"/>
  <c r="BF87" i="7"/>
  <c r="N23" i="5"/>
  <c r="BF88" i="7"/>
  <c r="N24" i="5"/>
  <c r="BF89" i="7"/>
  <c r="N25" i="5"/>
  <c r="BF90" i="7"/>
  <c r="N26" i="5"/>
  <c r="BF91" i="7"/>
  <c r="N27" i="5"/>
  <c r="BF92" i="7"/>
  <c r="N28" i="5"/>
  <c r="BF93" i="7"/>
  <c r="N29" i="5"/>
  <c r="BF94" i="7"/>
  <c r="N30" i="5"/>
  <c r="BF95" i="7"/>
  <c r="N31" i="5"/>
  <c r="BF96" i="7"/>
  <c r="N32" i="5"/>
  <c r="BF97" i="7"/>
  <c r="N33" i="5"/>
  <c r="BF98" i="7"/>
  <c r="N34" i="5"/>
  <c r="BF99" i="7"/>
  <c r="N35" i="5"/>
  <c r="BF100" i="7"/>
  <c r="N36" i="5"/>
  <c r="BF101" i="7"/>
  <c r="N37" i="5"/>
  <c r="BF102" i="7"/>
  <c r="N38" i="5"/>
  <c r="BF103" i="7"/>
  <c r="N39" i="5"/>
  <c r="BF104" i="7"/>
  <c r="N40" i="5"/>
  <c r="BF105" i="7"/>
  <c r="N41" i="5"/>
  <c r="BF106" i="7"/>
  <c r="N42" i="5"/>
  <c r="BF107" i="7"/>
  <c r="N43" i="5"/>
  <c r="BF108" i="7"/>
  <c r="N44" i="5"/>
  <c r="BF109" i="7"/>
  <c r="M21" i="5"/>
  <c r="BF49" i="7"/>
  <c r="M22" i="5"/>
  <c r="BF50" i="7"/>
  <c r="M23" i="5"/>
  <c r="BF51" i="7"/>
  <c r="M24" i="5"/>
  <c r="BF52" i="7"/>
  <c r="M25" i="5"/>
  <c r="BF53" i="7"/>
  <c r="M26" i="5"/>
  <c r="BF54" i="7"/>
  <c r="M27" i="5"/>
  <c r="BF55" i="7"/>
  <c r="M28" i="5"/>
  <c r="BF56" i="7"/>
  <c r="M29" i="5"/>
  <c r="BF57" i="7"/>
  <c r="M30" i="5"/>
  <c r="BF58" i="7"/>
  <c r="M31" i="5"/>
  <c r="BF59" i="7"/>
  <c r="M32" i="5"/>
  <c r="BF60" i="7"/>
  <c r="M33" i="5"/>
  <c r="BF61" i="7"/>
  <c r="M34" i="5"/>
  <c r="BF62" i="7"/>
  <c r="M35" i="5"/>
  <c r="BF63" i="7"/>
  <c r="M36" i="5"/>
  <c r="BF64" i="7"/>
  <c r="M37" i="5"/>
  <c r="BF65" i="7"/>
  <c r="M38" i="5"/>
  <c r="BF66" i="7"/>
  <c r="M39" i="5"/>
  <c r="BF67" i="7"/>
  <c r="M40" i="5"/>
  <c r="BF68" i="7"/>
  <c r="M41" i="5"/>
  <c r="BF69" i="7"/>
  <c r="M42" i="5"/>
  <c r="BF70" i="7"/>
  <c r="M43" i="5"/>
  <c r="BF71" i="7"/>
  <c r="M44" i="5"/>
  <c r="BF72" i="7"/>
  <c r="N20" i="5"/>
  <c r="M20" i="5"/>
  <c r="BF78" i="8"/>
  <c r="L46" i="5"/>
  <c r="O46" i="5" s="1"/>
  <c r="J1" i="8"/>
  <c r="J8" i="7"/>
  <c r="L47" i="5" l="1"/>
  <c r="O47" i="5" s="1"/>
  <c r="BF6" i="8"/>
  <c r="L48" i="5"/>
  <c r="O48" i="5" s="1"/>
  <c r="BF7" i="8"/>
  <c r="L49" i="5"/>
  <c r="O49" i="5" s="1"/>
  <c r="BF8" i="8"/>
  <c r="L50" i="5"/>
  <c r="O50" i="5" s="1"/>
  <c r="BF9" i="8"/>
  <c r="L51" i="5"/>
  <c r="O51" i="5" s="1"/>
  <c r="BF10" i="8"/>
  <c r="L52" i="5"/>
  <c r="O52" i="5" s="1"/>
  <c r="BF11" i="8"/>
  <c r="L53" i="5"/>
  <c r="O53" i="5" s="1"/>
  <c r="BF12" i="8"/>
  <c r="L54" i="5"/>
  <c r="O54" i="5" s="1"/>
  <c r="BF13" i="8"/>
  <c r="L55" i="5"/>
  <c r="O55" i="5" s="1"/>
  <c r="BF14" i="8"/>
  <c r="L56" i="5"/>
  <c r="O56" i="5" s="1"/>
  <c r="BF15" i="8"/>
  <c r="L57" i="5"/>
  <c r="O57" i="5" s="1"/>
  <c r="BF16" i="8"/>
  <c r="L58" i="5"/>
  <c r="O58" i="5" s="1"/>
  <c r="BF17" i="8"/>
  <c r="L59" i="5"/>
  <c r="O59" i="5" s="1"/>
  <c r="BF18" i="8"/>
  <c r="L60" i="5"/>
  <c r="O60" i="5" s="1"/>
  <c r="BF19" i="8"/>
  <c r="L61" i="5"/>
  <c r="O61" i="5" s="1"/>
  <c r="BF20" i="8"/>
  <c r="L62" i="5"/>
  <c r="O62" i="5" s="1"/>
  <c r="BF21" i="8"/>
  <c r="L63" i="5"/>
  <c r="O63" i="5" s="1"/>
  <c r="BF22" i="8"/>
  <c r="L64" i="5"/>
  <c r="O64" i="5" s="1"/>
  <c r="BF23" i="8"/>
  <c r="L65" i="5"/>
  <c r="O65" i="5" s="1"/>
  <c r="BF24" i="8"/>
  <c r="L45" i="5"/>
  <c r="BF4" i="8"/>
  <c r="O22" i="5"/>
  <c r="O21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L20" i="5"/>
  <c r="O20" i="5" s="1"/>
  <c r="N32" i="8"/>
  <c r="N33" i="8" s="1"/>
  <c r="I32" i="8"/>
  <c r="I33" i="8" s="1"/>
  <c r="E32" i="8"/>
  <c r="BF11" i="7"/>
  <c r="BF85" i="7"/>
  <c r="N67" i="8"/>
  <c r="N68" i="8" s="1"/>
  <c r="I67" i="8"/>
  <c r="I68" i="8" s="1"/>
  <c r="E67" i="8"/>
  <c r="BF48" i="7"/>
  <c r="BF5" i="8"/>
  <c r="AX74" i="8"/>
  <c r="N45" i="5"/>
  <c r="O45" i="5"/>
  <c r="N102" i="8" l="1"/>
  <c r="N103" i="8" s="1"/>
  <c r="I102" i="8"/>
  <c r="I103" i="8" s="1"/>
  <c r="BF74" i="8"/>
  <c r="E10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Elpidio Mendez Torres</author>
  </authors>
  <commentList>
    <comment ref="S32" authorId="0" shapeId="0" xr:uid="{42C637D4-B98A-4135-9C8E-77949E0518E6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</t>
        </r>
      </text>
    </comment>
    <comment ref="S67" authorId="0" shapeId="0" xr:uid="{8F25365B-A0EA-43E2-B0A5-63A456AA3735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</t>
        </r>
      </text>
    </comment>
    <comment ref="S102" authorId="0" shapeId="0" xr:uid="{FE25B97F-B699-43CC-80AA-A2DC0062D0CE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
</t>
        </r>
      </text>
    </comment>
  </commentList>
</comments>
</file>

<file path=xl/sharedStrings.xml><?xml version="1.0" encoding="utf-8"?>
<sst xmlns="http://schemas.openxmlformats.org/spreadsheetml/2006/main" count="1415" uniqueCount="202">
  <si>
    <t>CLAVE</t>
  </si>
  <si>
    <t>MODALIDAD</t>
  </si>
  <si>
    <t>GRUPO</t>
  </si>
  <si>
    <t>SUMAS</t>
  </si>
  <si>
    <t>ASISTENCIAS</t>
  </si>
  <si>
    <t>REINCO 205</t>
  </si>
  <si>
    <t>ANVERSO</t>
  </si>
  <si>
    <t>SEMESTRE</t>
  </si>
  <si>
    <t>LUNES</t>
  </si>
  <si>
    <t>MARTES</t>
  </si>
  <si>
    <t>JUEVES</t>
  </si>
  <si>
    <t>VIERNES</t>
  </si>
  <si>
    <t>ENTRADA</t>
  </si>
  <si>
    <t>.</t>
  </si>
  <si>
    <t>/</t>
  </si>
  <si>
    <t>FALTA</t>
  </si>
  <si>
    <t>X</t>
  </si>
  <si>
    <t>RETARDO</t>
  </si>
  <si>
    <t>SALIDA</t>
  </si>
  <si>
    <t>REVERSO</t>
  </si>
  <si>
    <t>PERIODO ESCOLAR</t>
  </si>
  <si>
    <t xml:space="preserve">    </t>
  </si>
  <si>
    <t>DIRECCIÓN GENERAL DE BACHILLERATO</t>
  </si>
  <si>
    <t xml:space="preserve">REGISTRO DE ASISTENCIAS  </t>
  </si>
  <si>
    <t>PARCIALES</t>
  </si>
  <si>
    <t>TURNO</t>
  </si>
  <si>
    <t>NOMBRE DEL DOCENTE</t>
  </si>
  <si>
    <t>PRIMERO</t>
  </si>
  <si>
    <t>SEGUNDO</t>
  </si>
  <si>
    <t>TERCERO</t>
  </si>
  <si>
    <t>UNIDAD DE APRENDIZAJE CURRICULAR (UAC)</t>
  </si>
  <si>
    <t>NOMBRE DEL PLANTEL</t>
  </si>
  <si>
    <t>NOMBRE DE LOS EDUCANDOS</t>
  </si>
  <si>
    <t>PRIMER APELLIDO, SEGUNDO APELLIDO Y NOMBRE(S)</t>
  </si>
  <si>
    <t>SÍMBOLOS</t>
  </si>
  <si>
    <t>ASISTENCIA</t>
  </si>
  <si>
    <t>MIÉRCOLES</t>
  </si>
  <si>
    <t>SÁBADO</t>
  </si>
  <si>
    <t>HORARIO</t>
  </si>
  <si>
    <t>HORAS POR SEMANA</t>
  </si>
  <si>
    <t>HORARIO EN QUE SE IMPARTE LA UAC</t>
  </si>
  <si>
    <t>CLASES IMPARTIDAS EN ESTE PERIODO PARCIAL</t>
  </si>
  <si>
    <t>FIRMA DEL DOCENTE</t>
  </si>
  <si>
    <t>ANOTAR LAS FECHAS DE LAS CLASES EN CADA CUADRO (DÍA CON NÚMERO)</t>
  </si>
  <si>
    <t>FALTAS DE ASISTENCIA</t>
  </si>
  <si>
    <t>ESC</t>
  </si>
  <si>
    <t>MIX</t>
  </si>
  <si>
    <t>MAT.</t>
  </si>
  <si>
    <t>VESP.</t>
  </si>
  <si>
    <t>NOCT.</t>
  </si>
  <si>
    <t>DISC.</t>
  </si>
  <si>
    <t>LIC. BENITO JUÁREZ GARCÍA</t>
  </si>
  <si>
    <t>30EBH0414F</t>
  </si>
  <si>
    <t>2025-2025</t>
  </si>
  <si>
    <t>ELPIDIO MENDEZ TORRES</t>
  </si>
  <si>
    <t>NOMBRE DE LA ESCUELA</t>
  </si>
  <si>
    <t>TIPO DE EXAMEN</t>
  </si>
  <si>
    <t>MESES QUE ABARCA</t>
  </si>
  <si>
    <t>LOCALIDAD</t>
  </si>
  <si>
    <t xml:space="preserve">TATAHUICAPAN </t>
  </si>
  <si>
    <t>I PARCIAL</t>
  </si>
  <si>
    <t>FEBRERO - MARZO</t>
  </si>
  <si>
    <t>II PARCIAL</t>
  </si>
  <si>
    <t>ABRIL - MAYO</t>
  </si>
  <si>
    <t>III PARCIAL</t>
  </si>
  <si>
    <t>JUNIO - JULIO</t>
  </si>
  <si>
    <t>NOMBRE DEL PROFESOR</t>
  </si>
  <si>
    <t>UNIDAD DE APRENDIZAJE CURRICULAR</t>
  </si>
  <si>
    <t>ACIERTOS</t>
  </si>
  <si>
    <t>1P</t>
  </si>
  <si>
    <t>2P</t>
  </si>
  <si>
    <t>TOTAL DE CLASES IMPARTIDAS</t>
  </si>
  <si>
    <t>PORCENTAJE DE EXAMEN</t>
  </si>
  <si>
    <t>PORCENTAJE DE EVIDENCIAS</t>
  </si>
  <si>
    <t>No.</t>
  </si>
  <si>
    <t>NOMBRE DEL ALUMNO</t>
  </si>
  <si>
    <t>NL</t>
  </si>
  <si>
    <t>J</t>
  </si>
  <si>
    <t>NOMBRE DE LA UAC</t>
  </si>
  <si>
    <t>REGISTRO DE EVALUACIONES POR PARCIAL</t>
  </si>
  <si>
    <t>NÚMERO DE CLASES EN EL PARCIAL:</t>
  </si>
  <si>
    <t>PORCENTAJE DE EVIDENCIAS PARA LA UAC:</t>
  </si>
  <si>
    <t>PORCENTAJE DE EVALUACIÓN PARA LA UAC:</t>
  </si>
  <si>
    <t>EVALUACIÓN</t>
  </si>
  <si>
    <t>CALIFICACIÓN INTEGRADA</t>
  </si>
  <si>
    <t>SUMAS DE REINCO 205</t>
  </si>
  <si>
    <t>SUMAS DE REINCO 206-A</t>
  </si>
  <si>
    <t>SUMA DE PORCENTAJES</t>
  </si>
  <si>
    <t>NÚMERO CON UN DECIMAL</t>
  </si>
  <si>
    <t>LETRA</t>
  </si>
  <si>
    <t>FALTAS DE ASISITENCIA</t>
  </si>
  <si>
    <t>TOTAL DE EVIDENCIAS</t>
  </si>
  <si>
    <t>TOTAL DE PORCENTAJE DE EVIDENCIAS</t>
  </si>
  <si>
    <t>CALIFICACIÓN OBTENIDA</t>
  </si>
  <si>
    <t>PORCENTAJE DE CALIFICACIÓN</t>
  </si>
  <si>
    <t>REINCO 206</t>
  </si>
  <si>
    <t>PORCENTAJE DE EVALUACIÓN  PARA LA UAC:</t>
  </si>
  <si>
    <t>DATOS ESTADÍSTICOS</t>
  </si>
  <si>
    <t>NOMBRE Y FIRMA DE QUIEN RECIBE EN EL PLANTEL</t>
  </si>
  <si>
    <t xml:space="preserve">FECHA DE RECEPCIÓN </t>
  </si>
  <si>
    <t>TOTAL DE EDUCANDOS AL INICIO</t>
  </si>
  <si>
    <t>TOTAL DE EDUCANDOS EXAMINADOS</t>
  </si>
  <si>
    <t>TOTAL DE EDUCANDOS APROBADOS</t>
  </si>
  <si>
    <t>TOTAL DE EDUCANDOS REPROBADOS</t>
  </si>
  <si>
    <t>TOTAL DE EDUCANDOS DESAFILIADOS</t>
  </si>
  <si>
    <t>DÍA</t>
  </si>
  <si>
    <t>MES</t>
  </si>
  <si>
    <t>AÑO</t>
  </si>
  <si>
    <t>PORCENTAJES:</t>
  </si>
  <si>
    <t>REGISTRO DE EVIDENCIAS</t>
  </si>
  <si>
    <t>TIPO DE EVIDENCIA (ANOTAR EL NÚMERO DE EVIDENCIA QUE CORRESPONDA):</t>
  </si>
  <si>
    <t>VALOR DE LA EVIDENCIA (ANOTAR EL PORCENTAJE ASIGNADO A CADA EVIDENCIA):</t>
  </si>
  <si>
    <t>PORCENTAJE TOTAL</t>
  </si>
  <si>
    <t>FECHA DE ENTREGA:</t>
  </si>
  <si>
    <t>ANOTAR EL PORCENTAJE OBTENIDO POR CADA EVIDENCIA</t>
  </si>
  <si>
    <t>TOTAL DE PORCENTAJE</t>
  </si>
  <si>
    <t>REINCO 206-A</t>
  </si>
  <si>
    <t>TIPOS DE EVIDENCIA</t>
  </si>
  <si>
    <t>MAPA MENTAL</t>
  </si>
  <si>
    <t>CUESTIONARIO</t>
  </si>
  <si>
    <t>EXPOSICIÓN EN EQUIPO</t>
  </si>
  <si>
    <t>PRÁCTICAS DE LAB.</t>
  </si>
  <si>
    <t>CUADRO SINÓPTICO</t>
  </si>
  <si>
    <t>TRABAJO DE INVESTIGACIÓN</t>
  </si>
  <si>
    <t>MAPA CONCEPTUAL</t>
  </si>
  <si>
    <t>PRÁCTICAS DE CAMPO</t>
  </si>
  <si>
    <t>RESUMEN</t>
  </si>
  <si>
    <t>EXPOSICIÓN INDIVIDUAL</t>
  </si>
  <si>
    <t>ENSAYO</t>
  </si>
  <si>
    <t>PROBLEMARIO</t>
  </si>
  <si>
    <t>3P</t>
  </si>
  <si>
    <t>CULTURA DIGITAL II</t>
  </si>
  <si>
    <t>II</t>
  </si>
  <si>
    <t>P2_EXAMEN</t>
  </si>
  <si>
    <t>P1_EXAMEN</t>
  </si>
  <si>
    <t>P3_EXAMEN</t>
  </si>
  <si>
    <t>Total :</t>
  </si>
  <si>
    <t>Total=</t>
  </si>
  <si>
    <t>%examen P1</t>
  </si>
  <si>
    <t>%Examen P2</t>
  </si>
  <si>
    <t>%Examen P3</t>
  </si>
  <si>
    <t>p1</t>
  </si>
  <si>
    <t>p2</t>
  </si>
  <si>
    <t>p3</t>
  </si>
  <si>
    <t>Promedio
General</t>
  </si>
  <si>
    <t>ACIERTOS 
P1</t>
  </si>
  <si>
    <t>ACIERTOS
P2</t>
  </si>
  <si>
    <t>ACIERTOS
P3</t>
  </si>
  <si>
    <t>ATEN PALAFOX SAMANTHA</t>
  </si>
  <si>
    <t>BAUTISTA CEDILLO YAJAIRA JAQUELINE</t>
  </si>
  <si>
    <t>BAUTISTA CRUZ ERIK GIOVANNI</t>
  </si>
  <si>
    <t>BAUTISTA GONZALEZ KELLY DAYANA</t>
  </si>
  <si>
    <t>BAUTISTA HERNANDEZ BLANCA JANETH</t>
  </si>
  <si>
    <t>BAUTISTA LUIS FANNY BELEN</t>
  </si>
  <si>
    <t>BAUTISTA ORTIZ NIDIA JANETH</t>
  </si>
  <si>
    <t>BAUTISTA RAMIREZ VANESSA</t>
  </si>
  <si>
    <t>CASTILLO RAMIREZ BILGA MERAYA</t>
  </si>
  <si>
    <t>CASTRO HERNANDEZ ANGIE MAJALETH</t>
  </si>
  <si>
    <t>CRUZ BAUTISTA JULIAN</t>
  </si>
  <si>
    <t>CRUZ GONZALEZ SARAI</t>
  </si>
  <si>
    <t>CRUZ HERNANDEZ FLORESLY GUADALUPE</t>
  </si>
  <si>
    <t>CRUZ HERNANDEZ ROSA IDALIA</t>
  </si>
  <si>
    <t>CRUZ LORENZO JONATHAN</t>
  </si>
  <si>
    <t>CRUZ LUIS FELIX YAHIR</t>
  </si>
  <si>
    <t>CRUZ MARTINEZ ESMERALDA</t>
  </si>
  <si>
    <t>DIAZ HERNANDEZ LUIS FERNANDO</t>
  </si>
  <si>
    <t>FONSECA HERNANDEZ MARIA ISABEL</t>
  </si>
  <si>
    <t>GOMEZ LUIS ARLETH OYOMAL</t>
  </si>
  <si>
    <t>GONZALEZ GUTIERREZ AQUILES</t>
  </si>
  <si>
    <t>GONZALEZ HERNANDEZ JONATHAN DAVID</t>
  </si>
  <si>
    <t>GONZALEZ JUAREZ JANETH MARIELI</t>
  </si>
  <si>
    <t>HERNANDEZ BAUTISTA DEVIN</t>
  </si>
  <si>
    <t>HERNANDEZ DE LA CRUZ WENDY ARLETH</t>
  </si>
  <si>
    <t>HERNANDEZ HERNANDEZ MARCE DEL ROSARIO</t>
  </si>
  <si>
    <t>HERNANDEZ HERNANDEZ NAHEMA DEL MILAGROS</t>
  </si>
  <si>
    <t>HERNANDEZ LUIS JOSE ANGEL</t>
  </si>
  <si>
    <t>HERNANDEZ LUIS SOFIA</t>
  </si>
  <si>
    <t>HERNANDEZ NOLASCO BLANCA AZALIA</t>
  </si>
  <si>
    <t>JUAREZ BAHENA XIMENA</t>
  </si>
  <si>
    <t>LAZARO VAZQUEZ ANGEL ARATH</t>
  </si>
  <si>
    <t>LOPEZ GONZALEZ PARIS ANNGELY</t>
  </si>
  <si>
    <t>MARTINEZ BAUTISTA AMBAR GUADALUPE</t>
  </si>
  <si>
    <t>MARTINEZ GONZALEZ JOSGAR NOE</t>
  </si>
  <si>
    <t>MARTINEZ HERNANDEZ ANA LLUVIA</t>
  </si>
  <si>
    <t>MARTINEZ HERNANDEZ ANGEL DE JESUS</t>
  </si>
  <si>
    <t>MARTINEZ HERNANDEZ JADER</t>
  </si>
  <si>
    <t>MARTINEZ HERNANDEZ MAYREN ALEJANDRA</t>
  </si>
  <si>
    <t>MARTINEZ PAVA VALENTIN</t>
  </si>
  <si>
    <t>PADILLA GONZALEZ JHONNY</t>
  </si>
  <si>
    <t>PEREZ MARTINEZ LUZ ELENA</t>
  </si>
  <si>
    <t>RAMIREZ HERNANDEZ ADILENE PAOLA</t>
  </si>
  <si>
    <t>ROCHA RAMIREZ EDITH ALEJANDRA</t>
  </si>
  <si>
    <t>RODRIGUEZ DOMINGUEZ JULISSA</t>
  </si>
  <si>
    <t>RODRIGUEZ LORENZO DAFNE ESTEFANIA</t>
  </si>
  <si>
    <t>ROSAS AMBROSIO YEISIL ARMIL</t>
  </si>
  <si>
    <t>VALERIO BAUTISTA CARLOS IVAN</t>
  </si>
  <si>
    <t>nombres completos</t>
  </si>
  <si>
    <t>B</t>
  </si>
  <si>
    <t>JAIME TORRES BODET</t>
  </si>
  <si>
    <t>30EBH0204A</t>
  </si>
  <si>
    <t>ESCOLARIZADA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</si>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</sst>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5"/>
      <color indexed="62"/>
      <name val="Arial"/>
      <family val="2"/>
    </font>
    <font>
      <sz val="9"/>
      <color indexed="62"/>
      <name val="Arial"/>
      <family val="2"/>
    </font>
    <font>
      <sz val="10"/>
      <color indexed="62"/>
      <name val="Arial"/>
      <family val="2"/>
    </font>
    <font>
      <sz val="8"/>
      <color indexed="1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color indexed="62"/>
      <name val="Arial"/>
      <family val="2"/>
    </font>
    <font>
      <sz val="7"/>
      <name val="Arial"/>
      <family val="2"/>
    </font>
    <font>
      <sz val="5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sz val="10"/>
      <color indexed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Calibri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name val="Arial"/>
    </font>
    <font>
      <sz val="13"/>
      <name val="Arial"/>
      <family val="2"/>
    </font>
    <font>
      <b/>
      <sz val="13"/>
      <name val="Arial"/>
      <family val="2"/>
    </font>
    <font>
      <sz val="14"/>
      <name val="Arial"/>
      <family val="2"/>
    </font>
    <font>
      <sz val="10"/>
      <color rgb="FFFF0000"/>
      <name val="Arial"/>
      <family val="2"/>
    </font>
    <font>
      <sz val="12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auto="1"/>
      </patternFill>
    </fill>
    <fill>
      <patternFill patternType="solid">
        <fgColor rgb="FF00B0F0"/>
        <bgColor indexed="64"/>
      </patternFill>
    </fill>
    <fill>
      <gradientFill degree="90">
        <stop position="0">
          <color theme="9" tint="0.59999389629810485"/>
        </stop>
        <stop position="1">
          <color theme="0"/>
        </stop>
      </gradient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7EB1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5" fillId="6" borderId="0" applyNumberFormat="0" applyBorder="0" applyAlignment="0" applyProtection="0"/>
    <xf numFmtId="9" fontId="31" fillId="0" borderId="0" applyFont="0" applyFill="0" applyBorder="0" applyAlignment="0" applyProtection="0"/>
  </cellStyleXfs>
  <cellXfs count="377">
    <xf numFmtId="0" fontId="0" fillId="0" borderId="0" xfId="0"/>
    <xf numFmtId="0" fontId="6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8" fillId="2" borderId="0" xfId="0" applyFont="1" applyFill="1"/>
    <xf numFmtId="0" fontId="8" fillId="0" borderId="0" xfId="0" applyFont="1"/>
    <xf numFmtId="0" fontId="11" fillId="0" borderId="2" xfId="0" applyFont="1" applyBorder="1"/>
    <xf numFmtId="0" fontId="0" fillId="0" borderId="1" xfId="0" applyBorder="1"/>
    <xf numFmtId="0" fontId="0" fillId="2" borderId="0" xfId="0" applyFill="1"/>
    <xf numFmtId="0" fontId="13" fillId="2" borderId="0" xfId="0" applyFont="1" applyFill="1" applyAlignment="1">
      <alignment vertical="top"/>
    </xf>
    <xf numFmtId="1" fontId="0" fillId="0" borderId="0" xfId="0" applyNumberFormat="1"/>
    <xf numFmtId="0" fontId="11" fillId="3" borderId="2" xfId="0" applyFont="1" applyFill="1" applyBorder="1"/>
    <xf numFmtId="0" fontId="0" fillId="3" borderId="1" xfId="0" applyFill="1" applyBorder="1"/>
    <xf numFmtId="0" fontId="17" fillId="0" borderId="1" xfId="0" applyFont="1" applyBorder="1"/>
    <xf numFmtId="0" fontId="17" fillId="2" borderId="1" xfId="0" applyFont="1" applyFill="1" applyBorder="1"/>
    <xf numFmtId="0" fontId="13" fillId="2" borderId="0" xfId="0" applyFont="1" applyFill="1" applyAlignment="1">
      <alignment horizontal="center" vertical="center" wrapText="1"/>
    </xf>
    <xf numFmtId="0" fontId="11" fillId="0" borderId="0" xfId="0" applyFont="1"/>
    <xf numFmtId="0" fontId="12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16" fillId="4" borderId="1" xfId="0" applyFont="1" applyFill="1" applyBorder="1" applyAlignment="1">
      <alignment horizontal="center" vertical="center" wrapText="1"/>
    </xf>
    <xf numFmtId="0" fontId="12" fillId="4" borderId="1" xfId="0" quotePrefix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2" fillId="5" borderId="0" xfId="0" applyFont="1" applyFill="1" applyAlignment="1">
      <alignment horizontal="left" vertical="center" wrapText="1"/>
    </xf>
    <xf numFmtId="0" fontId="0" fillId="5" borderId="0" xfId="0" applyFill="1" applyAlignment="1">
      <alignment vertical="center"/>
    </xf>
    <xf numFmtId="0" fontId="15" fillId="2" borderId="10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8" fillId="7" borderId="0" xfId="0" applyFont="1" applyFill="1" applyAlignment="1">
      <alignment vertical="center"/>
    </xf>
    <xf numFmtId="0" fontId="11" fillId="7" borderId="0" xfId="0" applyFont="1" applyFill="1" applyProtection="1">
      <protection locked="0"/>
    </xf>
    <xf numFmtId="0" fontId="11" fillId="7" borderId="1" xfId="0" applyFont="1" applyFill="1" applyBorder="1" applyAlignment="1">
      <alignment horizontal="center"/>
    </xf>
    <xf numFmtId="0" fontId="11" fillId="7" borderId="1" xfId="0" applyFont="1" applyFill="1" applyBorder="1"/>
    <xf numFmtId="0" fontId="11" fillId="7" borderId="0" xfId="0" applyFont="1" applyFill="1" applyAlignment="1" applyProtection="1">
      <alignment horizontal="left"/>
      <protection locked="0"/>
    </xf>
    <xf numFmtId="0" fontId="26" fillId="7" borderId="0" xfId="0" applyFont="1" applyFill="1" applyProtection="1">
      <protection locked="0"/>
    </xf>
    <xf numFmtId="0" fontId="27" fillId="7" borderId="0" xfId="0" applyFont="1" applyFill="1"/>
    <xf numFmtId="0" fontId="25" fillId="7" borderId="0" xfId="0" applyFont="1" applyFill="1" applyProtection="1">
      <protection locked="0"/>
    </xf>
    <xf numFmtId="0" fontId="28" fillId="7" borderId="3" xfId="0" applyFont="1" applyFill="1" applyBorder="1"/>
    <xf numFmtId="0" fontId="28" fillId="7" borderId="0" xfId="0" applyFont="1" applyFill="1" applyProtection="1">
      <protection locked="0"/>
    </xf>
    <xf numFmtId="0" fontId="29" fillId="8" borderId="0" xfId="0" applyFont="1" applyFill="1"/>
    <xf numFmtId="0" fontId="30" fillId="8" borderId="0" xfId="0" applyFont="1" applyFill="1"/>
    <xf numFmtId="0" fontId="29" fillId="8" borderId="2" xfId="0" applyFont="1" applyFill="1" applyBorder="1" applyProtection="1">
      <protection locked="0"/>
    </xf>
    <xf numFmtId="0" fontId="29" fillId="8" borderId="12" xfId="0" applyFont="1" applyFill="1" applyBorder="1" applyProtection="1">
      <protection locked="0"/>
    </xf>
    <xf numFmtId="0" fontId="11" fillId="9" borderId="1" xfId="0" applyFont="1" applyFill="1" applyBorder="1" applyAlignment="1" applyProtection="1">
      <alignment horizontal="center"/>
      <protection locked="0"/>
    </xf>
    <xf numFmtId="0" fontId="16" fillId="0" borderId="3" xfId="0" applyFont="1" applyBorder="1"/>
    <xf numFmtId="0" fontId="16" fillId="0" borderId="1" xfId="0" applyFont="1" applyBorder="1"/>
    <xf numFmtId="0" fontId="16" fillId="3" borderId="3" xfId="0" applyFont="1" applyFill="1" applyBorder="1"/>
    <xf numFmtId="0" fontId="16" fillId="3" borderId="1" xfId="0" applyFont="1" applyFill="1" applyBorder="1"/>
    <xf numFmtId="0" fontId="19" fillId="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12" borderId="0" xfId="0" applyFont="1" applyFill="1"/>
    <xf numFmtId="0" fontId="22" fillId="12" borderId="0" xfId="0" applyFont="1" applyFill="1" applyAlignment="1">
      <alignment horizontal="left" wrapText="1"/>
    </xf>
    <xf numFmtId="0" fontId="0" fillId="12" borderId="0" xfId="0" applyFill="1" applyAlignment="1">
      <alignment horizontal="center"/>
    </xf>
    <xf numFmtId="0" fontId="22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22" fillId="0" borderId="0" xfId="0" applyFont="1" applyAlignment="1">
      <alignment horizontal="left" wrapText="1"/>
    </xf>
    <xf numFmtId="0" fontId="20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16" fontId="14" fillId="0" borderId="13" xfId="0" applyNumberFormat="1" applyFont="1" applyBorder="1" applyAlignment="1">
      <alignment horizontal="center" vertical="center" textRotation="90"/>
    </xf>
    <xf numFmtId="0" fontId="11" fillId="3" borderId="1" xfId="0" applyFont="1" applyFill="1" applyBorder="1"/>
    <xf numFmtId="0" fontId="10" fillId="0" borderId="1" xfId="0" applyFont="1" applyBorder="1"/>
    <xf numFmtId="0" fontId="11" fillId="7" borderId="8" xfId="0" applyFont="1" applyFill="1" applyBorder="1" applyAlignment="1" applyProtection="1">
      <alignment horizontal="left"/>
      <protection locked="0"/>
    </xf>
    <xf numFmtId="0" fontId="11" fillId="7" borderId="9" xfId="0" applyFont="1" applyFill="1" applyBorder="1" applyAlignment="1" applyProtection="1">
      <alignment horizontal="left"/>
      <protection locked="0"/>
    </xf>
    <xf numFmtId="0" fontId="11" fillId="7" borderId="4" xfId="0" applyFont="1" applyFill="1" applyBorder="1" applyProtection="1">
      <protection locked="0"/>
    </xf>
    <xf numFmtId="0" fontId="11" fillId="7" borderId="13" xfId="0" applyFont="1" applyFill="1" applyBorder="1" applyAlignment="1" applyProtection="1">
      <alignment horizontal="left"/>
      <protection locked="0"/>
    </xf>
    <xf numFmtId="0" fontId="11" fillId="7" borderId="15" xfId="0" applyFont="1" applyFill="1" applyBorder="1" applyProtection="1">
      <protection locked="0"/>
    </xf>
    <xf numFmtId="0" fontId="28" fillId="7" borderId="1" xfId="0" applyFont="1" applyFill="1" applyBorder="1"/>
    <xf numFmtId="0" fontId="11" fillId="9" borderId="14" xfId="0" applyFont="1" applyFill="1" applyBorder="1" applyProtection="1">
      <protection locked="0"/>
    </xf>
    <xf numFmtId="0" fontId="11" fillId="10" borderId="14" xfId="0" applyFont="1" applyFill="1" applyBorder="1"/>
    <xf numFmtId="0" fontId="11" fillId="9" borderId="1" xfId="0" applyFont="1" applyFill="1" applyBorder="1" applyProtection="1">
      <protection locked="0"/>
    </xf>
    <xf numFmtId="0" fontId="11" fillId="10" borderId="1" xfId="0" applyFont="1" applyFill="1" applyBorder="1"/>
    <xf numFmtId="0" fontId="35" fillId="0" borderId="0" xfId="0" applyFont="1"/>
    <xf numFmtId="0" fontId="11" fillId="13" borderId="13" xfId="0" applyFont="1" applyFill="1" applyBorder="1"/>
    <xf numFmtId="0" fontId="0" fillId="13" borderId="13" xfId="0" applyFill="1" applyBorder="1"/>
    <xf numFmtId="0" fontId="0" fillId="13" borderId="14" xfId="0" applyFill="1" applyBorder="1"/>
    <xf numFmtId="0" fontId="0" fillId="16" borderId="13" xfId="0" applyFill="1" applyBorder="1"/>
    <xf numFmtId="0" fontId="0" fillId="16" borderId="14" xfId="0" applyFill="1" applyBorder="1"/>
    <xf numFmtId="0" fontId="0" fillId="17" borderId="13" xfId="0" applyFill="1" applyBorder="1"/>
    <xf numFmtId="0" fontId="0" fillId="17" borderId="14" xfId="0" applyFill="1" applyBorder="1"/>
    <xf numFmtId="0" fontId="0" fillId="14" borderId="1" xfId="0" applyFill="1" applyBorder="1"/>
    <xf numFmtId="0" fontId="0" fillId="15" borderId="0" xfId="0" applyFill="1"/>
    <xf numFmtId="0" fontId="0" fillId="17" borderId="0" xfId="0" applyFill="1"/>
    <xf numFmtId="0" fontId="0" fillId="19" borderId="0" xfId="0" applyFill="1"/>
    <xf numFmtId="0" fontId="14" fillId="0" borderId="13" xfId="0" applyFont="1" applyBorder="1" applyAlignment="1">
      <alignment horizontal="center" vertical="center" textRotation="90"/>
    </xf>
    <xf numFmtId="0" fontId="16" fillId="2" borderId="3" xfId="0" applyFont="1" applyFill="1" applyBorder="1"/>
    <xf numFmtId="0" fontId="16" fillId="2" borderId="1" xfId="0" applyFont="1" applyFill="1" applyBorder="1"/>
    <xf numFmtId="0" fontId="36" fillId="0" borderId="0" xfId="0" applyFont="1"/>
    <xf numFmtId="0" fontId="11" fillId="20" borderId="2" xfId="0" applyFont="1" applyFill="1" applyBorder="1"/>
    <xf numFmtId="0" fontId="12" fillId="20" borderId="2" xfId="0" applyFont="1" applyFill="1" applyBorder="1" applyAlignment="1">
      <alignment horizontal="left" wrapText="1"/>
    </xf>
    <xf numFmtId="0" fontId="30" fillId="21" borderId="0" xfId="0" applyFont="1" applyFill="1"/>
    <xf numFmtId="0" fontId="11" fillId="17" borderId="13" xfId="0" applyFont="1" applyFill="1" applyBorder="1"/>
    <xf numFmtId="0" fontId="11" fillId="16" borderId="13" xfId="0" applyFont="1" applyFill="1" applyBorder="1"/>
    <xf numFmtId="0" fontId="0" fillId="12" borderId="0" xfId="0" applyFill="1"/>
    <xf numFmtId="0" fontId="0" fillId="22" borderId="0" xfId="0" applyFill="1"/>
    <xf numFmtId="0" fontId="0" fillId="23" borderId="0" xfId="0" applyFill="1"/>
    <xf numFmtId="0" fontId="16" fillId="0" borderId="2" xfId="0" applyFont="1" applyBorder="1" applyAlignment="1">
      <alignment horizontal="left"/>
    </xf>
    <xf numFmtId="0" fontId="16" fillId="4" borderId="2" xfId="0" applyFont="1" applyFill="1" applyBorder="1" applyAlignment="1">
      <alignment horizontal="left"/>
    </xf>
    <xf numFmtId="0" fontId="16" fillId="0" borderId="2" xfId="0" applyFont="1" applyBorder="1" applyAlignment="1">
      <alignment horizontal="left" wrapText="1"/>
    </xf>
    <xf numFmtId="0" fontId="16" fillId="4" borderId="2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0" fillId="24" borderId="0" xfId="0" applyFill="1"/>
    <xf numFmtId="0" fontId="2" fillId="9" borderId="0" xfId="1" applyFont="1" applyFill="1" applyAlignment="1" applyProtection="1">
      <alignment horizontal="left"/>
      <protection locked="0"/>
    </xf>
    <xf numFmtId="0" fontId="5" fillId="9" borderId="0" xfId="1" applyFill="1" applyAlignment="1" applyProtection="1">
      <alignment horizontal="left"/>
      <protection locked="0"/>
    </xf>
    <xf numFmtId="0" fontId="18" fillId="7" borderId="0" xfId="0" applyFont="1" applyFill="1" applyAlignment="1">
      <alignment horizontal="left" vertical="center" wrapText="1"/>
    </xf>
    <xf numFmtId="0" fontId="11" fillId="9" borderId="0" xfId="0" applyFont="1" applyFill="1" applyAlignment="1" applyProtection="1">
      <alignment horizontal="left" vertical="center"/>
      <protection locked="0"/>
    </xf>
    <xf numFmtId="0" fontId="11" fillId="7" borderId="1" xfId="0" applyFont="1" applyFill="1" applyBorder="1" applyAlignment="1" applyProtection="1">
      <alignment horizontal="left"/>
      <protection locked="0"/>
    </xf>
    <xf numFmtId="0" fontId="11" fillId="7" borderId="1" xfId="0" applyFont="1" applyFill="1" applyBorder="1" applyAlignment="1">
      <alignment horizontal="center"/>
    </xf>
    <xf numFmtId="0" fontId="11" fillId="9" borderId="1" xfId="0" applyFont="1" applyFill="1" applyBorder="1" applyAlignment="1" applyProtection="1">
      <alignment horizontal="center"/>
      <protection locked="0"/>
    </xf>
    <xf numFmtId="0" fontId="4" fillId="9" borderId="0" xfId="1" applyFont="1" applyFill="1" applyAlignment="1" applyProtection="1">
      <alignment horizontal="left"/>
      <protection locked="0"/>
    </xf>
    <xf numFmtId="0" fontId="11" fillId="7" borderId="10" xfId="0" applyFont="1" applyFill="1" applyBorder="1" applyAlignment="1">
      <alignment horizontal="center"/>
    </xf>
    <xf numFmtId="0" fontId="11" fillId="9" borderId="2" xfId="0" applyFont="1" applyFill="1" applyBorder="1" applyAlignment="1" applyProtection="1">
      <alignment horizontal="center"/>
      <protection locked="0"/>
    </xf>
    <xf numFmtId="0" fontId="11" fillId="9" borderId="3" xfId="0" applyFont="1" applyFill="1" applyBorder="1" applyAlignment="1" applyProtection="1">
      <alignment horizontal="center"/>
      <protection locked="0"/>
    </xf>
    <xf numFmtId="0" fontId="11" fillId="9" borderId="6" xfId="0" applyFont="1" applyFill="1" applyBorder="1" applyAlignment="1" applyProtection="1">
      <alignment horizontal="center"/>
      <protection locked="0"/>
    </xf>
    <xf numFmtId="0" fontId="11" fillId="9" borderId="11" xfId="0" applyFont="1" applyFill="1" applyBorder="1" applyAlignment="1" applyProtection="1">
      <alignment horizontal="center"/>
      <protection locked="0"/>
    </xf>
    <xf numFmtId="0" fontId="18" fillId="11" borderId="13" xfId="0" applyFont="1" applyFill="1" applyBorder="1" applyAlignment="1">
      <alignment horizontal="center" vertical="center"/>
    </xf>
    <xf numFmtId="0" fontId="18" fillId="11" borderId="14" xfId="0" applyFont="1" applyFill="1" applyBorder="1" applyAlignment="1">
      <alignment horizontal="center" vertical="center"/>
    </xf>
    <xf numFmtId="0" fontId="18" fillId="11" borderId="13" xfId="0" applyFont="1" applyFill="1" applyBorder="1" applyAlignment="1">
      <alignment horizontal="left" vertical="center"/>
    </xf>
    <xf numFmtId="0" fontId="18" fillId="11" borderId="14" xfId="0" applyFont="1" applyFill="1" applyBorder="1" applyAlignment="1">
      <alignment horizontal="left" vertical="center"/>
    </xf>
    <xf numFmtId="0" fontId="3" fillId="9" borderId="0" xfId="1" applyFont="1" applyFill="1" applyAlignment="1" applyProtection="1">
      <alignment horizontal="left"/>
      <protection locked="0"/>
    </xf>
    <xf numFmtId="0" fontId="30" fillId="8" borderId="2" xfId="0" applyFont="1" applyFill="1" applyBorder="1" applyAlignment="1">
      <alignment horizontal="center"/>
    </xf>
    <xf numFmtId="0" fontId="30" fillId="8" borderId="12" xfId="0" applyFont="1" applyFill="1" applyBorder="1" applyAlignment="1">
      <alignment horizontal="center"/>
    </xf>
    <xf numFmtId="0" fontId="28" fillId="7" borderId="12" xfId="0" applyFont="1" applyFill="1" applyBorder="1" applyAlignment="1">
      <alignment horizontal="center"/>
    </xf>
    <xf numFmtId="0" fontId="28" fillId="7" borderId="3" xfId="0" applyFont="1" applyFill="1" applyBorder="1" applyAlignment="1">
      <alignment horizontal="center"/>
    </xf>
    <xf numFmtId="0" fontId="11" fillId="18" borderId="0" xfId="0" applyFont="1" applyFill="1" applyAlignment="1">
      <alignment vertical="center"/>
    </xf>
    <xf numFmtId="0" fontId="11" fillId="18" borderId="0" xfId="0" applyFont="1" applyFill="1" applyAlignment="1">
      <alignment vertical="center" wrapText="1"/>
    </xf>
    <xf numFmtId="0" fontId="11" fillId="18" borderId="13" xfId="0" applyFont="1" applyFill="1" applyBorder="1" applyAlignment="1">
      <alignment horizontal="center" vertical="center" wrapText="1"/>
    </xf>
    <xf numFmtId="0" fontId="11" fillId="18" borderId="14" xfId="0" applyFont="1" applyFill="1" applyBorder="1" applyAlignment="1">
      <alignment horizontal="center" vertical="center" wrapText="1"/>
    </xf>
    <xf numFmtId="0" fontId="11" fillId="18" borderId="7" xfId="0" applyFont="1" applyFill="1" applyBorder="1" applyAlignment="1">
      <alignment horizontal="center" vertical="center" wrapText="1"/>
    </xf>
    <xf numFmtId="0" fontId="11" fillId="18" borderId="6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horizontal="center" vertical="center" wrapText="1"/>
    </xf>
    <xf numFmtId="0" fontId="19" fillId="3" borderId="6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9" fillId="3" borderId="11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center" vertical="center" wrapText="1"/>
    </xf>
    <xf numFmtId="0" fontId="19" fillId="2" borderId="0" xfId="0" applyFont="1" applyFill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21" fillId="2" borderId="10" xfId="0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/>
    </xf>
    <xf numFmtId="0" fontId="19" fillId="3" borderId="12" xfId="0" applyFont="1" applyFill="1" applyBorder="1" applyAlignment="1">
      <alignment horizontal="center"/>
    </xf>
    <xf numFmtId="0" fontId="19" fillId="3" borderId="3" xfId="0" applyFont="1" applyFill="1" applyBorder="1" applyAlignment="1">
      <alignment horizontal="center"/>
    </xf>
    <xf numFmtId="0" fontId="18" fillId="4" borderId="7" xfId="0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2" xfId="0" applyFont="1" applyFill="1" applyBorder="1" applyAlignment="1">
      <alignment horizontal="center" vertical="center"/>
    </xf>
    <xf numFmtId="0" fontId="18" fillId="4" borderId="12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9" fillId="3" borderId="2" xfId="0" applyFont="1" applyFill="1" applyBorder="1" applyAlignment="1">
      <alignment horizontal="center" vertical="center"/>
    </xf>
    <xf numFmtId="0" fontId="19" fillId="3" borderId="1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/>
    </xf>
    <xf numFmtId="0" fontId="21" fillId="3" borderId="1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center" vertical="center"/>
    </xf>
    <xf numFmtId="0" fontId="23" fillId="5" borderId="8" xfId="0" applyFont="1" applyFill="1" applyBorder="1" applyAlignment="1">
      <alignment horizontal="center" vertical="center"/>
    </xf>
    <xf numFmtId="0" fontId="23" fillId="5" borderId="9" xfId="0" applyFont="1" applyFill="1" applyBorder="1" applyAlignment="1">
      <alignment horizontal="center" vertical="center"/>
    </xf>
    <xf numFmtId="0" fontId="23" fillId="5" borderId="6" xfId="0" applyFont="1" applyFill="1" applyBorder="1" applyAlignment="1">
      <alignment horizontal="center" vertical="center"/>
    </xf>
    <xf numFmtId="0" fontId="23" fillId="5" borderId="5" xfId="0" applyFont="1" applyFill="1" applyBorder="1" applyAlignment="1">
      <alignment horizontal="center" vertical="center"/>
    </xf>
    <xf numFmtId="0" fontId="23" fillId="5" borderId="11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6" fillId="3" borderId="2" xfId="0" applyFont="1" applyFill="1" applyBorder="1" applyAlignment="1">
      <alignment horizontal="left" wrapText="1"/>
    </xf>
    <xf numFmtId="0" fontId="16" fillId="3" borderId="12" xfId="0" applyFont="1" applyFill="1" applyBorder="1" applyAlignment="1">
      <alignment horizontal="left" wrapText="1"/>
    </xf>
    <xf numFmtId="0" fontId="16" fillId="3" borderId="3" xfId="0" applyFont="1" applyFill="1" applyBorder="1" applyAlignment="1">
      <alignment horizontal="left" wrapText="1"/>
    </xf>
    <xf numFmtId="0" fontId="16" fillId="0" borderId="2" xfId="0" applyFont="1" applyBorder="1" applyAlignment="1">
      <alignment horizontal="left" wrapText="1"/>
    </xf>
    <xf numFmtId="0" fontId="16" fillId="0" borderId="12" xfId="0" applyFont="1" applyBorder="1" applyAlignment="1">
      <alignment horizontal="left" wrapText="1"/>
    </xf>
    <xf numFmtId="0" fontId="16" fillId="0" borderId="3" xfId="0" applyFont="1" applyBorder="1" applyAlignment="1">
      <alignment horizontal="left" wrapText="1"/>
    </xf>
    <xf numFmtId="0" fontId="21" fillId="0" borderId="1" xfId="0" applyFont="1" applyBorder="1" applyAlignment="1">
      <alignment horizontal="center"/>
    </xf>
    <xf numFmtId="0" fontId="12" fillId="5" borderId="7" xfId="0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right" vertical="center"/>
    </xf>
    <xf numFmtId="0" fontId="18" fillId="2" borderId="8" xfId="0" applyFont="1" applyFill="1" applyBorder="1" applyAlignment="1">
      <alignment horizontal="right" vertical="center"/>
    </xf>
    <xf numFmtId="0" fontId="18" fillId="2" borderId="6" xfId="0" applyFont="1" applyFill="1" applyBorder="1" applyAlignment="1">
      <alignment horizontal="right" vertical="center"/>
    </xf>
    <xf numFmtId="0" fontId="18" fillId="2" borderId="5" xfId="0" applyFont="1" applyFill="1" applyBorder="1" applyAlignment="1">
      <alignment horizontal="right" vertical="center"/>
    </xf>
    <xf numFmtId="0" fontId="18" fillId="2" borderId="8" xfId="0" applyFont="1" applyFill="1" applyBorder="1" applyAlignment="1">
      <alignment horizontal="left" vertical="center"/>
    </xf>
    <xf numFmtId="0" fontId="18" fillId="2" borderId="9" xfId="0" applyFont="1" applyFill="1" applyBorder="1" applyAlignment="1">
      <alignment horizontal="left" vertical="center"/>
    </xf>
    <xf numFmtId="0" fontId="18" fillId="2" borderId="5" xfId="0" applyFont="1" applyFill="1" applyBorder="1" applyAlignment="1">
      <alignment horizontal="left" vertical="center"/>
    </xf>
    <xf numFmtId="0" fontId="18" fillId="2" borderId="1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9" fillId="3" borderId="1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21" fillId="2" borderId="11" xfId="0" applyFont="1" applyFill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/>
    </xf>
    <xf numFmtId="0" fontId="14" fillId="4" borderId="3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center"/>
    </xf>
    <xf numFmtId="0" fontId="20" fillId="4" borderId="6" xfId="0" applyFont="1" applyFill="1" applyBorder="1" applyAlignment="1">
      <alignment horizontal="center" vertical="top"/>
    </xf>
    <xf numFmtId="0" fontId="20" fillId="4" borderId="5" xfId="0" applyFont="1" applyFill="1" applyBorder="1" applyAlignment="1">
      <alignment horizontal="center" vertical="top"/>
    </xf>
    <xf numFmtId="0" fontId="20" fillId="4" borderId="11" xfId="0" applyFont="1" applyFill="1" applyBorder="1" applyAlignment="1">
      <alignment horizontal="center" vertical="top"/>
    </xf>
    <xf numFmtId="0" fontId="14" fillId="4" borderId="2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/>
    </xf>
    <xf numFmtId="0" fontId="24" fillId="5" borderId="8" xfId="0" applyFont="1" applyFill="1" applyBorder="1" applyAlignment="1">
      <alignment horizontal="center" vertical="center"/>
    </xf>
    <xf numFmtId="0" fontId="24" fillId="5" borderId="9" xfId="0" applyFont="1" applyFill="1" applyBorder="1" applyAlignment="1">
      <alignment horizontal="center" vertical="center"/>
    </xf>
    <xf numFmtId="0" fontId="24" fillId="5" borderId="6" xfId="0" applyFont="1" applyFill="1" applyBorder="1" applyAlignment="1">
      <alignment horizontal="center" vertical="center"/>
    </xf>
    <xf numFmtId="0" fontId="24" fillId="5" borderId="5" xfId="0" applyFont="1" applyFill="1" applyBorder="1" applyAlignment="1">
      <alignment horizontal="center" vertical="center"/>
    </xf>
    <xf numFmtId="0" fontId="24" fillId="5" borderId="1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9" fillId="5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vertical="center"/>
    </xf>
    <xf numFmtId="0" fontId="18" fillId="3" borderId="3" xfId="0" applyFont="1" applyFill="1" applyBorder="1" applyAlignment="1">
      <alignment vertical="center"/>
    </xf>
    <xf numFmtId="0" fontId="14" fillId="3" borderId="2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3" fillId="2" borderId="8" xfId="0" applyFont="1" applyFill="1" applyBorder="1" applyAlignment="1">
      <alignment horizontal="center" vertical="top"/>
    </xf>
    <xf numFmtId="0" fontId="11" fillId="3" borderId="2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18" fillId="4" borderId="2" xfId="0" applyFont="1" applyFill="1" applyBorder="1" applyAlignment="1">
      <alignment horizontal="right" vertical="center"/>
    </xf>
    <xf numFmtId="0" fontId="18" fillId="4" borderId="12" xfId="0" applyFont="1" applyFill="1" applyBorder="1" applyAlignment="1">
      <alignment horizontal="right" vertical="center"/>
    </xf>
    <xf numFmtId="0" fontId="18" fillId="4" borderId="3" xfId="0" applyFont="1" applyFill="1" applyBorder="1" applyAlignment="1">
      <alignment horizontal="right" vertical="center"/>
    </xf>
    <xf numFmtId="0" fontId="18" fillId="4" borderId="1" xfId="0" applyFont="1" applyFill="1" applyBorder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20" fillId="4" borderId="6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14" fillId="3" borderId="2" xfId="0" applyFont="1" applyFill="1" applyBorder="1" applyAlignment="1">
      <alignment horizontal="center"/>
    </xf>
    <xf numFmtId="0" fontId="14" fillId="3" borderId="12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23" fillId="0" borderId="7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/>
    </xf>
    <xf numFmtId="0" fontId="16" fillId="2" borderId="7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16" fillId="5" borderId="8" xfId="0" applyFont="1" applyFill="1" applyBorder="1" applyAlignment="1">
      <alignment horizontal="center" vertical="center"/>
    </xf>
    <xf numFmtId="0" fontId="16" fillId="5" borderId="9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 wrapText="1"/>
    </xf>
    <xf numFmtId="0" fontId="19" fillId="3" borderId="7" xfId="0" applyFont="1" applyFill="1" applyBorder="1" applyAlignment="1">
      <alignment horizontal="center" vertical="center" wrapText="1"/>
    </xf>
    <xf numFmtId="0" fontId="19" fillId="3" borderId="9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20" fillId="4" borderId="9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center" vertical="center" wrapText="1"/>
    </xf>
    <xf numFmtId="0" fontId="14" fillId="4" borderId="11" xfId="0" applyFont="1" applyFill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12" xfId="0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" fontId="20" fillId="4" borderId="2" xfId="0" applyNumberFormat="1" applyFont="1" applyFill="1" applyBorder="1" applyAlignment="1">
      <alignment horizontal="center" vertical="center"/>
    </xf>
    <xf numFmtId="16" fontId="20" fillId="4" borderId="12" xfId="0" applyNumberFormat="1" applyFont="1" applyFill="1" applyBorder="1" applyAlignment="1">
      <alignment horizontal="center" vertical="center"/>
    </xf>
    <xf numFmtId="16" fontId="20" fillId="4" borderId="3" xfId="0" applyNumberFormat="1" applyFont="1" applyFill="1" applyBorder="1" applyAlignment="1">
      <alignment horizontal="center" vertical="center"/>
    </xf>
    <xf numFmtId="1" fontId="16" fillId="0" borderId="2" xfId="0" applyNumberFormat="1" applyFont="1" applyBorder="1" applyAlignment="1">
      <alignment horizontal="center" vertical="center"/>
    </xf>
    <xf numFmtId="1" fontId="16" fillId="0" borderId="12" xfId="0" applyNumberFormat="1" applyFont="1" applyBorder="1" applyAlignment="1">
      <alignment horizontal="center" vertical="center"/>
    </xf>
    <xf numFmtId="1" fontId="16" fillId="0" borderId="3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20" fillId="4" borderId="12" xfId="0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0" fontId="20" fillId="4" borderId="13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16" fillId="5" borderId="7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11" xfId="0" applyFont="1" applyFill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center" wrapText="1"/>
    </xf>
    <xf numFmtId="0" fontId="19" fillId="3" borderId="3" xfId="0" applyFont="1" applyFill="1" applyBorder="1" applyAlignment="1">
      <alignment horizontal="center" vertical="center" wrapText="1"/>
    </xf>
    <xf numFmtId="0" fontId="32" fillId="0" borderId="1" xfId="0" applyFont="1" applyBorder="1" applyAlignment="1">
      <alignment horizontal="center"/>
    </xf>
    <xf numFmtId="0" fontId="34" fillId="0" borderId="7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4" fillId="0" borderId="9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11" xfId="0" applyFont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4" fillId="4" borderId="12" xfId="0" applyFont="1" applyFill="1" applyBorder="1" applyAlignment="1">
      <alignment horizontal="center" vertical="center"/>
    </xf>
    <xf numFmtId="0" fontId="34" fillId="4" borderId="3" xfId="0" applyFont="1" applyFill="1" applyBorder="1" applyAlignment="1">
      <alignment horizontal="center" vertical="center"/>
    </xf>
    <xf numFmtId="9" fontId="34" fillId="0" borderId="2" xfId="2" applyFont="1" applyBorder="1" applyAlignment="1">
      <alignment horizontal="center" vertical="center" wrapText="1"/>
    </xf>
    <xf numFmtId="9" fontId="34" fillId="0" borderId="12" xfId="2" applyFont="1" applyBorder="1" applyAlignment="1">
      <alignment horizontal="center" vertical="center" wrapText="1"/>
    </xf>
    <xf numFmtId="9" fontId="34" fillId="0" borderId="3" xfId="2" applyFont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13" fillId="2" borderId="0" xfId="0" applyFont="1" applyFill="1" applyAlignment="1">
      <alignment horizontal="center" vertical="top"/>
    </xf>
    <xf numFmtId="0" fontId="14" fillId="4" borderId="10" xfId="0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wrapText="1"/>
    </xf>
    <xf numFmtId="0" fontId="10" fillId="4" borderId="0" xfId="0" applyFont="1" applyFill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4" fillId="4" borderId="12" xfId="0" applyFont="1" applyFill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164" fontId="0" fillId="3" borderId="12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1" fillId="0" borderId="2" xfId="0" applyNumberFormat="1" applyFont="1" applyBorder="1" applyAlignment="1">
      <alignment horizontal="center"/>
    </xf>
    <xf numFmtId="0" fontId="1" fillId="9" borderId="0" xfId="1" applyFont="1" applyFill="1" applyAlignment="1" applyProtection="1">
      <alignment horizontal="left"/>
      <protection locked="0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</cellXfs>
  <cellStyles count="3">
    <cellStyle name="40% - Énfasis3" xfId="1" builtinId="39"/>
    <cellStyle name="Normal" xfId="0" builtinId="0"/>
    <cellStyle name="Porcentaje" xfId="2" builtinId="5"/>
  </cellStyles>
  <dxfs count="4">
    <dxf>
      <font>
        <color rgb="FFFF0000"/>
      </font>
    </dxf>
    <dxf>
      <numFmt numFmtId="1" formatCode="0"/>
    </dxf>
    <dxf>
      <font>
        <color rgb="FFFF0000"/>
      </font>
    </dxf>
    <dxf>
      <numFmt numFmtId="1" formatCode="0"/>
    </dxf>
  </dxfs>
  <tableStyles count="0" defaultTableStyle="TableStyleMedium9" defaultPivotStyle="PivotStyleLight16"/>
  <colors>
    <mruColors>
      <color rgb="FFFFCCCC"/>
      <color rgb="FFFF9933"/>
      <color rgb="FFFFFF99"/>
      <color rgb="FF33CC33"/>
      <color rgb="FFFFCC99"/>
      <color rgb="FFC7EB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57151</xdr:rowOff>
    </xdr:from>
    <xdr:to>
      <xdr:col>12</xdr:col>
      <xdr:colOff>152400</xdr:colOff>
      <xdr:row>2</xdr:row>
      <xdr:rowOff>75142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B9B273-F6A6-43E8-BD05-76AAD95DB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57151"/>
          <a:ext cx="2333625" cy="370416"/>
        </a:xfrm>
        <a:prstGeom prst="rect">
          <a:avLst/>
        </a:prstGeom>
      </xdr:spPr>
    </xdr:pic>
    <xdr:clientData/>
  </xdr:twoCellAnchor>
  <xdr:oneCellAnchor>
    <xdr:from>
      <xdr:col>0</xdr:col>
      <xdr:colOff>57150</xdr:colOff>
      <xdr:row>36</xdr:row>
      <xdr:rowOff>57151</xdr:rowOff>
    </xdr:from>
    <xdr:ext cx="2314015" cy="365373"/>
    <xdr:pic>
      <xdr:nvPicPr>
        <xdr:cNvPr id="6" name="Imagen 5">
          <a:extLst>
            <a:ext uri="{FF2B5EF4-FFF2-40B4-BE49-F238E27FC236}">
              <a16:creationId xmlns:a16="http://schemas.microsoft.com/office/drawing/2014/main" id="{6EC6624F-CD95-41F4-80D1-529CD2DA2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57151"/>
          <a:ext cx="2314015" cy="365373"/>
        </a:xfrm>
        <a:prstGeom prst="rect">
          <a:avLst/>
        </a:prstGeom>
      </xdr:spPr>
    </xdr:pic>
    <xdr:clientData/>
  </xdr:oneCellAnchor>
  <xdr:oneCellAnchor>
    <xdr:from>
      <xdr:col>0</xdr:col>
      <xdr:colOff>57150</xdr:colOff>
      <xdr:row>72</xdr:row>
      <xdr:rowOff>57151</xdr:rowOff>
    </xdr:from>
    <xdr:ext cx="2314015" cy="365373"/>
    <xdr:pic>
      <xdr:nvPicPr>
        <xdr:cNvPr id="7" name="Imagen 6">
          <a:extLst>
            <a:ext uri="{FF2B5EF4-FFF2-40B4-BE49-F238E27FC236}">
              <a16:creationId xmlns:a16="http://schemas.microsoft.com/office/drawing/2014/main" id="{A225B2EA-759B-4876-8F55-B344C2A51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57151"/>
          <a:ext cx="2314015" cy="36537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57150</xdr:rowOff>
    </xdr:from>
    <xdr:to>
      <xdr:col>12</xdr:col>
      <xdr:colOff>121919</xdr:colOff>
      <xdr:row>2</xdr:row>
      <xdr:rowOff>152399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B0BAF84-03A2-416B-8115-B6DC8BBBE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60344" cy="438149"/>
        </a:xfrm>
        <a:prstGeom prst="rect">
          <a:avLst/>
        </a:prstGeom>
      </xdr:spPr>
    </xdr:pic>
    <xdr:clientData/>
  </xdr:twoCellAnchor>
  <xdr:oneCellAnchor>
    <xdr:from>
      <xdr:col>0</xdr:col>
      <xdr:colOff>104775</xdr:colOff>
      <xdr:row>39</xdr:row>
      <xdr:rowOff>57150</xdr:rowOff>
    </xdr:from>
    <xdr:ext cx="2706556" cy="476249"/>
    <xdr:pic>
      <xdr:nvPicPr>
        <xdr:cNvPr id="3" name="Imagen 2">
          <a:extLst>
            <a:ext uri="{FF2B5EF4-FFF2-40B4-BE49-F238E27FC236}">
              <a16:creationId xmlns:a16="http://schemas.microsoft.com/office/drawing/2014/main" id="{2113578D-9D49-4748-A746-F7EA31776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06556" cy="476249"/>
        </a:xfrm>
        <a:prstGeom prst="rect">
          <a:avLst/>
        </a:prstGeom>
      </xdr:spPr>
    </xdr:pic>
    <xdr:clientData/>
  </xdr:oneCellAnchor>
  <xdr:oneCellAnchor>
    <xdr:from>
      <xdr:col>0</xdr:col>
      <xdr:colOff>104775</xdr:colOff>
      <xdr:row>78</xdr:row>
      <xdr:rowOff>57150</xdr:rowOff>
    </xdr:from>
    <xdr:ext cx="2706556" cy="476249"/>
    <xdr:pic>
      <xdr:nvPicPr>
        <xdr:cNvPr id="4" name="Imagen 3">
          <a:extLst>
            <a:ext uri="{FF2B5EF4-FFF2-40B4-BE49-F238E27FC236}">
              <a16:creationId xmlns:a16="http://schemas.microsoft.com/office/drawing/2014/main" id="{C7685A56-D93C-4317-9F21-ED29086D5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06556" cy="476249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57150</xdr:rowOff>
    </xdr:from>
    <xdr:to>
      <xdr:col>11</xdr:col>
      <xdr:colOff>119677</xdr:colOff>
      <xdr:row>2</xdr:row>
      <xdr:rowOff>99171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19B4EF9-9FF1-450B-B18C-B1474EA9E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60344" cy="438149"/>
        </a:xfrm>
        <a:prstGeom prst="rect">
          <a:avLst/>
        </a:prstGeom>
      </xdr:spPr>
    </xdr:pic>
    <xdr:clientData/>
  </xdr:twoCellAnchor>
  <xdr:oneCellAnchor>
    <xdr:from>
      <xdr:col>0</xdr:col>
      <xdr:colOff>104775</xdr:colOff>
      <xdr:row>37</xdr:row>
      <xdr:rowOff>57150</xdr:rowOff>
    </xdr:from>
    <xdr:ext cx="2831581" cy="477450"/>
    <xdr:pic>
      <xdr:nvPicPr>
        <xdr:cNvPr id="2" name="Imagen 1">
          <a:extLst>
            <a:ext uri="{FF2B5EF4-FFF2-40B4-BE49-F238E27FC236}">
              <a16:creationId xmlns:a16="http://schemas.microsoft.com/office/drawing/2014/main" id="{ABDC9427-4DBA-4795-B083-D0EA3E597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831581" cy="477450"/>
        </a:xfrm>
        <a:prstGeom prst="rect">
          <a:avLst/>
        </a:prstGeom>
      </xdr:spPr>
    </xdr:pic>
    <xdr:clientData/>
  </xdr:oneCellAnchor>
  <xdr:oneCellAnchor>
    <xdr:from>
      <xdr:col>0</xdr:col>
      <xdr:colOff>104775</xdr:colOff>
      <xdr:row>74</xdr:row>
      <xdr:rowOff>57150</xdr:rowOff>
    </xdr:from>
    <xdr:ext cx="2831581" cy="477450"/>
    <xdr:pic>
      <xdr:nvPicPr>
        <xdr:cNvPr id="3" name="Imagen 2">
          <a:extLst>
            <a:ext uri="{FF2B5EF4-FFF2-40B4-BE49-F238E27FC236}">
              <a16:creationId xmlns:a16="http://schemas.microsoft.com/office/drawing/2014/main" id="{E5A56673-709F-499C-AA9E-1C41389E6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831581" cy="477450"/>
        </a:xfrm>
        <a:prstGeom prst="rect">
          <a:avLst/>
        </a:prstGeom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5DA6D-8CAD-4B8F-A9D8-23EC60C680D5}">
  <sheetPr codeName="Hoja1">
    <tabColor rgb="FFFFFF99"/>
  </sheetPr>
  <dimension ref="A1:C52"/>
  <sheetViews>
    <sheetView zoomScaleNormal="100" workbookViewId="0">
      <selection activeCell="B55" sqref="B55"/>
    </sheetView>
  </sheetViews>
  <sheetFormatPr baseColWidth="10" defaultRowHeight="12.75" x14ac:dyDescent="0.2"/>
  <cols>
    <col min="2" max="2" width="80.5703125" customWidth="1"/>
  </cols>
  <sheetData>
    <row r="1" spans="1:3" x14ac:dyDescent="0.2">
      <c r="A1" s="89" t="s">
        <v>76</v>
      </c>
      <c r="B1" s="89" t="s">
        <v>196</v>
      </c>
    </row>
    <row r="2" spans="1:3" ht="24.95" customHeight="1" x14ac:dyDescent="0.25">
      <c r="A2" s="87">
        <v>1</v>
      </c>
      <c r="B2" s="95" t="s">
        <v>148</v>
      </c>
      <c r="C2">
        <f>IF(B2="",0,1)</f>
        <v>1</v>
      </c>
    </row>
    <row r="3" spans="1:3" ht="24.95" customHeight="1" x14ac:dyDescent="0.25">
      <c r="A3" s="87">
        <v>2</v>
      </c>
      <c r="B3" s="96" t="s">
        <v>149</v>
      </c>
      <c r="C3">
        <f t="shared" ref="C3:C51" si="0">IF(B3="",0,1)</f>
        <v>1</v>
      </c>
    </row>
    <row r="4" spans="1:3" ht="24.95" customHeight="1" x14ac:dyDescent="0.25">
      <c r="A4" s="87">
        <v>3</v>
      </c>
      <c r="B4" s="95" t="s">
        <v>150</v>
      </c>
      <c r="C4">
        <f t="shared" si="0"/>
        <v>1</v>
      </c>
    </row>
    <row r="5" spans="1:3" ht="24.95" customHeight="1" x14ac:dyDescent="0.25">
      <c r="A5" s="87">
        <v>4</v>
      </c>
      <c r="B5" s="96" t="s">
        <v>151</v>
      </c>
      <c r="C5">
        <f t="shared" si="0"/>
        <v>1</v>
      </c>
    </row>
    <row r="6" spans="1:3" ht="24.95" customHeight="1" x14ac:dyDescent="0.25">
      <c r="A6" s="87">
        <v>5</v>
      </c>
      <c r="B6" s="95" t="s">
        <v>152</v>
      </c>
      <c r="C6">
        <f t="shared" si="0"/>
        <v>1</v>
      </c>
    </row>
    <row r="7" spans="1:3" ht="24.95" customHeight="1" x14ac:dyDescent="0.25">
      <c r="A7" s="87">
        <v>6</v>
      </c>
      <c r="B7" s="96" t="s">
        <v>153</v>
      </c>
      <c r="C7">
        <f t="shared" si="0"/>
        <v>1</v>
      </c>
    </row>
    <row r="8" spans="1:3" ht="24.95" customHeight="1" x14ac:dyDescent="0.25">
      <c r="A8" s="87">
        <v>7</v>
      </c>
      <c r="B8" s="95" t="s">
        <v>154</v>
      </c>
      <c r="C8">
        <f t="shared" si="0"/>
        <v>1</v>
      </c>
    </row>
    <row r="9" spans="1:3" ht="24.95" customHeight="1" x14ac:dyDescent="0.25">
      <c r="A9" s="87">
        <v>8</v>
      </c>
      <c r="B9" s="96" t="s">
        <v>155</v>
      </c>
      <c r="C9">
        <f t="shared" si="0"/>
        <v>1</v>
      </c>
    </row>
    <row r="10" spans="1:3" ht="24.95" customHeight="1" x14ac:dyDescent="0.25">
      <c r="A10" s="87">
        <v>9</v>
      </c>
      <c r="B10" s="95" t="s">
        <v>156</v>
      </c>
      <c r="C10">
        <f t="shared" si="0"/>
        <v>1</v>
      </c>
    </row>
    <row r="11" spans="1:3" ht="24.95" customHeight="1" x14ac:dyDescent="0.25">
      <c r="A11" s="87">
        <v>10</v>
      </c>
      <c r="B11" s="96" t="s">
        <v>157</v>
      </c>
      <c r="C11">
        <f t="shared" si="0"/>
        <v>1</v>
      </c>
    </row>
    <row r="12" spans="1:3" ht="24.95" customHeight="1" x14ac:dyDescent="0.25">
      <c r="A12" s="87">
        <v>11</v>
      </c>
      <c r="B12" s="95" t="s">
        <v>158</v>
      </c>
      <c r="C12">
        <f t="shared" si="0"/>
        <v>1</v>
      </c>
    </row>
    <row r="13" spans="1:3" ht="24.95" customHeight="1" x14ac:dyDescent="0.25">
      <c r="A13" s="87">
        <v>12</v>
      </c>
      <c r="B13" s="96" t="s">
        <v>159</v>
      </c>
      <c r="C13">
        <f t="shared" si="0"/>
        <v>1</v>
      </c>
    </row>
    <row r="14" spans="1:3" ht="24.95" customHeight="1" x14ac:dyDescent="0.25">
      <c r="A14" s="87">
        <v>13</v>
      </c>
      <c r="B14" s="95" t="s">
        <v>160</v>
      </c>
      <c r="C14">
        <f t="shared" si="0"/>
        <v>1</v>
      </c>
    </row>
    <row r="15" spans="1:3" ht="24.95" customHeight="1" x14ac:dyDescent="0.25">
      <c r="A15" s="87">
        <v>14</v>
      </c>
      <c r="B15" s="96" t="s">
        <v>161</v>
      </c>
      <c r="C15">
        <f t="shared" si="0"/>
        <v>1</v>
      </c>
    </row>
    <row r="16" spans="1:3" ht="24.95" customHeight="1" x14ac:dyDescent="0.25">
      <c r="A16" s="87">
        <v>15</v>
      </c>
      <c r="B16" s="95" t="s">
        <v>162</v>
      </c>
      <c r="C16">
        <f t="shared" si="0"/>
        <v>1</v>
      </c>
    </row>
    <row r="17" spans="1:3" ht="24.95" customHeight="1" x14ac:dyDescent="0.25">
      <c r="A17" s="87">
        <v>16</v>
      </c>
      <c r="B17" s="96" t="s">
        <v>163</v>
      </c>
      <c r="C17">
        <f t="shared" si="0"/>
        <v>1</v>
      </c>
    </row>
    <row r="18" spans="1:3" ht="24.95" customHeight="1" x14ac:dyDescent="0.25">
      <c r="A18" s="87">
        <v>17</v>
      </c>
      <c r="B18" s="95" t="s">
        <v>164</v>
      </c>
      <c r="C18">
        <f t="shared" si="0"/>
        <v>1</v>
      </c>
    </row>
    <row r="19" spans="1:3" ht="24.95" customHeight="1" x14ac:dyDescent="0.25">
      <c r="A19" s="87">
        <v>18</v>
      </c>
      <c r="B19" s="96" t="s">
        <v>165</v>
      </c>
      <c r="C19">
        <f t="shared" si="0"/>
        <v>1</v>
      </c>
    </row>
    <row r="20" spans="1:3" ht="24.95" customHeight="1" x14ac:dyDescent="0.25">
      <c r="A20" s="87">
        <v>19</v>
      </c>
      <c r="B20" s="95" t="s">
        <v>166</v>
      </c>
      <c r="C20">
        <f t="shared" si="0"/>
        <v>1</v>
      </c>
    </row>
    <row r="21" spans="1:3" ht="24.95" customHeight="1" x14ac:dyDescent="0.25">
      <c r="A21" s="87">
        <v>20</v>
      </c>
      <c r="B21" s="96" t="s">
        <v>167</v>
      </c>
      <c r="C21">
        <f t="shared" si="0"/>
        <v>1</v>
      </c>
    </row>
    <row r="22" spans="1:3" ht="24.95" customHeight="1" x14ac:dyDescent="0.25">
      <c r="A22" s="87">
        <v>21</v>
      </c>
      <c r="B22" s="95" t="s">
        <v>168</v>
      </c>
      <c r="C22">
        <f t="shared" si="0"/>
        <v>1</v>
      </c>
    </row>
    <row r="23" spans="1:3" ht="24.95" customHeight="1" x14ac:dyDescent="0.25">
      <c r="A23" s="87">
        <v>22</v>
      </c>
      <c r="B23" s="96" t="s">
        <v>169</v>
      </c>
      <c r="C23">
        <f t="shared" si="0"/>
        <v>1</v>
      </c>
    </row>
    <row r="24" spans="1:3" ht="24.95" customHeight="1" x14ac:dyDescent="0.25">
      <c r="A24" s="87">
        <v>23</v>
      </c>
      <c r="B24" s="95" t="s">
        <v>170</v>
      </c>
      <c r="C24">
        <f t="shared" si="0"/>
        <v>1</v>
      </c>
    </row>
    <row r="25" spans="1:3" ht="24.95" customHeight="1" x14ac:dyDescent="0.25">
      <c r="A25" s="87">
        <v>24</v>
      </c>
      <c r="B25" s="96" t="s">
        <v>171</v>
      </c>
      <c r="C25">
        <f t="shared" si="0"/>
        <v>1</v>
      </c>
    </row>
    <row r="26" spans="1:3" ht="24.95" customHeight="1" x14ac:dyDescent="0.25">
      <c r="A26" s="87">
        <v>25</v>
      </c>
      <c r="B26" s="95" t="s">
        <v>172</v>
      </c>
      <c r="C26">
        <f t="shared" si="0"/>
        <v>1</v>
      </c>
    </row>
    <row r="27" spans="1:3" ht="24.95" customHeight="1" x14ac:dyDescent="0.25">
      <c r="A27" s="87">
        <v>26</v>
      </c>
      <c r="B27" s="95" t="s">
        <v>173</v>
      </c>
      <c r="C27">
        <f t="shared" si="0"/>
        <v>1</v>
      </c>
    </row>
    <row r="28" spans="1:3" ht="24.95" customHeight="1" x14ac:dyDescent="0.25">
      <c r="A28" s="87">
        <v>27</v>
      </c>
      <c r="B28" s="96" t="s">
        <v>174</v>
      </c>
      <c r="C28">
        <f t="shared" si="0"/>
        <v>1</v>
      </c>
    </row>
    <row r="29" spans="1:3" ht="24.95" customHeight="1" x14ac:dyDescent="0.25">
      <c r="A29" s="87">
        <v>28</v>
      </c>
      <c r="B29" s="95" t="s">
        <v>175</v>
      </c>
      <c r="C29">
        <f t="shared" si="0"/>
        <v>1</v>
      </c>
    </row>
    <row r="30" spans="1:3" ht="24.95" customHeight="1" x14ac:dyDescent="0.25">
      <c r="A30" s="87">
        <v>29</v>
      </c>
      <c r="B30" s="96" t="s">
        <v>176</v>
      </c>
      <c r="C30">
        <f t="shared" si="0"/>
        <v>1</v>
      </c>
    </row>
    <row r="31" spans="1:3" ht="24.95" customHeight="1" x14ac:dyDescent="0.25">
      <c r="A31" s="87">
        <v>30</v>
      </c>
      <c r="B31" s="95" t="s">
        <v>177</v>
      </c>
      <c r="C31">
        <f t="shared" si="0"/>
        <v>1</v>
      </c>
    </row>
    <row r="32" spans="1:3" ht="24.95" customHeight="1" x14ac:dyDescent="0.25">
      <c r="A32" s="87">
        <v>31</v>
      </c>
      <c r="B32" s="96" t="s">
        <v>178</v>
      </c>
      <c r="C32">
        <f t="shared" si="0"/>
        <v>1</v>
      </c>
    </row>
    <row r="33" spans="1:3" ht="24.95" customHeight="1" x14ac:dyDescent="0.25">
      <c r="A33" s="87">
        <v>32</v>
      </c>
      <c r="B33" s="95" t="s">
        <v>179</v>
      </c>
      <c r="C33">
        <f t="shared" si="0"/>
        <v>1</v>
      </c>
    </row>
    <row r="34" spans="1:3" ht="24.95" customHeight="1" x14ac:dyDescent="0.25">
      <c r="A34" s="87">
        <v>33</v>
      </c>
      <c r="B34" s="96" t="s">
        <v>180</v>
      </c>
      <c r="C34">
        <f t="shared" si="0"/>
        <v>1</v>
      </c>
    </row>
    <row r="35" spans="1:3" ht="24.95" customHeight="1" x14ac:dyDescent="0.25">
      <c r="A35" s="87">
        <v>34</v>
      </c>
      <c r="B35" s="95" t="s">
        <v>181</v>
      </c>
      <c r="C35">
        <f t="shared" si="0"/>
        <v>1</v>
      </c>
    </row>
    <row r="36" spans="1:3" ht="24.95" customHeight="1" x14ac:dyDescent="0.25">
      <c r="A36" s="87">
        <v>35</v>
      </c>
      <c r="B36" s="96" t="s">
        <v>182</v>
      </c>
      <c r="C36">
        <f t="shared" si="0"/>
        <v>1</v>
      </c>
    </row>
    <row r="37" spans="1:3" ht="24.95" customHeight="1" x14ac:dyDescent="0.25">
      <c r="A37" s="87">
        <v>36</v>
      </c>
      <c r="B37" s="95" t="s">
        <v>183</v>
      </c>
      <c r="C37">
        <f t="shared" si="0"/>
        <v>1</v>
      </c>
    </row>
    <row r="38" spans="1:3" ht="24.95" customHeight="1" x14ac:dyDescent="0.25">
      <c r="A38" s="87">
        <v>37</v>
      </c>
      <c r="B38" s="96" t="s">
        <v>184</v>
      </c>
      <c r="C38">
        <f t="shared" si="0"/>
        <v>1</v>
      </c>
    </row>
    <row r="39" spans="1:3" ht="24.95" customHeight="1" x14ac:dyDescent="0.25">
      <c r="A39" s="87">
        <v>38</v>
      </c>
      <c r="B39" s="95" t="s">
        <v>185</v>
      </c>
      <c r="C39">
        <f t="shared" si="0"/>
        <v>1</v>
      </c>
    </row>
    <row r="40" spans="1:3" ht="24.95" customHeight="1" x14ac:dyDescent="0.25">
      <c r="A40" s="87">
        <v>39</v>
      </c>
      <c r="B40" s="96" t="s">
        <v>186</v>
      </c>
      <c r="C40">
        <f t="shared" si="0"/>
        <v>1</v>
      </c>
    </row>
    <row r="41" spans="1:3" ht="24.95" customHeight="1" x14ac:dyDescent="0.25">
      <c r="A41" s="87">
        <v>40</v>
      </c>
      <c r="B41" s="95" t="s">
        <v>187</v>
      </c>
      <c r="C41">
        <f t="shared" si="0"/>
        <v>1</v>
      </c>
    </row>
    <row r="42" spans="1:3" ht="24.95" customHeight="1" x14ac:dyDescent="0.25">
      <c r="A42" s="87">
        <v>41</v>
      </c>
      <c r="B42" s="96" t="s">
        <v>188</v>
      </c>
      <c r="C42">
        <f t="shared" si="0"/>
        <v>1</v>
      </c>
    </row>
    <row r="43" spans="1:3" ht="24.95" customHeight="1" x14ac:dyDescent="0.25">
      <c r="A43" s="87">
        <v>42</v>
      </c>
      <c r="B43" s="95" t="s">
        <v>189</v>
      </c>
      <c r="C43">
        <f t="shared" si="0"/>
        <v>1</v>
      </c>
    </row>
    <row r="44" spans="1:3" ht="24.95" customHeight="1" x14ac:dyDescent="0.25">
      <c r="A44" s="87">
        <v>43</v>
      </c>
      <c r="B44" s="96" t="s">
        <v>190</v>
      </c>
      <c r="C44">
        <f t="shared" si="0"/>
        <v>1</v>
      </c>
    </row>
    <row r="45" spans="1:3" ht="24.95" customHeight="1" x14ac:dyDescent="0.25">
      <c r="A45" s="87">
        <v>44</v>
      </c>
      <c r="B45" s="95" t="s">
        <v>191</v>
      </c>
      <c r="C45">
        <f t="shared" si="0"/>
        <v>1</v>
      </c>
    </row>
    <row r="46" spans="1:3" ht="24.95" customHeight="1" x14ac:dyDescent="0.25">
      <c r="A46" s="87">
        <v>45</v>
      </c>
      <c r="B46" s="96" t="s">
        <v>192</v>
      </c>
      <c r="C46">
        <f t="shared" si="0"/>
        <v>1</v>
      </c>
    </row>
    <row r="47" spans="1:3" ht="24.95" customHeight="1" x14ac:dyDescent="0.25">
      <c r="A47" s="87">
        <v>46</v>
      </c>
      <c r="B47" s="95" t="s">
        <v>193</v>
      </c>
      <c r="C47">
        <f t="shared" si="0"/>
        <v>1</v>
      </c>
    </row>
    <row r="48" spans="1:3" ht="24.95" customHeight="1" x14ac:dyDescent="0.25">
      <c r="A48" s="87">
        <v>47</v>
      </c>
      <c r="B48" s="98" t="s">
        <v>194</v>
      </c>
      <c r="C48">
        <f t="shared" si="0"/>
        <v>1</v>
      </c>
    </row>
    <row r="49" spans="1:3" ht="24.95" customHeight="1" x14ac:dyDescent="0.25">
      <c r="A49" s="87">
        <v>48</v>
      </c>
      <c r="B49" s="97" t="s">
        <v>195</v>
      </c>
      <c r="C49">
        <f t="shared" si="0"/>
        <v>1</v>
      </c>
    </row>
    <row r="50" spans="1:3" ht="24.95" customHeight="1" x14ac:dyDescent="0.2">
      <c r="A50" s="87">
        <v>49</v>
      </c>
      <c r="B50" s="88"/>
      <c r="C50">
        <f t="shared" si="0"/>
        <v>0</v>
      </c>
    </row>
    <row r="51" spans="1:3" ht="24.95" customHeight="1" x14ac:dyDescent="0.2">
      <c r="A51" s="87">
        <v>50</v>
      </c>
      <c r="B51" s="88"/>
      <c r="C51">
        <f t="shared" si="0"/>
        <v>0</v>
      </c>
    </row>
    <row r="52" spans="1:3" x14ac:dyDescent="0.2">
      <c r="A52" t="s">
        <v>137</v>
      </c>
      <c r="B52" s="99">
        <f>COUNTIF(C2:C51,"=1")</f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79034-9BBA-4013-BD8C-19390E4E2988}">
  <sheetPr codeName="Hoja2"/>
  <dimension ref="A1:O172"/>
  <sheetViews>
    <sheetView zoomScale="85" zoomScaleNormal="85" workbookViewId="0">
      <selection activeCell="L8" sqref="L8"/>
    </sheetView>
  </sheetViews>
  <sheetFormatPr baseColWidth="10" defaultRowHeight="12.75" x14ac:dyDescent="0.2"/>
  <cols>
    <col min="2" max="2" width="41.5703125" bestFit="1" customWidth="1"/>
    <col min="3" max="3" width="11.42578125" customWidth="1"/>
    <col min="4" max="4" width="12.140625" bestFit="1" customWidth="1"/>
    <col min="5" max="5" width="11.42578125" customWidth="1"/>
    <col min="6" max="6" width="12.28515625" bestFit="1" customWidth="1"/>
    <col min="8" max="8" width="16.85546875" bestFit="1" customWidth="1"/>
    <col min="9" max="10" width="10" customWidth="1"/>
    <col min="11" max="11" width="10.42578125" customWidth="1"/>
    <col min="12" max="12" width="7.42578125" customWidth="1"/>
    <col min="13" max="13" width="6.28515625" customWidth="1"/>
    <col min="14" max="14" width="5" customWidth="1"/>
    <col min="15" max="15" width="12.28515625" bestFit="1" customWidth="1"/>
  </cols>
  <sheetData>
    <row r="1" spans="1:10" ht="15" x14ac:dyDescent="0.25">
      <c r="A1" s="37"/>
      <c r="B1" s="38" t="s">
        <v>55</v>
      </c>
      <c r="C1" s="101" t="s">
        <v>198</v>
      </c>
      <c r="D1" s="102"/>
      <c r="E1" s="102"/>
      <c r="F1" s="102"/>
      <c r="G1" s="102"/>
      <c r="H1" s="103" t="s">
        <v>56</v>
      </c>
      <c r="I1" s="103" t="s">
        <v>57</v>
      </c>
      <c r="J1" s="103"/>
    </row>
    <row r="2" spans="1:10" ht="15" x14ac:dyDescent="0.25">
      <c r="A2" s="37"/>
      <c r="B2" s="38" t="s">
        <v>0</v>
      </c>
      <c r="C2" s="374" t="s">
        <v>199</v>
      </c>
      <c r="D2" s="102"/>
      <c r="E2" s="102"/>
      <c r="F2" s="102"/>
      <c r="G2" s="102"/>
      <c r="H2" s="103"/>
      <c r="I2" s="103"/>
      <c r="J2" s="103"/>
    </row>
    <row r="3" spans="1:10" ht="15" x14ac:dyDescent="0.25">
      <c r="A3" s="37"/>
      <c r="B3" s="38" t="s">
        <v>58</v>
      </c>
      <c r="C3" s="102" t="s">
        <v>59</v>
      </c>
      <c r="D3" s="102"/>
      <c r="E3" s="102"/>
      <c r="F3" s="102"/>
      <c r="G3" s="102"/>
      <c r="H3" s="27" t="s">
        <v>60</v>
      </c>
      <c r="I3" s="104" t="s">
        <v>61</v>
      </c>
      <c r="J3" s="104"/>
    </row>
    <row r="4" spans="1:10" ht="15" x14ac:dyDescent="0.25">
      <c r="A4" s="37"/>
      <c r="B4" s="38" t="s">
        <v>1</v>
      </c>
      <c r="C4" s="101" t="s">
        <v>200</v>
      </c>
      <c r="D4" s="102"/>
      <c r="E4" s="102"/>
      <c r="F4" s="102"/>
      <c r="G4" s="102"/>
      <c r="H4" s="27" t="s">
        <v>62</v>
      </c>
      <c r="I4" s="104" t="s">
        <v>63</v>
      </c>
      <c r="J4" s="104"/>
    </row>
    <row r="5" spans="1:10" ht="15" x14ac:dyDescent="0.25">
      <c r="A5" s="37"/>
      <c r="B5" s="38" t="s">
        <v>20</v>
      </c>
      <c r="C5" s="102">
        <v>2025</v>
      </c>
      <c r="D5" s="102"/>
      <c r="E5" s="102"/>
      <c r="F5" s="102">
        <v>2025</v>
      </c>
      <c r="G5" s="102"/>
      <c r="H5" s="27" t="s">
        <v>64</v>
      </c>
      <c r="I5" s="104" t="s">
        <v>65</v>
      </c>
      <c r="J5" s="104"/>
    </row>
    <row r="6" spans="1:10" ht="15" x14ac:dyDescent="0.25">
      <c r="A6" s="37"/>
      <c r="B6" s="38" t="s">
        <v>7</v>
      </c>
      <c r="C6" s="108" t="s">
        <v>132</v>
      </c>
      <c r="D6" s="102"/>
      <c r="E6" s="102"/>
      <c r="F6" s="102"/>
      <c r="G6" s="102"/>
      <c r="H6" s="28"/>
      <c r="I6" s="28"/>
      <c r="J6" s="28"/>
    </row>
    <row r="7" spans="1:10" ht="15" x14ac:dyDescent="0.25">
      <c r="A7" s="37"/>
      <c r="B7" s="38" t="s">
        <v>2</v>
      </c>
      <c r="C7" s="118" t="s">
        <v>197</v>
      </c>
      <c r="D7" s="102"/>
      <c r="E7" s="102"/>
      <c r="F7" s="102"/>
      <c r="G7" s="102"/>
      <c r="H7" s="28"/>
      <c r="I7" s="28"/>
      <c r="J7" s="28"/>
    </row>
    <row r="8" spans="1:10" ht="15" x14ac:dyDescent="0.25">
      <c r="A8" s="37"/>
      <c r="B8" s="38" t="s">
        <v>66</v>
      </c>
      <c r="C8" s="102" t="s">
        <v>54</v>
      </c>
      <c r="D8" s="102"/>
      <c r="E8" s="102"/>
      <c r="F8" s="102"/>
      <c r="G8" s="102"/>
      <c r="H8" s="28"/>
      <c r="I8" s="28"/>
      <c r="J8" s="28"/>
    </row>
    <row r="9" spans="1:10" ht="15" x14ac:dyDescent="0.25">
      <c r="A9" s="37"/>
      <c r="B9" s="38" t="s">
        <v>67</v>
      </c>
      <c r="C9" s="108" t="s">
        <v>131</v>
      </c>
      <c r="D9" s="102"/>
      <c r="E9" s="102"/>
      <c r="F9" s="102"/>
      <c r="G9" s="102"/>
      <c r="H9" s="105" t="s">
        <v>68</v>
      </c>
      <c r="I9" s="105"/>
      <c r="J9" s="105"/>
    </row>
    <row r="10" spans="1:10" x14ac:dyDescent="0.2">
      <c r="A10" s="37"/>
      <c r="B10" s="38"/>
      <c r="C10" s="106" t="s">
        <v>69</v>
      </c>
      <c r="D10" s="106"/>
      <c r="E10" s="29" t="s">
        <v>70</v>
      </c>
      <c r="F10" s="29" t="s">
        <v>130</v>
      </c>
      <c r="G10" s="109"/>
      <c r="H10" s="29" t="s">
        <v>69</v>
      </c>
      <c r="I10" s="29" t="s">
        <v>70</v>
      </c>
      <c r="J10" s="30" t="s">
        <v>130</v>
      </c>
    </row>
    <row r="11" spans="1:10" x14ac:dyDescent="0.2">
      <c r="A11" s="37"/>
      <c r="B11" s="38" t="s">
        <v>71</v>
      </c>
      <c r="C11" s="107">
        <v>14</v>
      </c>
      <c r="D11" s="107"/>
      <c r="E11" s="41">
        <v>5</v>
      </c>
      <c r="F11" s="41">
        <v>5</v>
      </c>
      <c r="G11" s="109"/>
      <c r="H11" s="41">
        <v>23</v>
      </c>
      <c r="I11" s="41">
        <v>23</v>
      </c>
      <c r="J11" s="41">
        <v>23</v>
      </c>
    </row>
    <row r="12" spans="1:10" x14ac:dyDescent="0.2">
      <c r="A12" s="37"/>
      <c r="B12" s="37"/>
      <c r="C12" s="61"/>
      <c r="D12" s="62"/>
      <c r="E12" s="64"/>
      <c r="F12" s="31"/>
      <c r="G12" s="109"/>
      <c r="H12" s="31"/>
      <c r="I12" s="31"/>
      <c r="J12" s="31"/>
    </row>
    <row r="13" spans="1:10" x14ac:dyDescent="0.2">
      <c r="A13" s="37"/>
      <c r="B13" s="37"/>
      <c r="C13" s="28"/>
      <c r="D13" s="63"/>
      <c r="E13" s="65"/>
      <c r="F13" s="28"/>
      <c r="G13" s="109"/>
      <c r="H13" s="32"/>
      <c r="I13" s="28"/>
      <c r="J13" s="28"/>
    </row>
    <row r="14" spans="1:10" x14ac:dyDescent="0.2">
      <c r="A14" s="119" t="s">
        <v>72</v>
      </c>
      <c r="B14" s="120"/>
      <c r="C14" s="110">
        <v>30</v>
      </c>
      <c r="D14" s="111"/>
      <c r="E14" s="69">
        <v>30</v>
      </c>
      <c r="F14" s="70">
        <v>30</v>
      </c>
      <c r="G14" s="109"/>
      <c r="H14" s="33"/>
      <c r="I14" s="28" t="str">
        <f>IF(AND(C16=100,E16=100,F16=100),"", "EL TOTAL DEBE SER 100%")</f>
        <v/>
      </c>
      <c r="J14" s="28"/>
    </row>
    <row r="15" spans="1:10" x14ac:dyDescent="0.2">
      <c r="A15" s="119" t="s">
        <v>73</v>
      </c>
      <c r="B15" s="120"/>
      <c r="C15" s="112">
        <v>70</v>
      </c>
      <c r="D15" s="113"/>
      <c r="E15" s="67">
        <v>70</v>
      </c>
      <c r="F15" s="68">
        <v>70</v>
      </c>
      <c r="G15" s="109"/>
      <c r="H15" s="34"/>
      <c r="I15" s="28"/>
      <c r="J15" s="28"/>
    </row>
    <row r="16" spans="1:10" x14ac:dyDescent="0.2">
      <c r="A16" s="39"/>
      <c r="B16" s="40"/>
      <c r="C16" s="121">
        <f>SUM(C14:D15)</f>
        <v>100</v>
      </c>
      <c r="D16" s="122"/>
      <c r="E16" s="66">
        <f>SUM(E14:E15)</f>
        <v>100</v>
      </c>
      <c r="F16" s="35">
        <f>SUM(F14:F15)</f>
        <v>100</v>
      </c>
      <c r="G16" s="109"/>
      <c r="H16" s="36"/>
      <c r="I16" s="36"/>
      <c r="J16" s="36"/>
    </row>
    <row r="18" spans="1:15" ht="38.25" customHeight="1" x14ac:dyDescent="0.2">
      <c r="A18" s="114" t="s">
        <v>74</v>
      </c>
      <c r="B18" s="116" t="s">
        <v>75</v>
      </c>
      <c r="C18" s="72" t="s">
        <v>134</v>
      </c>
      <c r="D18" s="73" t="s">
        <v>138</v>
      </c>
      <c r="E18" s="90" t="s">
        <v>133</v>
      </c>
      <c r="F18" s="77" t="s">
        <v>139</v>
      </c>
      <c r="G18" s="91" t="s">
        <v>135</v>
      </c>
      <c r="H18" s="75" t="s">
        <v>140</v>
      </c>
      <c r="I18" s="125" t="s">
        <v>145</v>
      </c>
      <c r="J18" s="125" t="s">
        <v>146</v>
      </c>
      <c r="K18" s="127" t="s">
        <v>147</v>
      </c>
      <c r="L18" s="123" t="s">
        <v>141</v>
      </c>
      <c r="M18" s="123" t="s">
        <v>142</v>
      </c>
      <c r="N18" s="123" t="s">
        <v>143</v>
      </c>
      <c r="O18" s="124" t="s">
        <v>144</v>
      </c>
    </row>
    <row r="19" spans="1:15" x14ac:dyDescent="0.2">
      <c r="A19" s="115"/>
      <c r="B19" s="117"/>
      <c r="C19" s="74"/>
      <c r="D19" s="74"/>
      <c r="E19" s="78"/>
      <c r="F19" s="78"/>
      <c r="G19" s="76"/>
      <c r="H19" s="76"/>
      <c r="I19" s="126"/>
      <c r="J19" s="126"/>
      <c r="K19" s="128"/>
      <c r="L19" s="123"/>
      <c r="M19" s="123"/>
      <c r="N19" s="123"/>
      <c r="O19" s="123"/>
    </row>
    <row r="20" spans="1:15" x14ac:dyDescent="0.2">
      <c r="A20">
        <v>1</v>
      </c>
      <c r="B20" s="100" t="str">
        <f>IF(NOMBRES!B2="","",NOMBRES!B2)</f>
        <v>ATEN PALAFOX SAMANTHA</v>
      </c>
      <c r="C20" s="80">
        <f>IF(B20="","",TRUNC(I20/H$11*10,1))</f>
        <v>5.2</v>
      </c>
      <c r="D20" s="80">
        <f>IF(B20="","",TRUNC(C20*C$14/10,1))</f>
        <v>15.6</v>
      </c>
      <c r="E20" s="81">
        <f>IF(B20="","",TRUNC(J20/I$11*10,1))</f>
        <v>5.6</v>
      </c>
      <c r="F20" s="81">
        <f>IF(B20="","",TRUNC(E20*E$14/10,1))</f>
        <v>16.8</v>
      </c>
      <c r="G20" s="82">
        <f>IF(B20="","",TRUNC(K20/J$11*10,1))</f>
        <v>10</v>
      </c>
      <c r="H20" s="82">
        <f>IF(G20="","",TRUNC(G20*F$14/10))</f>
        <v>30</v>
      </c>
      <c r="I20" s="79">
        <v>12</v>
      </c>
      <c r="J20" s="79">
        <v>13</v>
      </c>
      <c r="K20" s="79">
        <v>23</v>
      </c>
      <c r="L20" s="92">
        <f>CALIF_ANV!AX11</f>
        <v>5</v>
      </c>
      <c r="M20" s="93">
        <f>CALIF_ANV!AX48</f>
        <v>6.7</v>
      </c>
      <c r="N20" s="94">
        <f>CALIF_ANV!AX85</f>
        <v>10</v>
      </c>
      <c r="O20">
        <f>IF(AVERAGE(L20:N20)&gt;0, TRUNC(AVERAGE(L20:N20),1),"")</f>
        <v>7.2</v>
      </c>
    </row>
    <row r="21" spans="1:15" x14ac:dyDescent="0.2">
      <c r="A21">
        <v>2</v>
      </c>
      <c r="B21" s="100" t="str">
        <f>IF(NOMBRES!B3="","",NOMBRES!B3)</f>
        <v>BAUTISTA CEDILLO YAJAIRA JAQUELINE</v>
      </c>
      <c r="C21" s="80">
        <f t="shared" ref="C21:C69" si="0">IF(B21="","",TRUNC(I21/H$11*10,1))</f>
        <v>0</v>
      </c>
      <c r="D21" s="80">
        <f t="shared" ref="D21:D69" si="1">IF(B21="","",TRUNC(C21*C$14/10,1))</f>
        <v>0</v>
      </c>
      <c r="E21" s="81">
        <f t="shared" ref="E21:E69" si="2">IF(B21="","",TRUNC(J21/I$11*10,1))</f>
        <v>0</v>
      </c>
      <c r="F21" s="81">
        <f t="shared" ref="F21:F69" si="3">IF(B21="","",TRUNC(E21*E$14/10,1))</f>
        <v>0</v>
      </c>
      <c r="G21" s="82">
        <f t="shared" ref="G21:G69" si="4">IF(B21="","",TRUNC(K21/J$11*10,1))</f>
        <v>0</v>
      </c>
      <c r="H21" s="82">
        <f t="shared" ref="H21:H69" si="5">IF(G21="","",TRUNC(G21*F$14/10))</f>
        <v>0</v>
      </c>
      <c r="I21" s="79"/>
      <c r="J21" s="79"/>
      <c r="K21" s="79"/>
      <c r="L21" s="92">
        <f>CALIF_ANV!AX12</f>
        <v>5</v>
      </c>
      <c r="M21" s="93" t="str">
        <f>CALIF_ANV!AX49</f>
        <v/>
      </c>
      <c r="N21" s="94">
        <f>CALIF_ANV!AX86</f>
        <v>5</v>
      </c>
      <c r="O21">
        <f t="shared" ref="O21:O69" si="6">IF(AVERAGE(L21:N21)&gt;0, TRUNC(AVERAGE(L21:N21),1),"")</f>
        <v>5</v>
      </c>
    </row>
    <row r="22" spans="1:15" x14ac:dyDescent="0.2">
      <c r="A22">
        <v>3</v>
      </c>
      <c r="B22" s="100" t="str">
        <f>IF(NOMBRES!B4="","",NOMBRES!B4)</f>
        <v>BAUTISTA CRUZ ERIK GIOVANNI</v>
      </c>
      <c r="C22" s="80">
        <f t="shared" si="0"/>
        <v>0</v>
      </c>
      <c r="D22" s="80">
        <f t="shared" si="1"/>
        <v>0</v>
      </c>
      <c r="E22" s="81">
        <f t="shared" si="2"/>
        <v>0</v>
      </c>
      <c r="F22" s="81">
        <f t="shared" si="3"/>
        <v>0</v>
      </c>
      <c r="G22" s="82">
        <f t="shared" si="4"/>
        <v>0</v>
      </c>
      <c r="H22" s="82">
        <f t="shared" si="5"/>
        <v>0</v>
      </c>
      <c r="I22" s="79"/>
      <c r="J22" s="79"/>
      <c r="K22" s="79"/>
      <c r="L22" s="92">
        <f>CALIF_ANV!AX13</f>
        <v>5</v>
      </c>
      <c r="M22" s="93" t="str">
        <f>CALIF_ANV!AX50</f>
        <v/>
      </c>
      <c r="N22" s="94" t="str">
        <f>CALIF_ANV!AX87</f>
        <v/>
      </c>
      <c r="O22">
        <f t="shared" si="6"/>
        <v>5</v>
      </c>
    </row>
    <row r="23" spans="1:15" x14ac:dyDescent="0.2">
      <c r="A23">
        <v>4</v>
      </c>
      <c r="B23" s="100" t="str">
        <f>IF(NOMBRES!B5="","",NOMBRES!B5)</f>
        <v>BAUTISTA GONZALEZ KELLY DAYANA</v>
      </c>
      <c r="C23" s="80">
        <f t="shared" si="0"/>
        <v>0</v>
      </c>
      <c r="D23" s="80">
        <f t="shared" si="1"/>
        <v>0</v>
      </c>
      <c r="E23" s="81">
        <f t="shared" si="2"/>
        <v>0</v>
      </c>
      <c r="F23" s="81">
        <f t="shared" si="3"/>
        <v>0</v>
      </c>
      <c r="G23" s="82">
        <f t="shared" si="4"/>
        <v>0</v>
      </c>
      <c r="H23" s="82">
        <f t="shared" si="5"/>
        <v>0</v>
      </c>
      <c r="I23" s="79"/>
      <c r="J23" s="79"/>
      <c r="K23" s="79"/>
      <c r="L23" s="92">
        <f>CALIF_ANV!AX14</f>
        <v>5</v>
      </c>
      <c r="M23" s="93" t="str">
        <f>CALIF_ANV!AX51</f>
        <v/>
      </c>
      <c r="N23" s="94" t="str">
        <f>CALIF_ANV!AX88</f>
        <v/>
      </c>
      <c r="O23">
        <f t="shared" si="6"/>
        <v>5</v>
      </c>
    </row>
    <row r="24" spans="1:15" x14ac:dyDescent="0.2">
      <c r="A24">
        <v>5</v>
      </c>
      <c r="B24" s="100" t="str">
        <f>IF(NOMBRES!B6="","",NOMBRES!B6)</f>
        <v>BAUTISTA HERNANDEZ BLANCA JANETH</v>
      </c>
      <c r="C24" s="80">
        <f t="shared" si="0"/>
        <v>0</v>
      </c>
      <c r="D24" s="80">
        <f t="shared" si="1"/>
        <v>0</v>
      </c>
      <c r="E24" s="81">
        <f t="shared" si="2"/>
        <v>0</v>
      </c>
      <c r="F24" s="81">
        <f t="shared" si="3"/>
        <v>0</v>
      </c>
      <c r="G24" s="82">
        <f t="shared" si="4"/>
        <v>0</v>
      </c>
      <c r="H24" s="82">
        <f t="shared" si="5"/>
        <v>0</v>
      </c>
      <c r="I24" s="79"/>
      <c r="J24" s="79"/>
      <c r="K24" s="79"/>
      <c r="L24" s="92">
        <f>CALIF_ANV!AX15</f>
        <v>5</v>
      </c>
      <c r="M24" s="93">
        <f>CALIF_ANV!AX52</f>
        <v>5</v>
      </c>
      <c r="N24" s="94" t="str">
        <f>CALIF_ANV!AX89</f>
        <v/>
      </c>
      <c r="O24">
        <f t="shared" si="6"/>
        <v>5</v>
      </c>
    </row>
    <row r="25" spans="1:15" x14ac:dyDescent="0.2">
      <c r="A25">
        <v>6</v>
      </c>
      <c r="B25" s="100" t="str">
        <f>IF(NOMBRES!B7="","",NOMBRES!B7)</f>
        <v>BAUTISTA LUIS FANNY BELEN</v>
      </c>
      <c r="C25" s="80">
        <f t="shared" si="0"/>
        <v>0</v>
      </c>
      <c r="D25" s="80">
        <f t="shared" si="1"/>
        <v>0</v>
      </c>
      <c r="E25" s="81">
        <f t="shared" si="2"/>
        <v>0</v>
      </c>
      <c r="F25" s="81">
        <f t="shared" si="3"/>
        <v>0</v>
      </c>
      <c r="G25" s="82">
        <f t="shared" si="4"/>
        <v>0</v>
      </c>
      <c r="H25" s="82">
        <f t="shared" si="5"/>
        <v>0</v>
      </c>
      <c r="I25" s="79"/>
      <c r="J25" s="79"/>
      <c r="K25" s="79"/>
      <c r="L25" s="92">
        <f>CALIF_ANV!AX16</f>
        <v>5</v>
      </c>
      <c r="M25" s="93" t="str">
        <f>CALIF_ANV!AX53</f>
        <v/>
      </c>
      <c r="N25" s="94" t="str">
        <f>CALIF_ANV!AX90</f>
        <v/>
      </c>
      <c r="O25">
        <f t="shared" si="6"/>
        <v>5</v>
      </c>
    </row>
    <row r="26" spans="1:15" x14ac:dyDescent="0.2">
      <c r="A26">
        <v>7</v>
      </c>
      <c r="B26" s="100" t="str">
        <f>IF(NOMBRES!B8="","",NOMBRES!B8)</f>
        <v>BAUTISTA ORTIZ NIDIA JANETH</v>
      </c>
      <c r="C26" s="80">
        <f t="shared" si="0"/>
        <v>10</v>
      </c>
      <c r="D26" s="80">
        <f t="shared" si="1"/>
        <v>30</v>
      </c>
      <c r="E26" s="81">
        <f t="shared" si="2"/>
        <v>10</v>
      </c>
      <c r="F26" s="81">
        <f t="shared" si="3"/>
        <v>30</v>
      </c>
      <c r="G26" s="82">
        <f t="shared" si="4"/>
        <v>10</v>
      </c>
      <c r="H26" s="82">
        <f t="shared" si="5"/>
        <v>30</v>
      </c>
      <c r="I26" s="79">
        <v>23</v>
      </c>
      <c r="J26" s="79">
        <v>23</v>
      </c>
      <c r="K26" s="79">
        <v>23</v>
      </c>
      <c r="L26" s="92">
        <f>CALIF_ANV!AX17</f>
        <v>7.4</v>
      </c>
      <c r="M26" s="93">
        <f>CALIF_ANV!AX54</f>
        <v>5</v>
      </c>
      <c r="N26" s="94">
        <f>CALIF_ANV!AX91</f>
        <v>5</v>
      </c>
      <c r="O26">
        <f t="shared" si="6"/>
        <v>5.8</v>
      </c>
    </row>
    <row r="27" spans="1:15" x14ac:dyDescent="0.2">
      <c r="A27">
        <v>8</v>
      </c>
      <c r="B27" s="100" t="str">
        <f>IF(NOMBRES!B9="","",NOMBRES!B9)</f>
        <v>BAUTISTA RAMIREZ VANESSA</v>
      </c>
      <c r="C27" s="80">
        <f t="shared" si="0"/>
        <v>0</v>
      </c>
      <c r="D27" s="80">
        <f t="shared" si="1"/>
        <v>0</v>
      </c>
      <c r="E27" s="81">
        <f t="shared" si="2"/>
        <v>0</v>
      </c>
      <c r="F27" s="81">
        <f t="shared" si="3"/>
        <v>0</v>
      </c>
      <c r="G27" s="82">
        <f t="shared" si="4"/>
        <v>0</v>
      </c>
      <c r="H27" s="82">
        <f t="shared" si="5"/>
        <v>0</v>
      </c>
      <c r="I27" s="79"/>
      <c r="J27" s="79"/>
      <c r="K27" s="79"/>
      <c r="L27" s="92">
        <f>CALIF_ANV!AX18</f>
        <v>5</v>
      </c>
      <c r="M27" s="93" t="str">
        <f>CALIF_ANV!AX55</f>
        <v/>
      </c>
      <c r="N27" s="94" t="str">
        <f>CALIF_ANV!AX92</f>
        <v/>
      </c>
      <c r="O27">
        <f t="shared" si="6"/>
        <v>5</v>
      </c>
    </row>
    <row r="28" spans="1:15" x14ac:dyDescent="0.2">
      <c r="A28">
        <v>9</v>
      </c>
      <c r="B28" s="100" t="str">
        <f>IF(NOMBRES!B10="","",NOMBRES!B10)</f>
        <v>CASTILLO RAMIREZ BILGA MERAYA</v>
      </c>
      <c r="C28" s="80">
        <f t="shared" si="0"/>
        <v>0</v>
      </c>
      <c r="D28" s="80">
        <f t="shared" si="1"/>
        <v>0</v>
      </c>
      <c r="E28" s="81">
        <f t="shared" si="2"/>
        <v>0</v>
      </c>
      <c r="F28" s="81">
        <f t="shared" si="3"/>
        <v>0</v>
      </c>
      <c r="G28" s="82">
        <f t="shared" si="4"/>
        <v>0</v>
      </c>
      <c r="H28" s="82">
        <f t="shared" si="5"/>
        <v>0</v>
      </c>
      <c r="I28" s="79"/>
      <c r="J28" s="79"/>
      <c r="K28" s="79"/>
      <c r="L28" s="92">
        <f>CALIF_ANV!AX19</f>
        <v>5</v>
      </c>
      <c r="M28" s="93" t="str">
        <f>CALIF_ANV!AX56</f>
        <v/>
      </c>
      <c r="N28" s="94" t="str">
        <f>CALIF_ANV!AX93</f>
        <v/>
      </c>
      <c r="O28">
        <f t="shared" si="6"/>
        <v>5</v>
      </c>
    </row>
    <row r="29" spans="1:15" x14ac:dyDescent="0.2">
      <c r="A29">
        <v>10</v>
      </c>
      <c r="B29" s="100" t="str">
        <f>IF(NOMBRES!B11="","",NOMBRES!B11)</f>
        <v>CASTRO HERNANDEZ ANGIE MAJALETH</v>
      </c>
      <c r="C29" s="80">
        <f t="shared" si="0"/>
        <v>0</v>
      </c>
      <c r="D29" s="80">
        <f t="shared" si="1"/>
        <v>0</v>
      </c>
      <c r="E29" s="81">
        <f t="shared" si="2"/>
        <v>0</v>
      </c>
      <c r="F29" s="81">
        <f t="shared" si="3"/>
        <v>0</v>
      </c>
      <c r="G29" s="82">
        <f t="shared" si="4"/>
        <v>0</v>
      </c>
      <c r="H29" s="82">
        <f t="shared" si="5"/>
        <v>0</v>
      </c>
      <c r="I29" s="79"/>
      <c r="J29" s="79"/>
      <c r="K29" s="79"/>
      <c r="L29" s="92">
        <f>CALIF_ANV!AX20</f>
        <v>5</v>
      </c>
      <c r="M29" s="93" t="str">
        <f>CALIF_ANV!AX57</f>
        <v/>
      </c>
      <c r="N29" s="94" t="str">
        <f>CALIF_ANV!AX94</f>
        <v/>
      </c>
      <c r="O29">
        <f t="shared" si="6"/>
        <v>5</v>
      </c>
    </row>
    <row r="30" spans="1:15" x14ac:dyDescent="0.2">
      <c r="A30">
        <v>11</v>
      </c>
      <c r="B30" s="100" t="str">
        <f>IF(NOMBRES!B12="","",NOMBRES!B12)</f>
        <v>CRUZ BAUTISTA JULIAN</v>
      </c>
      <c r="C30" s="80">
        <f t="shared" si="0"/>
        <v>0</v>
      </c>
      <c r="D30" s="80">
        <f t="shared" si="1"/>
        <v>0</v>
      </c>
      <c r="E30" s="81">
        <f t="shared" si="2"/>
        <v>0</v>
      </c>
      <c r="F30" s="81">
        <f t="shared" si="3"/>
        <v>0</v>
      </c>
      <c r="G30" s="82">
        <f t="shared" si="4"/>
        <v>0</v>
      </c>
      <c r="H30" s="82">
        <f t="shared" si="5"/>
        <v>0</v>
      </c>
      <c r="I30" s="79"/>
      <c r="J30" s="79"/>
      <c r="K30" s="79"/>
      <c r="L30" s="92">
        <f>CALIF_ANV!AX21</f>
        <v>5</v>
      </c>
      <c r="M30" s="93" t="str">
        <f>CALIF_ANV!AX58</f>
        <v/>
      </c>
      <c r="N30" s="94" t="str">
        <f>CALIF_ANV!AX95</f>
        <v/>
      </c>
      <c r="O30">
        <f t="shared" si="6"/>
        <v>5</v>
      </c>
    </row>
    <row r="31" spans="1:15" x14ac:dyDescent="0.2">
      <c r="A31">
        <v>12</v>
      </c>
      <c r="B31" s="100" t="str">
        <f>IF(NOMBRES!B13="","",NOMBRES!B13)</f>
        <v>CRUZ GONZALEZ SARAI</v>
      </c>
      <c r="C31" s="80">
        <f t="shared" si="0"/>
        <v>0</v>
      </c>
      <c r="D31" s="80">
        <f t="shared" si="1"/>
        <v>0</v>
      </c>
      <c r="E31" s="81">
        <f t="shared" si="2"/>
        <v>0</v>
      </c>
      <c r="F31" s="81">
        <f t="shared" si="3"/>
        <v>0</v>
      </c>
      <c r="G31" s="82">
        <f t="shared" si="4"/>
        <v>0</v>
      </c>
      <c r="H31" s="82">
        <f t="shared" si="5"/>
        <v>0</v>
      </c>
      <c r="I31" s="79"/>
      <c r="J31" s="79"/>
      <c r="K31" s="79"/>
      <c r="L31" s="92">
        <f>CALIF_ANV!AX22</f>
        <v>5</v>
      </c>
      <c r="M31" s="93" t="str">
        <f>CALIF_ANV!AX59</f>
        <v/>
      </c>
      <c r="N31" s="94" t="str">
        <f>CALIF_ANV!AX96</f>
        <v/>
      </c>
      <c r="O31">
        <f t="shared" si="6"/>
        <v>5</v>
      </c>
    </row>
    <row r="32" spans="1:15" x14ac:dyDescent="0.2">
      <c r="A32">
        <v>13</v>
      </c>
      <c r="B32" s="100" t="str">
        <f>IF(NOMBRES!B14="","",NOMBRES!B14)</f>
        <v>CRUZ HERNANDEZ FLORESLY GUADALUPE</v>
      </c>
      <c r="C32" s="80">
        <f t="shared" si="0"/>
        <v>0</v>
      </c>
      <c r="D32" s="80">
        <f t="shared" si="1"/>
        <v>0</v>
      </c>
      <c r="E32" s="81">
        <f t="shared" si="2"/>
        <v>0</v>
      </c>
      <c r="F32" s="81">
        <f t="shared" si="3"/>
        <v>0</v>
      </c>
      <c r="G32" s="82">
        <f t="shared" si="4"/>
        <v>0</v>
      </c>
      <c r="H32" s="82">
        <f t="shared" si="5"/>
        <v>0</v>
      </c>
      <c r="I32" s="79"/>
      <c r="J32" s="79"/>
      <c r="K32" s="79"/>
      <c r="L32" s="92">
        <f>CALIF_ANV!AX23</f>
        <v>5</v>
      </c>
      <c r="M32" s="93" t="str">
        <f>CALIF_ANV!AX60</f>
        <v/>
      </c>
      <c r="N32" s="94" t="str">
        <f>CALIF_ANV!AX97</f>
        <v/>
      </c>
      <c r="O32">
        <f t="shared" si="6"/>
        <v>5</v>
      </c>
    </row>
    <row r="33" spans="1:15" x14ac:dyDescent="0.2">
      <c r="A33">
        <v>14</v>
      </c>
      <c r="B33" s="100" t="str">
        <f>IF(NOMBRES!B15="","",NOMBRES!B15)</f>
        <v>CRUZ HERNANDEZ ROSA IDALIA</v>
      </c>
      <c r="C33" s="80">
        <f t="shared" si="0"/>
        <v>0</v>
      </c>
      <c r="D33" s="80">
        <f t="shared" si="1"/>
        <v>0</v>
      </c>
      <c r="E33" s="81">
        <f t="shared" si="2"/>
        <v>0</v>
      </c>
      <c r="F33" s="81">
        <f t="shared" si="3"/>
        <v>0</v>
      </c>
      <c r="G33" s="82">
        <f t="shared" si="4"/>
        <v>0</v>
      </c>
      <c r="H33" s="82">
        <f t="shared" si="5"/>
        <v>0</v>
      </c>
      <c r="I33" s="79"/>
      <c r="J33" s="79"/>
      <c r="K33" s="79"/>
      <c r="L33" s="92">
        <f>CALIF_ANV!AX24</f>
        <v>5</v>
      </c>
      <c r="M33" s="93" t="str">
        <f>CALIF_ANV!AX61</f>
        <v/>
      </c>
      <c r="N33" s="94" t="str">
        <f>CALIF_ANV!AX98</f>
        <v/>
      </c>
      <c r="O33">
        <f t="shared" si="6"/>
        <v>5</v>
      </c>
    </row>
    <row r="34" spans="1:15" x14ac:dyDescent="0.2">
      <c r="A34">
        <v>15</v>
      </c>
      <c r="B34" s="100" t="str">
        <f>IF(NOMBRES!B16="","",NOMBRES!B16)</f>
        <v>CRUZ LORENZO JONATHAN</v>
      </c>
      <c r="C34" s="80">
        <f t="shared" si="0"/>
        <v>0</v>
      </c>
      <c r="D34" s="80">
        <f t="shared" si="1"/>
        <v>0</v>
      </c>
      <c r="E34" s="81">
        <f t="shared" si="2"/>
        <v>0</v>
      </c>
      <c r="F34" s="81">
        <f t="shared" si="3"/>
        <v>0</v>
      </c>
      <c r="G34" s="82">
        <f t="shared" si="4"/>
        <v>0</v>
      </c>
      <c r="H34" s="82">
        <f t="shared" si="5"/>
        <v>0</v>
      </c>
      <c r="I34" s="79"/>
      <c r="J34" s="79"/>
      <c r="K34" s="79"/>
      <c r="L34" s="92">
        <f>CALIF_ANV!AX25</f>
        <v>5</v>
      </c>
      <c r="M34" s="93" t="str">
        <f>CALIF_ANV!AX62</f>
        <v/>
      </c>
      <c r="N34" s="94" t="str">
        <f>CALIF_ANV!AX99</f>
        <v/>
      </c>
      <c r="O34">
        <f t="shared" si="6"/>
        <v>5</v>
      </c>
    </row>
    <row r="35" spans="1:15" x14ac:dyDescent="0.2">
      <c r="A35">
        <v>16</v>
      </c>
      <c r="B35" s="100" t="str">
        <f>IF(NOMBRES!B17="","",NOMBRES!B17)</f>
        <v>CRUZ LUIS FELIX YAHIR</v>
      </c>
      <c r="C35" s="80">
        <f t="shared" si="0"/>
        <v>0</v>
      </c>
      <c r="D35" s="80">
        <f t="shared" si="1"/>
        <v>0</v>
      </c>
      <c r="E35" s="81">
        <f t="shared" si="2"/>
        <v>0</v>
      </c>
      <c r="F35" s="81">
        <f t="shared" si="3"/>
        <v>0</v>
      </c>
      <c r="G35" s="82">
        <f t="shared" si="4"/>
        <v>0</v>
      </c>
      <c r="H35" s="82">
        <f t="shared" si="5"/>
        <v>0</v>
      </c>
      <c r="I35" s="79"/>
      <c r="J35" s="79"/>
      <c r="K35" s="79"/>
      <c r="L35" s="92">
        <f>CALIF_ANV!AX26</f>
        <v>5</v>
      </c>
      <c r="M35" s="93" t="str">
        <f>CALIF_ANV!AX63</f>
        <v/>
      </c>
      <c r="N35" s="94" t="str">
        <f>CALIF_ANV!AX100</f>
        <v/>
      </c>
      <c r="O35">
        <f t="shared" si="6"/>
        <v>5</v>
      </c>
    </row>
    <row r="36" spans="1:15" x14ac:dyDescent="0.2">
      <c r="A36">
        <v>17</v>
      </c>
      <c r="B36" s="100" t="str">
        <f>IF(NOMBRES!B18="","",NOMBRES!B18)</f>
        <v>CRUZ MARTINEZ ESMERALDA</v>
      </c>
      <c r="C36" s="80">
        <f t="shared" si="0"/>
        <v>0</v>
      </c>
      <c r="D36" s="80">
        <f t="shared" si="1"/>
        <v>0</v>
      </c>
      <c r="E36" s="81">
        <f t="shared" si="2"/>
        <v>0</v>
      </c>
      <c r="F36" s="81">
        <f t="shared" si="3"/>
        <v>0</v>
      </c>
      <c r="G36" s="82">
        <f t="shared" si="4"/>
        <v>0</v>
      </c>
      <c r="H36" s="82">
        <f t="shared" si="5"/>
        <v>0</v>
      </c>
      <c r="I36" s="79"/>
      <c r="J36" s="79"/>
      <c r="K36" s="79"/>
      <c r="L36" s="92">
        <f>CALIF_ANV!AX27</f>
        <v>5</v>
      </c>
      <c r="M36" s="93" t="str">
        <f>CALIF_ANV!AX64</f>
        <v/>
      </c>
      <c r="N36" s="94" t="str">
        <f>CALIF_ANV!AX101</f>
        <v/>
      </c>
      <c r="O36">
        <f t="shared" si="6"/>
        <v>5</v>
      </c>
    </row>
    <row r="37" spans="1:15" x14ac:dyDescent="0.2">
      <c r="A37">
        <v>18</v>
      </c>
      <c r="B37" s="100" t="str">
        <f>IF(NOMBRES!B19="","",NOMBRES!B19)</f>
        <v>DIAZ HERNANDEZ LUIS FERNANDO</v>
      </c>
      <c r="C37" s="80">
        <f t="shared" si="0"/>
        <v>0</v>
      </c>
      <c r="D37" s="80">
        <f t="shared" si="1"/>
        <v>0</v>
      </c>
      <c r="E37" s="81">
        <f t="shared" si="2"/>
        <v>0</v>
      </c>
      <c r="F37" s="81">
        <f t="shared" si="3"/>
        <v>0</v>
      </c>
      <c r="G37" s="82">
        <f t="shared" si="4"/>
        <v>0</v>
      </c>
      <c r="H37" s="82">
        <f t="shared" si="5"/>
        <v>0</v>
      </c>
      <c r="I37" s="79"/>
      <c r="J37" s="79"/>
      <c r="K37" s="79"/>
      <c r="L37" s="92">
        <f>CALIF_ANV!AX28</f>
        <v>5</v>
      </c>
      <c r="M37" s="93" t="str">
        <f>CALIF_ANV!AX65</f>
        <v/>
      </c>
      <c r="N37" s="94" t="str">
        <f>CALIF_ANV!AX102</f>
        <v/>
      </c>
      <c r="O37">
        <f t="shared" si="6"/>
        <v>5</v>
      </c>
    </row>
    <row r="38" spans="1:15" x14ac:dyDescent="0.2">
      <c r="A38">
        <v>19</v>
      </c>
      <c r="B38" s="100" t="str">
        <f>IF(NOMBRES!B20="","",NOMBRES!B20)</f>
        <v>FONSECA HERNANDEZ MARIA ISABEL</v>
      </c>
      <c r="C38" s="80">
        <f t="shared" si="0"/>
        <v>0</v>
      </c>
      <c r="D38" s="80">
        <f t="shared" si="1"/>
        <v>0</v>
      </c>
      <c r="E38" s="81">
        <f t="shared" si="2"/>
        <v>0</v>
      </c>
      <c r="F38" s="81">
        <f t="shared" si="3"/>
        <v>0</v>
      </c>
      <c r="G38" s="82">
        <f t="shared" si="4"/>
        <v>0</v>
      </c>
      <c r="H38" s="82">
        <f t="shared" si="5"/>
        <v>0</v>
      </c>
      <c r="I38" s="79"/>
      <c r="J38" s="79"/>
      <c r="K38" s="79"/>
      <c r="L38" s="92">
        <f>CALIF_ANV!AX29</f>
        <v>5</v>
      </c>
      <c r="M38" s="93" t="str">
        <f>CALIF_ANV!AX66</f>
        <v/>
      </c>
      <c r="N38" s="94" t="str">
        <f>CALIF_ANV!AX103</f>
        <v/>
      </c>
      <c r="O38">
        <f t="shared" si="6"/>
        <v>5</v>
      </c>
    </row>
    <row r="39" spans="1:15" x14ac:dyDescent="0.2">
      <c r="A39">
        <v>20</v>
      </c>
      <c r="B39" s="100" t="str">
        <f>IF(NOMBRES!B21="","",NOMBRES!B21)</f>
        <v>GOMEZ LUIS ARLETH OYOMAL</v>
      </c>
      <c r="C39" s="80">
        <f t="shared" si="0"/>
        <v>0</v>
      </c>
      <c r="D39" s="80">
        <f t="shared" si="1"/>
        <v>0</v>
      </c>
      <c r="E39" s="81">
        <f t="shared" si="2"/>
        <v>0</v>
      </c>
      <c r="F39" s="81">
        <f t="shared" si="3"/>
        <v>0</v>
      </c>
      <c r="G39" s="82">
        <f t="shared" si="4"/>
        <v>0</v>
      </c>
      <c r="H39" s="82">
        <f t="shared" si="5"/>
        <v>0</v>
      </c>
      <c r="I39" s="79"/>
      <c r="J39" s="79"/>
      <c r="K39" s="79"/>
      <c r="L39" s="92">
        <f>CALIF_ANV!AX30</f>
        <v>5</v>
      </c>
      <c r="M39" s="93" t="str">
        <f>CALIF_ANV!AX67</f>
        <v/>
      </c>
      <c r="N39" s="94" t="str">
        <f>CALIF_ANV!AX104</f>
        <v/>
      </c>
      <c r="O39">
        <f t="shared" si="6"/>
        <v>5</v>
      </c>
    </row>
    <row r="40" spans="1:15" x14ac:dyDescent="0.2">
      <c r="A40">
        <v>21</v>
      </c>
      <c r="B40" s="100" t="str">
        <f>IF(NOMBRES!B22="","",NOMBRES!B22)</f>
        <v>GONZALEZ GUTIERREZ AQUILES</v>
      </c>
      <c r="C40" s="80">
        <f t="shared" si="0"/>
        <v>0</v>
      </c>
      <c r="D40" s="80">
        <f t="shared" si="1"/>
        <v>0</v>
      </c>
      <c r="E40" s="81">
        <f t="shared" si="2"/>
        <v>0</v>
      </c>
      <c r="F40" s="81">
        <f t="shared" si="3"/>
        <v>0</v>
      </c>
      <c r="G40" s="82">
        <f t="shared" si="4"/>
        <v>0</v>
      </c>
      <c r="H40" s="82">
        <f t="shared" si="5"/>
        <v>0</v>
      </c>
      <c r="I40" s="79"/>
      <c r="J40" s="79"/>
      <c r="K40" s="79"/>
      <c r="L40" s="92">
        <f>CALIF_ANV!AX31</f>
        <v>5</v>
      </c>
      <c r="M40" s="93" t="str">
        <f>CALIF_ANV!AX68</f>
        <v/>
      </c>
      <c r="N40" s="94" t="str">
        <f>CALIF_ANV!AX105</f>
        <v/>
      </c>
      <c r="O40">
        <f t="shared" si="6"/>
        <v>5</v>
      </c>
    </row>
    <row r="41" spans="1:15" x14ac:dyDescent="0.2">
      <c r="A41">
        <v>22</v>
      </c>
      <c r="B41" s="100" t="str">
        <f>IF(NOMBRES!B23="","",NOMBRES!B23)</f>
        <v>GONZALEZ HERNANDEZ JONATHAN DAVID</v>
      </c>
      <c r="C41" s="80">
        <f t="shared" si="0"/>
        <v>0</v>
      </c>
      <c r="D41" s="80">
        <f t="shared" si="1"/>
        <v>0</v>
      </c>
      <c r="E41" s="81">
        <f t="shared" si="2"/>
        <v>0</v>
      </c>
      <c r="F41" s="81">
        <f t="shared" si="3"/>
        <v>0</v>
      </c>
      <c r="G41" s="82">
        <f t="shared" si="4"/>
        <v>0</v>
      </c>
      <c r="H41" s="82">
        <f t="shared" si="5"/>
        <v>0</v>
      </c>
      <c r="I41" s="79"/>
      <c r="J41" s="79"/>
      <c r="K41" s="79"/>
      <c r="L41" s="92">
        <f>CALIF_ANV!AX32</f>
        <v>5</v>
      </c>
      <c r="M41" s="93" t="str">
        <f>CALIF_ANV!AX69</f>
        <v/>
      </c>
      <c r="N41" s="94" t="str">
        <f>CALIF_ANV!AX106</f>
        <v/>
      </c>
      <c r="O41">
        <f t="shared" si="6"/>
        <v>5</v>
      </c>
    </row>
    <row r="42" spans="1:15" x14ac:dyDescent="0.2">
      <c r="A42">
        <v>23</v>
      </c>
      <c r="B42" s="100" t="str">
        <f>IF(NOMBRES!B24="","",NOMBRES!B24)</f>
        <v>GONZALEZ JUAREZ JANETH MARIELI</v>
      </c>
      <c r="C42" s="80">
        <f t="shared" si="0"/>
        <v>0</v>
      </c>
      <c r="D42" s="80">
        <f t="shared" si="1"/>
        <v>0</v>
      </c>
      <c r="E42" s="81">
        <f t="shared" si="2"/>
        <v>0</v>
      </c>
      <c r="F42" s="81">
        <f t="shared" si="3"/>
        <v>0</v>
      </c>
      <c r="G42" s="82">
        <f t="shared" si="4"/>
        <v>0</v>
      </c>
      <c r="H42" s="82">
        <f t="shared" si="5"/>
        <v>0</v>
      </c>
      <c r="I42" s="79"/>
      <c r="J42" s="79"/>
      <c r="K42" s="79"/>
      <c r="L42" s="92">
        <f>CALIF_ANV!AX33</f>
        <v>5</v>
      </c>
      <c r="M42" s="93" t="str">
        <f>CALIF_ANV!AX70</f>
        <v/>
      </c>
      <c r="N42" s="94" t="str">
        <f>CALIF_ANV!AX107</f>
        <v/>
      </c>
      <c r="O42">
        <f t="shared" si="6"/>
        <v>5</v>
      </c>
    </row>
    <row r="43" spans="1:15" x14ac:dyDescent="0.2">
      <c r="A43">
        <v>24</v>
      </c>
      <c r="B43" s="100" t="str">
        <f>IF(NOMBRES!B25="","",NOMBRES!B25)</f>
        <v>HERNANDEZ BAUTISTA DEVIN</v>
      </c>
      <c r="C43" s="80">
        <f t="shared" si="0"/>
        <v>0</v>
      </c>
      <c r="D43" s="80">
        <f t="shared" si="1"/>
        <v>0</v>
      </c>
      <c r="E43" s="81">
        <f t="shared" si="2"/>
        <v>0</v>
      </c>
      <c r="F43" s="81">
        <f t="shared" si="3"/>
        <v>0</v>
      </c>
      <c r="G43" s="82">
        <f t="shared" si="4"/>
        <v>0</v>
      </c>
      <c r="H43" s="82">
        <f t="shared" si="5"/>
        <v>0</v>
      </c>
      <c r="I43" s="79"/>
      <c r="J43" s="79"/>
      <c r="K43" s="79"/>
      <c r="L43" s="92">
        <f>CALIF_ANV!AX34</f>
        <v>5</v>
      </c>
      <c r="M43" s="93" t="str">
        <f>CALIF_ANV!AX71</f>
        <v/>
      </c>
      <c r="N43" s="94" t="str">
        <f>CALIF_ANV!AX108</f>
        <v/>
      </c>
      <c r="O43">
        <f t="shared" si="6"/>
        <v>5</v>
      </c>
    </row>
    <row r="44" spans="1:15" x14ac:dyDescent="0.2">
      <c r="A44">
        <v>25</v>
      </c>
      <c r="B44" s="100" t="str">
        <f>IF(NOMBRES!B26="","",NOMBRES!B26)</f>
        <v>HERNANDEZ DE LA CRUZ WENDY ARLETH</v>
      </c>
      <c r="C44" s="80">
        <f t="shared" si="0"/>
        <v>0</v>
      </c>
      <c r="D44" s="80">
        <f t="shared" si="1"/>
        <v>0</v>
      </c>
      <c r="E44" s="81">
        <f t="shared" si="2"/>
        <v>0</v>
      </c>
      <c r="F44" s="81">
        <f t="shared" si="3"/>
        <v>0</v>
      </c>
      <c r="G44" s="82">
        <f t="shared" si="4"/>
        <v>0</v>
      </c>
      <c r="H44" s="82">
        <f t="shared" si="5"/>
        <v>0</v>
      </c>
      <c r="I44" s="79"/>
      <c r="J44" s="79"/>
      <c r="K44" s="79"/>
      <c r="L44" s="92">
        <f>CALIF_ANV!AX35</f>
        <v>5</v>
      </c>
      <c r="M44" s="93" t="str">
        <f>CALIF_ANV!AX72</f>
        <v/>
      </c>
      <c r="N44" s="94" t="str">
        <f>CALIF_ANV!AX109</f>
        <v/>
      </c>
      <c r="O44">
        <f t="shared" si="6"/>
        <v>5</v>
      </c>
    </row>
    <row r="45" spans="1:15" x14ac:dyDescent="0.2">
      <c r="A45">
        <v>26</v>
      </c>
      <c r="B45" s="100" t="str">
        <f>IF(NOMBRES!B27="","",NOMBRES!B27)</f>
        <v>HERNANDEZ HERNANDEZ MARCE DEL ROSARIO</v>
      </c>
      <c r="C45" s="80">
        <f t="shared" si="0"/>
        <v>6.9</v>
      </c>
      <c r="D45" s="80">
        <f t="shared" si="1"/>
        <v>20.7</v>
      </c>
      <c r="E45" s="81">
        <f t="shared" si="2"/>
        <v>10</v>
      </c>
      <c r="F45" s="81">
        <f t="shared" si="3"/>
        <v>30</v>
      </c>
      <c r="G45" s="82">
        <f t="shared" si="4"/>
        <v>10</v>
      </c>
      <c r="H45" s="82">
        <f t="shared" si="5"/>
        <v>30</v>
      </c>
      <c r="I45" s="79">
        <v>16</v>
      </c>
      <c r="J45" s="79">
        <v>23</v>
      </c>
      <c r="K45" s="79">
        <v>23</v>
      </c>
      <c r="L45">
        <f>CALIF_REV!AX4</f>
        <v>5</v>
      </c>
      <c r="M45">
        <f>CALIF_REV!AX39</f>
        <v>8</v>
      </c>
      <c r="N45">
        <f>CALIF_REV!AX74</f>
        <v>10</v>
      </c>
      <c r="O45">
        <f t="shared" si="6"/>
        <v>7.6</v>
      </c>
    </row>
    <row r="46" spans="1:15" x14ac:dyDescent="0.2">
      <c r="A46">
        <v>27</v>
      </c>
      <c r="B46" s="100" t="str">
        <f>IF(NOMBRES!B28="","",NOMBRES!B28)</f>
        <v>HERNANDEZ HERNANDEZ NAHEMA DEL MILAGROS</v>
      </c>
      <c r="C46" s="80">
        <f t="shared" si="0"/>
        <v>0</v>
      </c>
      <c r="D46" s="80">
        <f t="shared" si="1"/>
        <v>0</v>
      </c>
      <c r="E46" s="81">
        <f t="shared" si="2"/>
        <v>0</v>
      </c>
      <c r="F46" s="81">
        <f t="shared" si="3"/>
        <v>0</v>
      </c>
      <c r="G46" s="82">
        <f t="shared" si="4"/>
        <v>0</v>
      </c>
      <c r="H46" s="82">
        <f t="shared" si="5"/>
        <v>0</v>
      </c>
      <c r="I46" s="79"/>
      <c r="J46" s="79"/>
      <c r="K46" s="79"/>
      <c r="L46">
        <f>CALIF_REV!AX5</f>
        <v>5</v>
      </c>
      <c r="M46" t="str">
        <f>CALIF_REV!AX40</f>
        <v/>
      </c>
      <c r="N46" t="str">
        <f>CALIF_REV!AX75</f>
        <v/>
      </c>
      <c r="O46">
        <f t="shared" si="6"/>
        <v>5</v>
      </c>
    </row>
    <row r="47" spans="1:15" x14ac:dyDescent="0.2">
      <c r="A47">
        <v>28</v>
      </c>
      <c r="B47" s="100" t="str">
        <f>IF(NOMBRES!B29="","",NOMBRES!B29)</f>
        <v>HERNANDEZ LUIS JOSE ANGEL</v>
      </c>
      <c r="C47" s="80">
        <f t="shared" si="0"/>
        <v>0</v>
      </c>
      <c r="D47" s="80">
        <f t="shared" si="1"/>
        <v>0</v>
      </c>
      <c r="E47" s="81">
        <f t="shared" si="2"/>
        <v>0</v>
      </c>
      <c r="F47" s="81">
        <f t="shared" si="3"/>
        <v>0</v>
      </c>
      <c r="G47" s="82">
        <f t="shared" si="4"/>
        <v>0</v>
      </c>
      <c r="H47" s="82">
        <f t="shared" si="5"/>
        <v>0</v>
      </c>
      <c r="I47" s="79"/>
      <c r="J47" s="79"/>
      <c r="K47" s="79"/>
      <c r="L47">
        <f>CALIF_REV!AX6</f>
        <v>5</v>
      </c>
      <c r="M47" t="str">
        <f>CALIF_REV!AX41</f>
        <v/>
      </c>
      <c r="N47" t="str">
        <f>CALIF_REV!AX76</f>
        <v/>
      </c>
      <c r="O47">
        <f t="shared" si="6"/>
        <v>5</v>
      </c>
    </row>
    <row r="48" spans="1:15" x14ac:dyDescent="0.2">
      <c r="A48">
        <v>29</v>
      </c>
      <c r="B48" s="100" t="str">
        <f>IF(NOMBRES!B30="","",NOMBRES!B30)</f>
        <v>HERNANDEZ LUIS SOFIA</v>
      </c>
      <c r="C48" s="80">
        <f t="shared" si="0"/>
        <v>0</v>
      </c>
      <c r="D48" s="80">
        <f t="shared" si="1"/>
        <v>0</v>
      </c>
      <c r="E48" s="81">
        <f t="shared" si="2"/>
        <v>0</v>
      </c>
      <c r="F48" s="81">
        <f t="shared" si="3"/>
        <v>0</v>
      </c>
      <c r="G48" s="82">
        <f t="shared" si="4"/>
        <v>0</v>
      </c>
      <c r="H48" s="82">
        <f t="shared" si="5"/>
        <v>0</v>
      </c>
      <c r="I48" s="79"/>
      <c r="J48" s="79"/>
      <c r="K48" s="79"/>
      <c r="L48">
        <f>CALIF_REV!AX7</f>
        <v>5</v>
      </c>
      <c r="M48" t="str">
        <f>CALIF_REV!AX42</f>
        <v/>
      </c>
      <c r="N48" t="str">
        <f>CALIF_REV!AX77</f>
        <v/>
      </c>
      <c r="O48">
        <f t="shared" si="6"/>
        <v>5</v>
      </c>
    </row>
    <row r="49" spans="1:15" x14ac:dyDescent="0.2">
      <c r="A49">
        <v>30</v>
      </c>
      <c r="B49" s="100" t="str">
        <f>IF(NOMBRES!B31="","",NOMBRES!B31)</f>
        <v>HERNANDEZ NOLASCO BLANCA AZALIA</v>
      </c>
      <c r="C49" s="80">
        <f t="shared" si="0"/>
        <v>0</v>
      </c>
      <c r="D49" s="80">
        <f t="shared" si="1"/>
        <v>0</v>
      </c>
      <c r="E49" s="81">
        <f t="shared" si="2"/>
        <v>0</v>
      </c>
      <c r="F49" s="81">
        <f t="shared" si="3"/>
        <v>0</v>
      </c>
      <c r="G49" s="82">
        <f t="shared" si="4"/>
        <v>0</v>
      </c>
      <c r="H49" s="82">
        <f t="shared" si="5"/>
        <v>0</v>
      </c>
      <c r="I49" s="79"/>
      <c r="J49" s="79"/>
      <c r="K49" s="79"/>
      <c r="L49">
        <f>CALIF_REV!AX8</f>
        <v>5</v>
      </c>
      <c r="M49" t="str">
        <f>CALIF_REV!AX43</f>
        <v/>
      </c>
      <c r="N49" t="str">
        <f>CALIF_REV!AX78</f>
        <v/>
      </c>
      <c r="O49">
        <f t="shared" si="6"/>
        <v>5</v>
      </c>
    </row>
    <row r="50" spans="1:15" x14ac:dyDescent="0.2">
      <c r="A50">
        <v>31</v>
      </c>
      <c r="B50" s="100" t="str">
        <f>IF(NOMBRES!B32="","",NOMBRES!B32)</f>
        <v>JUAREZ BAHENA XIMENA</v>
      </c>
      <c r="C50" s="80">
        <f t="shared" si="0"/>
        <v>0</v>
      </c>
      <c r="D50" s="80">
        <f t="shared" si="1"/>
        <v>0</v>
      </c>
      <c r="E50" s="81">
        <f t="shared" si="2"/>
        <v>0</v>
      </c>
      <c r="F50" s="81">
        <f t="shared" si="3"/>
        <v>0</v>
      </c>
      <c r="G50" s="82">
        <f t="shared" si="4"/>
        <v>0</v>
      </c>
      <c r="H50" s="82">
        <f t="shared" si="5"/>
        <v>0</v>
      </c>
      <c r="I50" s="79"/>
      <c r="J50" s="79"/>
      <c r="K50" s="79"/>
      <c r="L50">
        <f>CALIF_REV!AX9</f>
        <v>5</v>
      </c>
      <c r="M50" t="str">
        <f>CALIF_REV!AX44</f>
        <v/>
      </c>
      <c r="N50" t="str">
        <f>CALIF_REV!AX79</f>
        <v/>
      </c>
      <c r="O50">
        <f t="shared" si="6"/>
        <v>5</v>
      </c>
    </row>
    <row r="51" spans="1:15" x14ac:dyDescent="0.2">
      <c r="A51">
        <v>32</v>
      </c>
      <c r="B51" s="100" t="str">
        <f>IF(NOMBRES!B33="","",NOMBRES!B33)</f>
        <v>LAZARO VAZQUEZ ANGEL ARATH</v>
      </c>
      <c r="C51" s="80">
        <f t="shared" si="0"/>
        <v>0</v>
      </c>
      <c r="D51" s="80">
        <f t="shared" si="1"/>
        <v>0</v>
      </c>
      <c r="E51" s="81">
        <f t="shared" si="2"/>
        <v>0</v>
      </c>
      <c r="F51" s="81">
        <f t="shared" si="3"/>
        <v>0</v>
      </c>
      <c r="G51" s="82">
        <f t="shared" si="4"/>
        <v>0</v>
      </c>
      <c r="H51" s="82">
        <f t="shared" si="5"/>
        <v>0</v>
      </c>
      <c r="I51" s="79"/>
      <c r="J51" s="79"/>
      <c r="K51" s="79"/>
      <c r="L51">
        <f>CALIF_REV!AX10</f>
        <v>5</v>
      </c>
      <c r="M51" t="str">
        <f>CALIF_REV!AX45</f>
        <v/>
      </c>
      <c r="N51" t="str">
        <f>CALIF_REV!AX80</f>
        <v/>
      </c>
      <c r="O51">
        <f t="shared" si="6"/>
        <v>5</v>
      </c>
    </row>
    <row r="52" spans="1:15" x14ac:dyDescent="0.2">
      <c r="A52">
        <v>33</v>
      </c>
      <c r="B52" s="100" t="str">
        <f>IF(NOMBRES!B34="","",NOMBRES!B34)</f>
        <v>LOPEZ GONZALEZ PARIS ANNGELY</v>
      </c>
      <c r="C52" s="80">
        <f t="shared" si="0"/>
        <v>0</v>
      </c>
      <c r="D52" s="80">
        <f t="shared" si="1"/>
        <v>0</v>
      </c>
      <c r="E52" s="81">
        <f t="shared" si="2"/>
        <v>0</v>
      </c>
      <c r="F52" s="81">
        <f t="shared" si="3"/>
        <v>0</v>
      </c>
      <c r="G52" s="82">
        <f t="shared" si="4"/>
        <v>0</v>
      </c>
      <c r="H52" s="82">
        <f t="shared" si="5"/>
        <v>0</v>
      </c>
      <c r="I52" s="79"/>
      <c r="J52" s="79"/>
      <c r="K52" s="79"/>
      <c r="L52">
        <f>CALIF_REV!AX11</f>
        <v>5</v>
      </c>
      <c r="M52" t="str">
        <f>CALIF_REV!AX46</f>
        <v/>
      </c>
      <c r="N52" t="str">
        <f>CALIF_REV!AX81</f>
        <v/>
      </c>
      <c r="O52">
        <f t="shared" si="6"/>
        <v>5</v>
      </c>
    </row>
    <row r="53" spans="1:15" x14ac:dyDescent="0.2">
      <c r="A53">
        <v>34</v>
      </c>
      <c r="B53" s="100" t="str">
        <f>IF(NOMBRES!B35="","",NOMBRES!B35)</f>
        <v>MARTINEZ BAUTISTA AMBAR GUADALUPE</v>
      </c>
      <c r="C53" s="80">
        <f t="shared" si="0"/>
        <v>0</v>
      </c>
      <c r="D53" s="80">
        <f t="shared" si="1"/>
        <v>0</v>
      </c>
      <c r="E53" s="81">
        <f t="shared" si="2"/>
        <v>0</v>
      </c>
      <c r="F53" s="81">
        <f t="shared" si="3"/>
        <v>0</v>
      </c>
      <c r="G53" s="82">
        <f t="shared" si="4"/>
        <v>0</v>
      </c>
      <c r="H53" s="82">
        <f t="shared" si="5"/>
        <v>0</v>
      </c>
      <c r="I53" s="79"/>
      <c r="J53" s="79"/>
      <c r="K53" s="79"/>
      <c r="L53">
        <f>CALIF_REV!AX12</f>
        <v>5</v>
      </c>
      <c r="M53" t="str">
        <f>CALIF_REV!AX47</f>
        <v/>
      </c>
      <c r="N53" t="str">
        <f>CALIF_REV!AX82</f>
        <v/>
      </c>
      <c r="O53">
        <f t="shared" si="6"/>
        <v>5</v>
      </c>
    </row>
    <row r="54" spans="1:15" x14ac:dyDescent="0.2">
      <c r="A54">
        <v>35</v>
      </c>
      <c r="B54" s="100" t="str">
        <f>IF(NOMBRES!B36="","",NOMBRES!B36)</f>
        <v>MARTINEZ GONZALEZ JOSGAR NOE</v>
      </c>
      <c r="C54" s="80">
        <f t="shared" si="0"/>
        <v>0</v>
      </c>
      <c r="D54" s="80">
        <f t="shared" si="1"/>
        <v>0</v>
      </c>
      <c r="E54" s="81">
        <f t="shared" si="2"/>
        <v>0</v>
      </c>
      <c r="F54" s="81">
        <f t="shared" si="3"/>
        <v>0</v>
      </c>
      <c r="G54" s="82">
        <f t="shared" si="4"/>
        <v>0</v>
      </c>
      <c r="H54" s="82">
        <f t="shared" si="5"/>
        <v>0</v>
      </c>
      <c r="I54" s="79"/>
      <c r="J54" s="79"/>
      <c r="K54" s="79"/>
      <c r="L54">
        <f>CALIF_REV!AX13</f>
        <v>5</v>
      </c>
      <c r="M54" t="str">
        <f>CALIF_REV!AX48</f>
        <v/>
      </c>
      <c r="N54" t="str">
        <f>CALIF_REV!AX83</f>
        <v/>
      </c>
      <c r="O54">
        <f t="shared" si="6"/>
        <v>5</v>
      </c>
    </row>
    <row r="55" spans="1:15" x14ac:dyDescent="0.2">
      <c r="A55">
        <v>36</v>
      </c>
      <c r="B55" s="100" t="str">
        <f>IF(NOMBRES!B37="","",NOMBRES!B37)</f>
        <v>MARTINEZ HERNANDEZ ANA LLUVIA</v>
      </c>
      <c r="C55" s="80">
        <f t="shared" si="0"/>
        <v>0</v>
      </c>
      <c r="D55" s="80">
        <f t="shared" si="1"/>
        <v>0</v>
      </c>
      <c r="E55" s="81">
        <f t="shared" si="2"/>
        <v>0</v>
      </c>
      <c r="F55" s="81">
        <f t="shared" si="3"/>
        <v>0</v>
      </c>
      <c r="G55" s="82">
        <f t="shared" si="4"/>
        <v>0</v>
      </c>
      <c r="H55" s="82">
        <f t="shared" si="5"/>
        <v>0</v>
      </c>
      <c r="I55" s="79"/>
      <c r="J55" s="79"/>
      <c r="K55" s="79"/>
      <c r="L55">
        <f>CALIF_REV!AX14</f>
        <v>5</v>
      </c>
      <c r="M55" t="str">
        <f>CALIF_REV!AX49</f>
        <v/>
      </c>
      <c r="N55" t="str">
        <f>CALIF_REV!AX84</f>
        <v/>
      </c>
      <c r="O55">
        <f t="shared" si="6"/>
        <v>5</v>
      </c>
    </row>
    <row r="56" spans="1:15" x14ac:dyDescent="0.2">
      <c r="A56">
        <v>37</v>
      </c>
      <c r="B56" s="100" t="str">
        <f>IF(NOMBRES!B38="","",NOMBRES!B38)</f>
        <v>MARTINEZ HERNANDEZ ANGEL DE JESUS</v>
      </c>
      <c r="C56" s="80">
        <f t="shared" si="0"/>
        <v>0</v>
      </c>
      <c r="D56" s="80">
        <f t="shared" si="1"/>
        <v>0</v>
      </c>
      <c r="E56" s="81">
        <f t="shared" si="2"/>
        <v>0</v>
      </c>
      <c r="F56" s="81">
        <f t="shared" si="3"/>
        <v>0</v>
      </c>
      <c r="G56" s="82">
        <f t="shared" si="4"/>
        <v>0</v>
      </c>
      <c r="H56" s="82">
        <f t="shared" si="5"/>
        <v>0</v>
      </c>
      <c r="I56" s="79"/>
      <c r="J56" s="79"/>
      <c r="K56" s="79"/>
      <c r="L56">
        <f>CALIF_REV!AX15</f>
        <v>5</v>
      </c>
      <c r="M56" t="str">
        <f>CALIF_REV!AX50</f>
        <v/>
      </c>
      <c r="N56" t="str">
        <f>CALIF_REV!AX85</f>
        <v/>
      </c>
      <c r="O56">
        <f t="shared" si="6"/>
        <v>5</v>
      </c>
    </row>
    <row r="57" spans="1:15" x14ac:dyDescent="0.2">
      <c r="A57">
        <v>38</v>
      </c>
      <c r="B57" s="100" t="str">
        <f>IF(NOMBRES!B39="","",NOMBRES!B39)</f>
        <v>MARTINEZ HERNANDEZ JADER</v>
      </c>
      <c r="C57" s="80">
        <f t="shared" si="0"/>
        <v>0</v>
      </c>
      <c r="D57" s="80">
        <f t="shared" si="1"/>
        <v>0</v>
      </c>
      <c r="E57" s="81">
        <f t="shared" si="2"/>
        <v>0</v>
      </c>
      <c r="F57" s="81">
        <f t="shared" si="3"/>
        <v>0</v>
      </c>
      <c r="G57" s="82">
        <f t="shared" si="4"/>
        <v>0</v>
      </c>
      <c r="H57" s="82">
        <f t="shared" si="5"/>
        <v>0</v>
      </c>
      <c r="I57" s="79"/>
      <c r="J57" s="79"/>
      <c r="K57" s="79"/>
      <c r="L57">
        <f>CALIF_REV!AX16</f>
        <v>5</v>
      </c>
      <c r="M57" t="str">
        <f>CALIF_REV!AX51</f>
        <v/>
      </c>
      <c r="N57" t="str">
        <f>CALIF_REV!AX86</f>
        <v/>
      </c>
      <c r="O57">
        <f t="shared" si="6"/>
        <v>5</v>
      </c>
    </row>
    <row r="58" spans="1:15" x14ac:dyDescent="0.2">
      <c r="A58">
        <v>39</v>
      </c>
      <c r="B58" s="100" t="str">
        <f>IF(NOMBRES!B40="","",NOMBRES!B40)</f>
        <v>MARTINEZ HERNANDEZ MAYREN ALEJANDRA</v>
      </c>
      <c r="C58" s="80">
        <f t="shared" si="0"/>
        <v>0</v>
      </c>
      <c r="D58" s="80">
        <f t="shared" si="1"/>
        <v>0</v>
      </c>
      <c r="E58" s="81">
        <f t="shared" si="2"/>
        <v>0</v>
      </c>
      <c r="F58" s="81">
        <f t="shared" si="3"/>
        <v>0</v>
      </c>
      <c r="G58" s="82">
        <f t="shared" si="4"/>
        <v>0</v>
      </c>
      <c r="H58" s="82">
        <f t="shared" si="5"/>
        <v>0</v>
      </c>
      <c r="I58" s="79"/>
      <c r="J58" s="79"/>
      <c r="K58" s="79"/>
      <c r="L58">
        <f>CALIF_REV!AX17</f>
        <v>5</v>
      </c>
      <c r="M58" t="str">
        <f>CALIF_REV!AX52</f>
        <v/>
      </c>
      <c r="N58" t="str">
        <f>CALIF_REV!AX87</f>
        <v/>
      </c>
      <c r="O58">
        <f t="shared" si="6"/>
        <v>5</v>
      </c>
    </row>
    <row r="59" spans="1:15" x14ac:dyDescent="0.2">
      <c r="A59">
        <v>40</v>
      </c>
      <c r="B59" s="100" t="str">
        <f>IF(NOMBRES!B41="","",NOMBRES!B41)</f>
        <v>MARTINEZ PAVA VALENTIN</v>
      </c>
      <c r="C59" s="80">
        <f t="shared" si="0"/>
        <v>0</v>
      </c>
      <c r="D59" s="80">
        <f t="shared" si="1"/>
        <v>0</v>
      </c>
      <c r="E59" s="81">
        <f t="shared" si="2"/>
        <v>0</v>
      </c>
      <c r="F59" s="81">
        <f t="shared" si="3"/>
        <v>0</v>
      </c>
      <c r="G59" s="82">
        <f t="shared" si="4"/>
        <v>0</v>
      </c>
      <c r="H59" s="82">
        <f t="shared" si="5"/>
        <v>0</v>
      </c>
      <c r="I59" s="79"/>
      <c r="J59" s="79"/>
      <c r="K59" s="79"/>
      <c r="L59">
        <f>CALIF_REV!AX18</f>
        <v>5</v>
      </c>
      <c r="M59" t="str">
        <f>CALIF_REV!AX53</f>
        <v/>
      </c>
      <c r="N59" t="str">
        <f>CALIF_REV!AX88</f>
        <v/>
      </c>
      <c r="O59">
        <f t="shared" si="6"/>
        <v>5</v>
      </c>
    </row>
    <row r="60" spans="1:15" x14ac:dyDescent="0.2">
      <c r="A60">
        <v>41</v>
      </c>
      <c r="B60" s="100" t="str">
        <f>IF(NOMBRES!B42="","",NOMBRES!B42)</f>
        <v>PADILLA GONZALEZ JHONNY</v>
      </c>
      <c r="C60" s="80">
        <f t="shared" si="0"/>
        <v>0</v>
      </c>
      <c r="D60" s="80">
        <f t="shared" si="1"/>
        <v>0</v>
      </c>
      <c r="E60" s="81">
        <f t="shared" si="2"/>
        <v>0</v>
      </c>
      <c r="F60" s="81">
        <f t="shared" si="3"/>
        <v>0</v>
      </c>
      <c r="G60" s="82">
        <f t="shared" si="4"/>
        <v>0</v>
      </c>
      <c r="H60" s="82">
        <f t="shared" si="5"/>
        <v>0</v>
      </c>
      <c r="I60" s="79"/>
      <c r="J60" s="79"/>
      <c r="K60" s="79"/>
      <c r="L60">
        <f>CALIF_REV!AX19</f>
        <v>5</v>
      </c>
      <c r="M60" t="str">
        <f>CALIF_REV!AX54</f>
        <v/>
      </c>
      <c r="N60" t="str">
        <f>CALIF_REV!AX89</f>
        <v/>
      </c>
      <c r="O60">
        <f t="shared" si="6"/>
        <v>5</v>
      </c>
    </row>
    <row r="61" spans="1:15" x14ac:dyDescent="0.2">
      <c r="A61">
        <v>42</v>
      </c>
      <c r="B61" s="100" t="str">
        <f>IF(NOMBRES!B43="","",NOMBRES!B43)</f>
        <v>PEREZ MARTINEZ LUZ ELENA</v>
      </c>
      <c r="C61" s="80">
        <f t="shared" si="0"/>
        <v>0</v>
      </c>
      <c r="D61" s="80">
        <f t="shared" si="1"/>
        <v>0</v>
      </c>
      <c r="E61" s="81">
        <f t="shared" si="2"/>
        <v>0</v>
      </c>
      <c r="F61" s="81">
        <f t="shared" si="3"/>
        <v>0</v>
      </c>
      <c r="G61" s="82">
        <f t="shared" si="4"/>
        <v>0</v>
      </c>
      <c r="H61" s="82">
        <f t="shared" si="5"/>
        <v>0</v>
      </c>
      <c r="I61" s="79"/>
      <c r="J61" s="79"/>
      <c r="K61" s="79"/>
      <c r="L61">
        <f>CALIF_REV!AX20</f>
        <v>5</v>
      </c>
      <c r="M61" t="str">
        <f>CALIF_REV!AX55</f>
        <v/>
      </c>
      <c r="N61" t="str">
        <f>CALIF_REV!AX90</f>
        <v/>
      </c>
      <c r="O61">
        <f t="shared" si="6"/>
        <v>5</v>
      </c>
    </row>
    <row r="62" spans="1:15" x14ac:dyDescent="0.2">
      <c r="A62">
        <v>43</v>
      </c>
      <c r="B62" s="100" t="str">
        <f>IF(NOMBRES!B44="","",NOMBRES!B44)</f>
        <v>RAMIREZ HERNANDEZ ADILENE PAOLA</v>
      </c>
      <c r="C62" s="80">
        <f t="shared" si="0"/>
        <v>0</v>
      </c>
      <c r="D62" s="80">
        <f t="shared" si="1"/>
        <v>0</v>
      </c>
      <c r="E62" s="81">
        <f t="shared" si="2"/>
        <v>0</v>
      </c>
      <c r="F62" s="81">
        <f t="shared" si="3"/>
        <v>0</v>
      </c>
      <c r="G62" s="82">
        <f t="shared" si="4"/>
        <v>0</v>
      </c>
      <c r="H62" s="82">
        <f t="shared" si="5"/>
        <v>0</v>
      </c>
      <c r="I62" s="79"/>
      <c r="J62" s="79"/>
      <c r="K62" s="79"/>
      <c r="L62">
        <f>CALIF_REV!AX21</f>
        <v>5</v>
      </c>
      <c r="M62" t="str">
        <f>CALIF_REV!AX56</f>
        <v/>
      </c>
      <c r="N62" t="str">
        <f>CALIF_REV!AX91</f>
        <v/>
      </c>
      <c r="O62">
        <f t="shared" si="6"/>
        <v>5</v>
      </c>
    </row>
    <row r="63" spans="1:15" x14ac:dyDescent="0.2">
      <c r="A63">
        <v>44</v>
      </c>
      <c r="B63" s="100" t="str">
        <f>IF(NOMBRES!B45="","",NOMBRES!B45)</f>
        <v>ROCHA RAMIREZ EDITH ALEJANDRA</v>
      </c>
      <c r="C63" s="80">
        <f t="shared" si="0"/>
        <v>0</v>
      </c>
      <c r="D63" s="80">
        <f t="shared" si="1"/>
        <v>0</v>
      </c>
      <c r="E63" s="81">
        <f t="shared" si="2"/>
        <v>0</v>
      </c>
      <c r="F63" s="81">
        <f t="shared" si="3"/>
        <v>0</v>
      </c>
      <c r="G63" s="82">
        <f t="shared" si="4"/>
        <v>0</v>
      </c>
      <c r="H63" s="82">
        <f t="shared" si="5"/>
        <v>0</v>
      </c>
      <c r="I63" s="79"/>
      <c r="J63" s="79"/>
      <c r="K63" s="79"/>
      <c r="L63">
        <f>CALIF_REV!AX22</f>
        <v>5</v>
      </c>
      <c r="M63" t="str">
        <f>CALIF_REV!AX57</f>
        <v/>
      </c>
      <c r="N63" t="str">
        <f>CALIF_REV!AX92</f>
        <v/>
      </c>
      <c r="O63">
        <f t="shared" si="6"/>
        <v>5</v>
      </c>
    </row>
    <row r="64" spans="1:15" x14ac:dyDescent="0.2">
      <c r="A64">
        <v>45</v>
      </c>
      <c r="B64" s="100" t="str">
        <f>IF(NOMBRES!B46="","",NOMBRES!B46)</f>
        <v>RODRIGUEZ DOMINGUEZ JULISSA</v>
      </c>
      <c r="C64" s="80">
        <f t="shared" si="0"/>
        <v>0</v>
      </c>
      <c r="D64" s="80">
        <f t="shared" si="1"/>
        <v>0</v>
      </c>
      <c r="E64" s="81">
        <f t="shared" si="2"/>
        <v>0</v>
      </c>
      <c r="F64" s="81">
        <f t="shared" si="3"/>
        <v>0</v>
      </c>
      <c r="G64" s="82">
        <f t="shared" si="4"/>
        <v>0</v>
      </c>
      <c r="H64" s="82">
        <f t="shared" si="5"/>
        <v>0</v>
      </c>
      <c r="I64" s="79"/>
      <c r="J64" s="79"/>
      <c r="K64" s="79"/>
      <c r="L64">
        <f>CALIF_REV!AX23</f>
        <v>5</v>
      </c>
      <c r="M64" t="str">
        <f>CALIF_REV!AX58</f>
        <v/>
      </c>
      <c r="N64" t="str">
        <f>CALIF_REV!AX93</f>
        <v/>
      </c>
      <c r="O64">
        <f t="shared" si="6"/>
        <v>5</v>
      </c>
    </row>
    <row r="65" spans="1:15" x14ac:dyDescent="0.2">
      <c r="A65">
        <v>46</v>
      </c>
      <c r="B65" s="100" t="str">
        <f>IF(NOMBRES!B47="","",NOMBRES!B47)</f>
        <v>RODRIGUEZ LORENZO DAFNE ESTEFANIA</v>
      </c>
      <c r="C65" s="80">
        <f t="shared" si="0"/>
        <v>0</v>
      </c>
      <c r="D65" s="80">
        <f t="shared" si="1"/>
        <v>0</v>
      </c>
      <c r="E65" s="81">
        <f t="shared" si="2"/>
        <v>0</v>
      </c>
      <c r="F65" s="81">
        <f t="shared" si="3"/>
        <v>0</v>
      </c>
      <c r="G65" s="82">
        <f t="shared" si="4"/>
        <v>0</v>
      </c>
      <c r="H65" s="82">
        <f t="shared" si="5"/>
        <v>0</v>
      </c>
      <c r="I65" s="79"/>
      <c r="J65" s="79"/>
      <c r="K65" s="79"/>
      <c r="L65">
        <f>CALIF_REV!AX24</f>
        <v>5</v>
      </c>
      <c r="M65" t="str">
        <f>CALIF_REV!AX59</f>
        <v/>
      </c>
      <c r="N65" t="str">
        <f>CALIF_REV!AX94</f>
        <v/>
      </c>
      <c r="O65">
        <f t="shared" si="6"/>
        <v>5</v>
      </c>
    </row>
    <row r="66" spans="1:15" x14ac:dyDescent="0.2">
      <c r="A66">
        <v>47</v>
      </c>
      <c r="B66" s="100" t="str">
        <f>IF(NOMBRES!B48="","",NOMBRES!B48)</f>
        <v>ROSAS AMBROSIO YEISIL ARMIL</v>
      </c>
      <c r="C66" s="80">
        <f t="shared" si="0"/>
        <v>0</v>
      </c>
      <c r="D66" s="80">
        <f t="shared" si="1"/>
        <v>0</v>
      </c>
      <c r="E66" s="81">
        <f t="shared" si="2"/>
        <v>0</v>
      </c>
      <c r="F66" s="81">
        <f t="shared" si="3"/>
        <v>0</v>
      </c>
      <c r="G66" s="82">
        <f t="shared" si="4"/>
        <v>0</v>
      </c>
      <c r="H66" s="82">
        <f t="shared" si="5"/>
        <v>0</v>
      </c>
      <c r="I66" s="79"/>
      <c r="J66" s="79"/>
      <c r="K66" s="79"/>
      <c r="L66">
        <f>CALIF_REV!AX25</f>
        <v>5</v>
      </c>
      <c r="M66" t="str">
        <f>CALIF_REV!AX60</f>
        <v/>
      </c>
      <c r="N66" t="str">
        <f>CALIF_REV!AX95</f>
        <v/>
      </c>
      <c r="O66">
        <f t="shared" si="6"/>
        <v>5</v>
      </c>
    </row>
    <row r="67" spans="1:15" x14ac:dyDescent="0.2">
      <c r="A67">
        <v>48</v>
      </c>
      <c r="B67" s="100" t="str">
        <f>IF(NOMBRES!B49="","",NOMBRES!B49)</f>
        <v>VALERIO BAUTISTA CARLOS IVAN</v>
      </c>
      <c r="C67" s="80">
        <f t="shared" si="0"/>
        <v>0</v>
      </c>
      <c r="D67" s="80">
        <f t="shared" si="1"/>
        <v>0</v>
      </c>
      <c r="E67" s="81">
        <f t="shared" si="2"/>
        <v>0</v>
      </c>
      <c r="F67" s="81">
        <f t="shared" si="3"/>
        <v>0</v>
      </c>
      <c r="G67" s="82">
        <f t="shared" si="4"/>
        <v>0</v>
      </c>
      <c r="H67" s="82">
        <f t="shared" si="5"/>
        <v>0</v>
      </c>
      <c r="I67" s="79"/>
      <c r="J67" s="79"/>
      <c r="K67" s="79"/>
      <c r="L67">
        <f>CALIF_REV!AX26</f>
        <v>5</v>
      </c>
      <c r="M67" t="str">
        <f>CALIF_REV!AX61</f>
        <v/>
      </c>
      <c r="N67" t="str">
        <f>CALIF_REV!AX96</f>
        <v/>
      </c>
      <c r="O67">
        <f t="shared" si="6"/>
        <v>5</v>
      </c>
    </row>
    <row r="68" spans="1:15" x14ac:dyDescent="0.2">
      <c r="A68">
        <v>49</v>
      </c>
      <c r="B68" s="100" t="str">
        <f>IF(NOMBRES!B50="","",NOMBRES!B50)</f>
        <v/>
      </c>
      <c r="C68" s="80" t="str">
        <f t="shared" si="0"/>
        <v/>
      </c>
      <c r="D68" s="80" t="str">
        <f t="shared" si="1"/>
        <v/>
      </c>
      <c r="E68" s="81" t="str">
        <f t="shared" si="2"/>
        <v/>
      </c>
      <c r="F68" s="81" t="str">
        <f t="shared" si="3"/>
        <v/>
      </c>
      <c r="G68" s="82" t="str">
        <f t="shared" si="4"/>
        <v/>
      </c>
      <c r="H68" s="82" t="str">
        <f t="shared" si="5"/>
        <v/>
      </c>
      <c r="I68" s="79"/>
      <c r="J68" s="79"/>
      <c r="K68" s="79"/>
      <c r="L68" t="str">
        <f>CALIF_REV!AX27</f>
        <v/>
      </c>
      <c r="M68" t="str">
        <f>CALIF_REV!AX62</f>
        <v/>
      </c>
      <c r="N68" t="str">
        <f>CALIF_REV!AX97</f>
        <v/>
      </c>
      <c r="O68" t="e">
        <f t="shared" si="6"/>
        <v>#DIV/0!</v>
      </c>
    </row>
    <row r="69" spans="1:15" x14ac:dyDescent="0.2">
      <c r="A69">
        <v>50</v>
      </c>
      <c r="B69" s="100" t="str">
        <f>IF(NOMBRES!B51="","",NOMBRES!B51)</f>
        <v/>
      </c>
      <c r="C69" s="80" t="str">
        <f t="shared" si="0"/>
        <v/>
      </c>
      <c r="D69" s="80" t="str">
        <f t="shared" si="1"/>
        <v/>
      </c>
      <c r="E69" s="81" t="str">
        <f t="shared" si="2"/>
        <v/>
      </c>
      <c r="F69" s="81" t="str">
        <f t="shared" si="3"/>
        <v/>
      </c>
      <c r="G69" s="82" t="str">
        <f t="shared" si="4"/>
        <v/>
      </c>
      <c r="H69" s="82" t="str">
        <f t="shared" si="5"/>
        <v/>
      </c>
      <c r="I69" s="79"/>
      <c r="J69" s="79"/>
      <c r="K69" s="79"/>
      <c r="L69" t="str">
        <f>CALIF_REV!AX28</f>
        <v/>
      </c>
      <c r="M69" t="str">
        <f>CALIF_REV!AX63</f>
        <v/>
      </c>
      <c r="N69" t="str">
        <f>CALIF_REV!AX98</f>
        <v/>
      </c>
      <c r="O69" t="e">
        <f t="shared" si="6"/>
        <v>#DIV/0!</v>
      </c>
    </row>
    <row r="71" spans="1:15" x14ac:dyDescent="0.2">
      <c r="A71" t="s">
        <v>136</v>
      </c>
      <c r="B71">
        <f>COUNTIF(B20:B69,"*")-COUNTBLANK(B20:B69)</f>
        <v>48</v>
      </c>
    </row>
    <row r="165" spans="2:2" x14ac:dyDescent="0.2">
      <c r="B165" t="e">
        <f>CONCATENATE(NOMBRES!B147," ",NOMBRES!#REF!," ",NOMBRES!#REF!)</f>
        <v>#REF!</v>
      </c>
    </row>
    <row r="166" spans="2:2" x14ac:dyDescent="0.2">
      <c r="B166" t="e">
        <f>CONCATENATE(NOMBRES!B148," ",NOMBRES!#REF!," ",NOMBRES!#REF!)</f>
        <v>#REF!</v>
      </c>
    </row>
    <row r="167" spans="2:2" x14ac:dyDescent="0.2">
      <c r="B167" t="e">
        <f>CONCATENATE(NOMBRES!B149," ",NOMBRES!#REF!," ",NOMBRES!#REF!)</f>
        <v>#REF!</v>
      </c>
    </row>
    <row r="168" spans="2:2" x14ac:dyDescent="0.2">
      <c r="B168" t="e">
        <f>CONCATENATE(NOMBRES!B150," ",NOMBRES!#REF!," ",NOMBRES!#REF!)</f>
        <v>#REF!</v>
      </c>
    </row>
    <row r="169" spans="2:2" x14ac:dyDescent="0.2">
      <c r="B169" t="e">
        <f>CONCATENATE(NOMBRES!B151," ",NOMBRES!#REF!," ",NOMBRES!#REF!)</f>
        <v>#REF!</v>
      </c>
    </row>
    <row r="170" spans="2:2" x14ac:dyDescent="0.2">
      <c r="B170" t="e">
        <f>CONCATENATE(NOMBRES!B152," ",NOMBRES!#REF!," ",NOMBRES!#REF!)</f>
        <v>#REF!</v>
      </c>
    </row>
    <row r="171" spans="2:2" x14ac:dyDescent="0.2">
      <c r="B171" t="e">
        <f>CONCATENATE(NOMBRES!B153," ",NOMBRES!#REF!," ",NOMBRES!#REF!)</f>
        <v>#REF!</v>
      </c>
    </row>
    <row r="172" spans="2:2" x14ac:dyDescent="0.2">
      <c r="B172" t="e">
        <f>CONCATENATE(NOMBRES!B154," ",NOMBRES!#REF!," ",NOMBRES!#REF!)</f>
        <v>#REF!</v>
      </c>
    </row>
  </sheetData>
  <protectedRanges>
    <protectedRange algorithmName="SHA-512" hashValue="A6d5YEyfOSfCDXYWRKYR2hr2nXVkG9ZCol2lzAMQArA+bat5jlAeUtL3Et1SrBbXgGbiTKQlFgJYYNFYNaWDjQ==" saltValue="0LDRREyx0iD3H4n9eA5uIA==" spinCount="100000" sqref="C2:G2" name="Rango1"/>
  </protectedRanges>
  <mergeCells count="33">
    <mergeCell ref="L18:L19"/>
    <mergeCell ref="M18:M19"/>
    <mergeCell ref="N18:N19"/>
    <mergeCell ref="O18:O19"/>
    <mergeCell ref="I18:I19"/>
    <mergeCell ref="J18:J19"/>
    <mergeCell ref="K18:K19"/>
    <mergeCell ref="A18:A19"/>
    <mergeCell ref="B18:B19"/>
    <mergeCell ref="C7:G7"/>
    <mergeCell ref="C8:G8"/>
    <mergeCell ref="C9:G9"/>
    <mergeCell ref="A14:B14"/>
    <mergeCell ref="A15:B15"/>
    <mergeCell ref="C16:D16"/>
    <mergeCell ref="H9:J9"/>
    <mergeCell ref="C10:D10"/>
    <mergeCell ref="C11:D11"/>
    <mergeCell ref="C4:G4"/>
    <mergeCell ref="I4:J4"/>
    <mergeCell ref="C5:E5"/>
    <mergeCell ref="F5:G5"/>
    <mergeCell ref="I5:J5"/>
    <mergeCell ref="C6:G6"/>
    <mergeCell ref="G10:G16"/>
    <mergeCell ref="C14:D14"/>
    <mergeCell ref="C15:D15"/>
    <mergeCell ref="C1:G1"/>
    <mergeCell ref="H1:H2"/>
    <mergeCell ref="I1:J2"/>
    <mergeCell ref="C2:G2"/>
    <mergeCell ref="C3:G3"/>
    <mergeCell ref="I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">
    <tabColor rgb="FFFF0000"/>
  </sheetPr>
  <dimension ref="A1:BV166"/>
  <sheetViews>
    <sheetView view="pageBreakPreview" zoomScale="85" zoomScaleNormal="85" zoomScaleSheetLayoutView="85" workbookViewId="0">
      <selection activeCell="AU14" sqref="AU14"/>
    </sheetView>
  </sheetViews>
  <sheetFormatPr baseColWidth="10" defaultColWidth="3.5703125" defaultRowHeight="12.75" x14ac:dyDescent="0.2"/>
  <cols>
    <col min="1" max="1" width="3.7109375" customWidth="1"/>
    <col min="2" max="69" width="2.7109375" customWidth="1"/>
    <col min="70" max="73" width="5.140625" customWidth="1"/>
  </cols>
  <sheetData>
    <row r="1" spans="1:74" ht="15" customHeight="1" x14ac:dyDescent="0.2">
      <c r="A1" s="129"/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1"/>
      <c r="N1" s="1"/>
      <c r="O1" s="132" t="s">
        <v>31</v>
      </c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4"/>
      <c r="AR1" s="152" t="s">
        <v>0</v>
      </c>
      <c r="AS1" s="153"/>
      <c r="AT1" s="153"/>
      <c r="AU1" s="153"/>
      <c r="AV1" s="153"/>
      <c r="AW1" s="153"/>
      <c r="AX1" s="153"/>
      <c r="AY1" s="153"/>
      <c r="AZ1" s="154"/>
      <c r="BA1" s="155" t="s">
        <v>1</v>
      </c>
      <c r="BB1" s="155"/>
      <c r="BC1" s="155"/>
      <c r="BD1" s="155"/>
      <c r="BE1" s="155"/>
      <c r="BF1" s="155"/>
      <c r="BG1" s="156" t="s">
        <v>25</v>
      </c>
      <c r="BH1" s="156"/>
      <c r="BI1" s="156"/>
      <c r="BJ1" s="156"/>
      <c r="BK1" s="156"/>
      <c r="BL1" s="156"/>
      <c r="BM1" s="156"/>
      <c r="BN1" s="156"/>
      <c r="BO1" s="157" t="s">
        <v>7</v>
      </c>
      <c r="BP1" s="157"/>
      <c r="BQ1" s="157"/>
      <c r="BR1" s="157"/>
      <c r="BS1" s="158" t="s">
        <v>2</v>
      </c>
      <c r="BT1" s="158"/>
      <c r="BU1" s="158"/>
    </row>
    <row r="2" spans="1:74" ht="12.75" customHeight="1" x14ac:dyDescent="0.2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6"/>
      <c r="N2" s="1"/>
      <c r="O2" s="159" t="str">
        <f>CONCENTRADO!C1</f>
        <v>JAIME TORRES BODET</v>
      </c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1"/>
      <c r="AR2" s="165" t="str">
        <f>CONCENTRADO!C2</f>
        <v>30EBH0204A</v>
      </c>
      <c r="AS2" s="166"/>
      <c r="AT2" s="166"/>
      <c r="AU2" s="166"/>
      <c r="AV2" s="166"/>
      <c r="AW2" s="166"/>
      <c r="AX2" s="166"/>
      <c r="AY2" s="166"/>
      <c r="AZ2" s="167"/>
      <c r="BA2" s="155" t="s">
        <v>45</v>
      </c>
      <c r="BB2" s="155"/>
      <c r="BC2" s="155"/>
      <c r="BD2" s="155" t="s">
        <v>46</v>
      </c>
      <c r="BE2" s="155"/>
      <c r="BF2" s="155"/>
      <c r="BG2" s="171" t="s">
        <v>47</v>
      </c>
      <c r="BH2" s="171"/>
      <c r="BI2" s="171" t="s">
        <v>48</v>
      </c>
      <c r="BJ2" s="171"/>
      <c r="BK2" s="171" t="s">
        <v>49</v>
      </c>
      <c r="BL2" s="171"/>
      <c r="BM2" s="171" t="s">
        <v>50</v>
      </c>
      <c r="BN2" s="171"/>
      <c r="BO2" s="181" t="str">
        <f>CONCENTRADO!C6</f>
        <v>II</v>
      </c>
      <c r="BP2" s="182"/>
      <c r="BQ2" s="182"/>
      <c r="BR2" s="183"/>
      <c r="BS2" s="217" t="str">
        <f>CONCENTRADO!C7</f>
        <v>B</v>
      </c>
      <c r="BT2" s="218"/>
      <c r="BU2" s="219"/>
    </row>
    <row r="3" spans="1:74" ht="12.75" customHeight="1" x14ac:dyDescent="0.2">
      <c r="A3" s="135" t="s">
        <v>21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7"/>
      <c r="N3" s="2"/>
      <c r="O3" s="162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163"/>
      <c r="AC3" s="163"/>
      <c r="AD3" s="163"/>
      <c r="AE3" s="163"/>
      <c r="AF3" s="163"/>
      <c r="AG3" s="163"/>
      <c r="AH3" s="163"/>
      <c r="AI3" s="163"/>
      <c r="AJ3" s="163"/>
      <c r="AK3" s="163"/>
      <c r="AL3" s="163"/>
      <c r="AM3" s="163"/>
      <c r="AN3" s="163"/>
      <c r="AO3" s="163"/>
      <c r="AP3" s="163"/>
      <c r="AQ3" s="164"/>
      <c r="AR3" s="168"/>
      <c r="AS3" s="169"/>
      <c r="AT3" s="169"/>
      <c r="AU3" s="169"/>
      <c r="AV3" s="169"/>
      <c r="AW3" s="169"/>
      <c r="AX3" s="169"/>
      <c r="AY3" s="169"/>
      <c r="AZ3" s="170"/>
      <c r="BA3" s="180" t="s">
        <v>16</v>
      </c>
      <c r="BB3" s="180"/>
      <c r="BC3" s="180"/>
      <c r="BD3" s="195"/>
      <c r="BE3" s="195"/>
      <c r="BF3" s="195"/>
      <c r="BG3" s="180" t="s">
        <v>16</v>
      </c>
      <c r="BH3" s="180"/>
      <c r="BI3" s="180"/>
      <c r="BJ3" s="180"/>
      <c r="BK3" s="180"/>
      <c r="BL3" s="180"/>
      <c r="BM3" s="180"/>
      <c r="BN3" s="180"/>
      <c r="BO3" s="184"/>
      <c r="BP3" s="185"/>
      <c r="BQ3" s="185"/>
      <c r="BR3" s="186"/>
      <c r="BS3" s="220"/>
      <c r="BT3" s="221"/>
      <c r="BU3" s="222"/>
    </row>
    <row r="4" spans="1:74" ht="15" customHeight="1" x14ac:dyDescent="0.2">
      <c r="A4" s="138" t="s">
        <v>22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40"/>
      <c r="N4" s="2"/>
      <c r="O4" s="141" t="s">
        <v>26</v>
      </c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3"/>
      <c r="AJ4" s="141" t="s">
        <v>30</v>
      </c>
      <c r="AK4" s="142"/>
      <c r="AL4" s="142"/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  <c r="AX4" s="142"/>
      <c r="AY4" s="142"/>
      <c r="AZ4" s="142"/>
      <c r="BA4" s="142"/>
      <c r="BB4" s="142"/>
      <c r="BC4" s="142"/>
      <c r="BD4" s="142"/>
      <c r="BE4" s="143"/>
      <c r="BF4" s="199" t="s">
        <v>24</v>
      </c>
      <c r="BG4" s="199"/>
      <c r="BH4" s="199"/>
      <c r="BI4" s="199"/>
      <c r="BJ4" s="199"/>
      <c r="BK4" s="199"/>
      <c r="BL4" s="199"/>
      <c r="BM4" s="199"/>
      <c r="BN4" s="199"/>
      <c r="BO4" s="199" t="s">
        <v>20</v>
      </c>
      <c r="BP4" s="199"/>
      <c r="BQ4" s="199"/>
      <c r="BR4" s="199"/>
      <c r="BS4" s="199"/>
      <c r="BT4" s="199"/>
      <c r="BU4" s="199"/>
    </row>
    <row r="5" spans="1:74" ht="12.75" customHeight="1" x14ac:dyDescent="0.2">
      <c r="A5" s="138"/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40"/>
      <c r="N5" s="14"/>
      <c r="O5" s="203" t="str">
        <f>CONCENTRADO!C8</f>
        <v>ELPIDIO MENDEZ TORRES</v>
      </c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  <c r="AF5" s="204"/>
      <c r="AG5" s="204"/>
      <c r="AH5" s="204"/>
      <c r="AI5" s="205"/>
      <c r="AJ5" s="203" t="str">
        <f>CONCENTRADO!C9</f>
        <v>CULTURA DIGITAL II</v>
      </c>
      <c r="AK5" s="204"/>
      <c r="AL5" s="204"/>
      <c r="AM5" s="204"/>
      <c r="AN5" s="204"/>
      <c r="AO5" s="204"/>
      <c r="AP5" s="204"/>
      <c r="AQ5" s="204"/>
      <c r="AR5" s="204"/>
      <c r="AS5" s="204"/>
      <c r="AT5" s="204"/>
      <c r="AU5" s="204"/>
      <c r="AV5" s="204"/>
      <c r="AW5" s="204"/>
      <c r="AX5" s="204"/>
      <c r="AY5" s="204"/>
      <c r="AZ5" s="204"/>
      <c r="BA5" s="204"/>
      <c r="BB5" s="204"/>
      <c r="BC5" s="204"/>
      <c r="BD5" s="204"/>
      <c r="BE5" s="205"/>
      <c r="BF5" s="209" t="s">
        <v>27</v>
      </c>
      <c r="BG5" s="209"/>
      <c r="BH5" s="210"/>
      <c r="BI5" s="211" t="s">
        <v>28</v>
      </c>
      <c r="BJ5" s="209"/>
      <c r="BK5" s="210"/>
      <c r="BL5" s="211" t="s">
        <v>29</v>
      </c>
      <c r="BM5" s="209"/>
      <c r="BN5" s="210"/>
      <c r="BO5" s="187">
        <f>CONCENTRADO!C5</f>
        <v>2025</v>
      </c>
      <c r="BP5" s="188"/>
      <c r="BQ5" s="188"/>
      <c r="BR5" s="188"/>
      <c r="BS5" s="191" t="str">
        <f>CONCATENATE("- ",CONCENTRADO!F5)</f>
        <v>- 2025</v>
      </c>
      <c r="BT5" s="191"/>
      <c r="BU5" s="192"/>
    </row>
    <row r="6" spans="1:74" ht="15" customHeight="1" x14ac:dyDescent="0.2">
      <c r="A6" s="200" t="s">
        <v>23</v>
      </c>
      <c r="B6" s="201"/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202"/>
      <c r="N6" s="2"/>
      <c r="O6" s="206"/>
      <c r="P6" s="207"/>
      <c r="Q6" s="207"/>
      <c r="R6" s="207"/>
      <c r="S6" s="207"/>
      <c r="T6" s="207"/>
      <c r="U6" s="207"/>
      <c r="V6" s="207"/>
      <c r="W6" s="207"/>
      <c r="X6" s="207"/>
      <c r="Y6" s="207"/>
      <c r="Z6" s="207"/>
      <c r="AA6" s="207"/>
      <c r="AB6" s="207"/>
      <c r="AC6" s="207"/>
      <c r="AD6" s="207"/>
      <c r="AE6" s="207"/>
      <c r="AF6" s="207"/>
      <c r="AG6" s="207"/>
      <c r="AH6" s="207"/>
      <c r="AI6" s="208"/>
      <c r="AJ6" s="206"/>
      <c r="AK6" s="207"/>
      <c r="AL6" s="207"/>
      <c r="AM6" s="207"/>
      <c r="AN6" s="207"/>
      <c r="AO6" s="207"/>
      <c r="AP6" s="207"/>
      <c r="AQ6" s="207"/>
      <c r="AR6" s="207"/>
      <c r="AS6" s="207"/>
      <c r="AT6" s="207"/>
      <c r="AU6" s="207"/>
      <c r="AV6" s="207"/>
      <c r="AW6" s="207"/>
      <c r="AX6" s="207"/>
      <c r="AY6" s="207"/>
      <c r="AZ6" s="207"/>
      <c r="BA6" s="207"/>
      <c r="BB6" s="207"/>
      <c r="BC6" s="207"/>
      <c r="BD6" s="207"/>
      <c r="BE6" s="208"/>
      <c r="BF6" s="197" t="s">
        <v>16</v>
      </c>
      <c r="BG6" s="197"/>
      <c r="BH6" s="198"/>
      <c r="BI6" s="196"/>
      <c r="BJ6" s="197"/>
      <c r="BK6" s="198"/>
      <c r="BL6" s="196"/>
      <c r="BM6" s="197"/>
      <c r="BN6" s="198"/>
      <c r="BO6" s="189"/>
      <c r="BP6" s="190"/>
      <c r="BQ6" s="190"/>
      <c r="BR6" s="190"/>
      <c r="BS6" s="193"/>
      <c r="BT6" s="193"/>
      <c r="BU6" s="194"/>
    </row>
    <row r="7" spans="1:74" ht="9.9499999999999993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</row>
    <row r="8" spans="1:74" ht="20.100000000000001" customHeight="1" x14ac:dyDescent="0.2">
      <c r="A8" s="144" t="s">
        <v>32</v>
      </c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6"/>
      <c r="AD8" s="147" t="s">
        <v>43</v>
      </c>
      <c r="AE8" s="148"/>
      <c r="AF8" s="148"/>
      <c r="AG8" s="148"/>
      <c r="AH8" s="148"/>
      <c r="AI8" s="148"/>
      <c r="AJ8" s="148"/>
      <c r="AK8" s="148"/>
      <c r="AL8" s="148"/>
      <c r="AM8" s="148"/>
      <c r="AN8" s="148"/>
      <c r="AO8" s="148"/>
      <c r="AP8" s="148"/>
      <c r="AQ8" s="148"/>
      <c r="AR8" s="148"/>
      <c r="AS8" s="148"/>
      <c r="AT8" s="148"/>
      <c r="AU8" s="148"/>
      <c r="AV8" s="148"/>
      <c r="AW8" s="148"/>
      <c r="AX8" s="148"/>
      <c r="AY8" s="148"/>
      <c r="AZ8" s="148"/>
      <c r="BA8" s="148"/>
      <c r="BB8" s="148"/>
      <c r="BC8" s="148"/>
      <c r="BD8" s="148"/>
      <c r="BE8" s="148"/>
      <c r="BF8" s="148"/>
      <c r="BG8" s="148"/>
      <c r="BH8" s="148"/>
      <c r="BI8" s="148"/>
      <c r="BJ8" s="148"/>
      <c r="BK8" s="148"/>
      <c r="BL8" s="148"/>
      <c r="BM8" s="148"/>
      <c r="BN8" s="148"/>
      <c r="BO8" s="148"/>
      <c r="BP8" s="148"/>
      <c r="BQ8" s="149"/>
      <c r="BR8" s="147" t="s">
        <v>3</v>
      </c>
      <c r="BS8" s="148"/>
      <c r="BT8" s="148"/>
      <c r="BU8" s="149"/>
    </row>
    <row r="9" spans="1:74" ht="20.100000000000001" customHeight="1" x14ac:dyDescent="0.2">
      <c r="A9" s="212" t="s">
        <v>33</v>
      </c>
      <c r="B9" s="213"/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  <c r="N9" s="213"/>
      <c r="O9" s="213"/>
      <c r="P9" s="213"/>
      <c r="Q9" s="213"/>
      <c r="R9" s="213"/>
      <c r="S9" s="213"/>
      <c r="T9" s="213"/>
      <c r="U9" s="213"/>
      <c r="V9" s="213"/>
      <c r="W9" s="213"/>
      <c r="X9" s="213"/>
      <c r="Y9" s="213"/>
      <c r="Z9" s="213"/>
      <c r="AA9" s="213"/>
      <c r="AB9" s="213"/>
      <c r="AC9" s="214"/>
      <c r="AD9" s="12">
        <v>14</v>
      </c>
      <c r="AE9" s="12">
        <v>14</v>
      </c>
      <c r="AF9" s="12">
        <v>21</v>
      </c>
      <c r="AG9" s="12">
        <v>21</v>
      </c>
      <c r="AH9" s="12">
        <v>28</v>
      </c>
      <c r="AI9" s="12">
        <v>28</v>
      </c>
      <c r="AJ9" s="12">
        <v>7</v>
      </c>
      <c r="AK9" s="12">
        <v>7</v>
      </c>
      <c r="AL9" s="12">
        <v>14</v>
      </c>
      <c r="AM9" s="12">
        <v>14</v>
      </c>
      <c r="AN9" s="12">
        <v>21</v>
      </c>
      <c r="AO9" s="12">
        <v>21</v>
      </c>
      <c r="AP9" s="12">
        <v>28</v>
      </c>
      <c r="AQ9" s="12">
        <v>28</v>
      </c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215" t="s">
        <v>4</v>
      </c>
      <c r="BS9" s="216"/>
      <c r="BT9" s="215" t="s">
        <v>44</v>
      </c>
      <c r="BU9" s="216"/>
    </row>
    <row r="10" spans="1:74" ht="30" customHeight="1" x14ac:dyDescent="0.25">
      <c r="A10" s="5">
        <v>1</v>
      </c>
      <c r="B10" s="177" t="str">
        <f>IF(ISBLANK(NOMBRES!B2),"",NOMBRES!B2)</f>
        <v>ATEN PALAFOX SAMANTHA</v>
      </c>
      <c r="C10" s="178"/>
      <c r="D10" s="178"/>
      <c r="E10" s="178"/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  <c r="AA10" s="178"/>
      <c r="AB10" s="178"/>
      <c r="AC10" s="179"/>
      <c r="AD10" s="42" t="s">
        <v>13</v>
      </c>
      <c r="AE10" s="43" t="s">
        <v>13</v>
      </c>
      <c r="AF10" s="43" t="s">
        <v>13</v>
      </c>
      <c r="AG10" s="43" t="s">
        <v>13</v>
      </c>
      <c r="AH10" s="43" t="s">
        <v>13</v>
      </c>
      <c r="AI10" s="43" t="s">
        <v>13</v>
      </c>
      <c r="AJ10" s="43" t="s">
        <v>13</v>
      </c>
      <c r="AK10" s="43" t="s">
        <v>13</v>
      </c>
      <c r="AL10" s="43" t="s">
        <v>13</v>
      </c>
      <c r="AM10" s="43" t="s">
        <v>13</v>
      </c>
      <c r="AN10" s="43" t="s">
        <v>13</v>
      </c>
      <c r="AO10" s="43" t="s">
        <v>13</v>
      </c>
      <c r="AP10" s="43" t="s">
        <v>13</v>
      </c>
      <c r="AQ10" s="43" t="s">
        <v>13</v>
      </c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172">
        <f>IF(B10="","",COUNTIF(AD10:BQ10,".")+COUNTIF(AD10:BQ10,"X")+COUNTIF(AD10:BQ10,"J"))</f>
        <v>14</v>
      </c>
      <c r="BS10" s="173"/>
      <c r="BT10" s="172">
        <f>IF(B10="","", COUNTIF(AD10:BQ10,"/"))</f>
        <v>0</v>
      </c>
      <c r="BU10" s="173"/>
      <c r="BV10" s="71" t="str">
        <f>IF(B10="","",IF((BR10+BT10)=CONCENTRADO!C$11,"","Verificar , faltas y asistencias registradas"))</f>
        <v/>
      </c>
    </row>
    <row r="11" spans="1:74" ht="30" customHeight="1" x14ac:dyDescent="0.25">
      <c r="A11" s="10">
        <v>2</v>
      </c>
      <c r="B11" s="174" t="str">
        <f>IF(ISBLANK(NOMBRES!B3),"",NOMBRES!B3)</f>
        <v>BAUTISTA CEDILLO YAJAIRA JAQUELINE</v>
      </c>
      <c r="C11" s="175"/>
      <c r="D11" s="175"/>
      <c r="E11" s="175"/>
      <c r="F11" s="175"/>
      <c r="G11" s="175"/>
      <c r="H11" s="175"/>
      <c r="I11" s="175"/>
      <c r="J11" s="175"/>
      <c r="K11" s="175"/>
      <c r="L11" s="175"/>
      <c r="M11" s="175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6"/>
      <c r="AD11" s="44" t="s">
        <v>13</v>
      </c>
      <c r="AE11" s="45" t="s">
        <v>13</v>
      </c>
      <c r="AF11" s="45" t="s">
        <v>13</v>
      </c>
      <c r="AG11" s="45" t="s">
        <v>13</v>
      </c>
      <c r="AH11" s="45" t="s">
        <v>13</v>
      </c>
      <c r="AI11" s="45" t="s">
        <v>13</v>
      </c>
      <c r="AJ11" s="45" t="s">
        <v>13</v>
      </c>
      <c r="AK11" s="45" t="s">
        <v>13</v>
      </c>
      <c r="AL11" s="45" t="s">
        <v>13</v>
      </c>
      <c r="AM11" s="45" t="s">
        <v>13</v>
      </c>
      <c r="AN11" s="45" t="s">
        <v>13</v>
      </c>
      <c r="AO11" s="45" t="s">
        <v>13</v>
      </c>
      <c r="AP11" s="45" t="s">
        <v>13</v>
      </c>
      <c r="AQ11" s="45" t="s">
        <v>13</v>
      </c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150">
        <f t="shared" ref="BR11:BR34" si="0">IF(B11="","",COUNTIF(AD11:BQ11,".")+COUNTIF(AD11:BQ11,"X")+COUNTIF(AD11:BQ11,"J"))</f>
        <v>14</v>
      </c>
      <c r="BS11" s="151"/>
      <c r="BT11" s="150">
        <f t="shared" ref="BT11:BT34" si="1">IF(B11="","", COUNTIF(AD11:BQ11,"/"))</f>
        <v>0</v>
      </c>
      <c r="BU11" s="151"/>
      <c r="BV11" s="71" t="str">
        <f>IF(B11="","",IF((BR11+BT11)=CONCENTRADO!C$11,"","Verificar , faltas y asistencias registradas"))</f>
        <v/>
      </c>
    </row>
    <row r="12" spans="1:74" ht="30" customHeight="1" x14ac:dyDescent="0.25">
      <c r="A12" s="5">
        <v>3</v>
      </c>
      <c r="B12" s="177" t="str">
        <f>IF(ISBLANK(NOMBRES!B4),"",NOMBRES!B4)</f>
        <v>BAUTISTA CRUZ ERIK GIOVANNI</v>
      </c>
      <c r="C12" s="178"/>
      <c r="D12" s="178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179"/>
      <c r="AD12" s="42" t="s">
        <v>13</v>
      </c>
      <c r="AE12" s="43" t="s">
        <v>13</v>
      </c>
      <c r="AF12" s="43" t="s">
        <v>13</v>
      </c>
      <c r="AG12" s="43" t="s">
        <v>13</v>
      </c>
      <c r="AH12" s="43" t="s">
        <v>13</v>
      </c>
      <c r="AI12" s="43" t="s">
        <v>13</v>
      </c>
      <c r="AJ12" s="43" t="s">
        <v>13</v>
      </c>
      <c r="AK12" s="43" t="s">
        <v>13</v>
      </c>
      <c r="AL12" s="43" t="s">
        <v>13</v>
      </c>
      <c r="AM12" s="43" t="s">
        <v>13</v>
      </c>
      <c r="AN12" s="43" t="s">
        <v>13</v>
      </c>
      <c r="AO12" s="43" t="s">
        <v>13</v>
      </c>
      <c r="AP12" s="43" t="s">
        <v>13</v>
      </c>
      <c r="AQ12" s="43" t="s">
        <v>13</v>
      </c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172">
        <f t="shared" si="0"/>
        <v>14</v>
      </c>
      <c r="BS12" s="173"/>
      <c r="BT12" s="172">
        <f t="shared" si="1"/>
        <v>0</v>
      </c>
      <c r="BU12" s="173"/>
      <c r="BV12" s="71" t="str">
        <f>IF(B12="","",IF((BR12+BT12)=CONCENTRADO!C$11,"","Verificar , faltas y asistencias registradas"))</f>
        <v/>
      </c>
    </row>
    <row r="13" spans="1:74" ht="30" customHeight="1" x14ac:dyDescent="0.25">
      <c r="A13" s="10">
        <v>4</v>
      </c>
      <c r="B13" s="174" t="str">
        <f>IF(ISBLANK(NOMBRES!B5),"",NOMBRES!B5)</f>
        <v>BAUTISTA GONZALEZ KELLY DAYANA</v>
      </c>
      <c r="C13" s="175"/>
      <c r="D13" s="175"/>
      <c r="E13" s="175"/>
      <c r="F13" s="175"/>
      <c r="G13" s="175"/>
      <c r="H13" s="175"/>
      <c r="I13" s="175"/>
      <c r="J13" s="175"/>
      <c r="K13" s="175"/>
      <c r="L13" s="175"/>
      <c r="M13" s="175"/>
      <c r="N13" s="175"/>
      <c r="O13" s="175"/>
      <c r="P13" s="175"/>
      <c r="Q13" s="175"/>
      <c r="R13" s="175"/>
      <c r="S13" s="175"/>
      <c r="T13" s="175"/>
      <c r="U13" s="175"/>
      <c r="V13" s="175"/>
      <c r="W13" s="175"/>
      <c r="X13" s="175"/>
      <c r="Y13" s="175"/>
      <c r="Z13" s="175"/>
      <c r="AA13" s="175"/>
      <c r="AB13" s="175"/>
      <c r="AC13" s="176"/>
      <c r="AD13" s="44" t="s">
        <v>13</v>
      </c>
      <c r="AE13" s="45" t="s">
        <v>13</v>
      </c>
      <c r="AF13" s="45" t="s">
        <v>13</v>
      </c>
      <c r="AG13" s="45" t="s">
        <v>13</v>
      </c>
      <c r="AH13" s="45" t="s">
        <v>13</v>
      </c>
      <c r="AI13" s="45" t="s">
        <v>13</v>
      </c>
      <c r="AJ13" s="45" t="s">
        <v>13</v>
      </c>
      <c r="AK13" s="45" t="s">
        <v>13</v>
      </c>
      <c r="AL13" s="45" t="s">
        <v>13</v>
      </c>
      <c r="AM13" s="45" t="s">
        <v>13</v>
      </c>
      <c r="AN13" s="45" t="s">
        <v>13</v>
      </c>
      <c r="AO13" s="45" t="s">
        <v>13</v>
      </c>
      <c r="AP13" s="45" t="s">
        <v>13</v>
      </c>
      <c r="AQ13" s="45" t="s">
        <v>13</v>
      </c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150">
        <f t="shared" si="0"/>
        <v>14</v>
      </c>
      <c r="BS13" s="151"/>
      <c r="BT13" s="150">
        <f t="shared" si="1"/>
        <v>0</v>
      </c>
      <c r="BU13" s="151"/>
      <c r="BV13" s="71" t="str">
        <f>IF(B13="","",IF((BR13+BT13)=CONCENTRADO!C$11,"","Verificar , faltas y asistencias registradas"))</f>
        <v/>
      </c>
    </row>
    <row r="14" spans="1:74" ht="30" customHeight="1" x14ac:dyDescent="0.25">
      <c r="A14" s="5">
        <v>5</v>
      </c>
      <c r="B14" s="177" t="str">
        <f>IF(ISBLANK(NOMBRES!B6),"",NOMBRES!B6)</f>
        <v>BAUTISTA HERNANDEZ BLANCA JANETH</v>
      </c>
      <c r="C14" s="178"/>
      <c r="D14" s="178"/>
      <c r="E14" s="178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  <c r="AA14" s="178"/>
      <c r="AB14" s="178"/>
      <c r="AC14" s="179"/>
      <c r="AD14" s="42" t="s">
        <v>13</v>
      </c>
      <c r="AE14" s="43" t="s">
        <v>13</v>
      </c>
      <c r="AF14" s="43" t="s">
        <v>13</v>
      </c>
      <c r="AG14" s="43" t="s">
        <v>13</v>
      </c>
      <c r="AH14" s="43" t="s">
        <v>13</v>
      </c>
      <c r="AI14" s="43" t="s">
        <v>13</v>
      </c>
      <c r="AJ14" s="43" t="s">
        <v>13</v>
      </c>
      <c r="AK14" s="43" t="s">
        <v>13</v>
      </c>
      <c r="AL14" s="43" t="s">
        <v>13</v>
      </c>
      <c r="AM14" s="43" t="s">
        <v>13</v>
      </c>
      <c r="AN14" s="43" t="s">
        <v>13</v>
      </c>
      <c r="AO14" s="43" t="s">
        <v>13</v>
      </c>
      <c r="AP14" s="43" t="s">
        <v>13</v>
      </c>
      <c r="AQ14" s="43" t="s">
        <v>13</v>
      </c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172">
        <f t="shared" si="0"/>
        <v>14</v>
      </c>
      <c r="BS14" s="173"/>
      <c r="BT14" s="172">
        <f t="shared" si="1"/>
        <v>0</v>
      </c>
      <c r="BU14" s="173"/>
      <c r="BV14" s="71" t="str">
        <f>IF(B14="","",IF((BR14+BT14)=CONCENTRADO!C$11,"","Verificar , faltas y asistencias registradas"))</f>
        <v/>
      </c>
    </row>
    <row r="15" spans="1:74" ht="30" customHeight="1" x14ac:dyDescent="0.25">
      <c r="A15" s="10">
        <v>6</v>
      </c>
      <c r="B15" s="174" t="str">
        <f>IF(ISBLANK(NOMBRES!B7),"",NOMBRES!B7)</f>
        <v>BAUTISTA LUIS FANNY BELEN</v>
      </c>
      <c r="C15" s="175"/>
      <c r="D15" s="175"/>
      <c r="E15" s="175"/>
      <c r="F15" s="175"/>
      <c r="G15" s="175"/>
      <c r="H15" s="175"/>
      <c r="I15" s="175"/>
      <c r="J15" s="175"/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6"/>
      <c r="AD15" s="44" t="s">
        <v>13</v>
      </c>
      <c r="AE15" s="45" t="s">
        <v>13</v>
      </c>
      <c r="AF15" s="45" t="s">
        <v>13</v>
      </c>
      <c r="AG15" s="45" t="s">
        <v>13</v>
      </c>
      <c r="AH15" s="45" t="s">
        <v>13</v>
      </c>
      <c r="AI15" s="45" t="s">
        <v>13</v>
      </c>
      <c r="AJ15" s="45" t="s">
        <v>13</v>
      </c>
      <c r="AK15" s="45" t="s">
        <v>13</v>
      </c>
      <c r="AL15" s="45" t="s">
        <v>13</v>
      </c>
      <c r="AM15" s="45" t="s">
        <v>13</v>
      </c>
      <c r="AN15" s="45" t="s">
        <v>13</v>
      </c>
      <c r="AO15" s="45" t="s">
        <v>13</v>
      </c>
      <c r="AP15" s="45" t="s">
        <v>13</v>
      </c>
      <c r="AQ15" s="45" t="s">
        <v>13</v>
      </c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150">
        <f t="shared" si="0"/>
        <v>14</v>
      </c>
      <c r="BS15" s="151"/>
      <c r="BT15" s="150">
        <f t="shared" si="1"/>
        <v>0</v>
      </c>
      <c r="BU15" s="151"/>
      <c r="BV15" s="71" t="str">
        <f>IF(B15="","",IF((BR15+BT15)=CONCENTRADO!C$11,"","Verificar , faltas y asistencias registradas"))</f>
        <v/>
      </c>
    </row>
    <row r="16" spans="1:74" ht="30" customHeight="1" x14ac:dyDescent="0.25">
      <c r="A16" s="5">
        <v>7</v>
      </c>
      <c r="B16" s="177" t="str">
        <f>IF(ISBLANK(NOMBRES!B8),"",NOMBRES!B8)</f>
        <v>BAUTISTA ORTIZ NIDIA JANETH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  <c r="AA16" s="178"/>
      <c r="AB16" s="178"/>
      <c r="AC16" s="179"/>
      <c r="AD16" s="42" t="s">
        <v>13</v>
      </c>
      <c r="AE16" s="43" t="s">
        <v>13</v>
      </c>
      <c r="AF16" s="43" t="s">
        <v>13</v>
      </c>
      <c r="AG16" s="43" t="s">
        <v>13</v>
      </c>
      <c r="AH16" s="43" t="s">
        <v>13</v>
      </c>
      <c r="AI16" s="43" t="s">
        <v>13</v>
      </c>
      <c r="AJ16" s="43" t="s">
        <v>13</v>
      </c>
      <c r="AK16" s="43" t="s">
        <v>13</v>
      </c>
      <c r="AL16" s="43" t="s">
        <v>13</v>
      </c>
      <c r="AM16" s="43" t="s">
        <v>13</v>
      </c>
      <c r="AN16" s="43" t="s">
        <v>13</v>
      </c>
      <c r="AO16" s="43" t="s">
        <v>13</v>
      </c>
      <c r="AP16" s="43" t="s">
        <v>13</v>
      </c>
      <c r="AQ16" s="43" t="s">
        <v>13</v>
      </c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172">
        <f t="shared" si="0"/>
        <v>14</v>
      </c>
      <c r="BS16" s="173"/>
      <c r="BT16" s="172">
        <f t="shared" si="1"/>
        <v>0</v>
      </c>
      <c r="BU16" s="173"/>
      <c r="BV16" s="71" t="str">
        <f>IF(B16="","",IF((BR16+BT16)=CONCENTRADO!C$11,"","Verificar , faltas y asistencias registradas"))</f>
        <v/>
      </c>
    </row>
    <row r="17" spans="1:74" ht="30" customHeight="1" x14ac:dyDescent="0.25">
      <c r="A17" s="10">
        <v>8</v>
      </c>
      <c r="B17" s="174" t="str">
        <f>IF(ISBLANK(NOMBRES!B9),"",NOMBRES!B9)</f>
        <v>BAUTISTA RAMIREZ VANESSA</v>
      </c>
      <c r="C17" s="175"/>
      <c r="D17" s="175"/>
      <c r="E17" s="175"/>
      <c r="F17" s="175"/>
      <c r="G17" s="175"/>
      <c r="H17" s="175"/>
      <c r="I17" s="175"/>
      <c r="J17" s="175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6"/>
      <c r="AD17" s="44" t="s">
        <v>13</v>
      </c>
      <c r="AE17" s="45" t="s">
        <v>13</v>
      </c>
      <c r="AF17" s="45" t="s">
        <v>13</v>
      </c>
      <c r="AG17" s="45" t="s">
        <v>13</v>
      </c>
      <c r="AH17" s="45" t="s">
        <v>13</v>
      </c>
      <c r="AI17" s="45" t="s">
        <v>13</v>
      </c>
      <c r="AJ17" s="45" t="s">
        <v>13</v>
      </c>
      <c r="AK17" s="45" t="s">
        <v>13</v>
      </c>
      <c r="AL17" s="45" t="s">
        <v>13</v>
      </c>
      <c r="AM17" s="45" t="s">
        <v>13</v>
      </c>
      <c r="AN17" s="45" t="s">
        <v>13</v>
      </c>
      <c r="AO17" s="45" t="s">
        <v>13</v>
      </c>
      <c r="AP17" s="45" t="s">
        <v>13</v>
      </c>
      <c r="AQ17" s="45" t="s">
        <v>13</v>
      </c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150">
        <f t="shared" si="0"/>
        <v>14</v>
      </c>
      <c r="BS17" s="151"/>
      <c r="BT17" s="150">
        <f t="shared" si="1"/>
        <v>0</v>
      </c>
      <c r="BU17" s="151"/>
      <c r="BV17" s="71" t="str">
        <f>IF(B17="","",IF((BR17+BT17)=CONCENTRADO!C$11,"","Verificar , faltas y asistencias registradas"))</f>
        <v/>
      </c>
    </row>
    <row r="18" spans="1:74" ht="30" customHeight="1" x14ac:dyDescent="0.25">
      <c r="A18" s="5">
        <v>9</v>
      </c>
      <c r="B18" s="177" t="str">
        <f>IF(ISBLANK(NOMBRES!B10),"",NOMBRES!B10)</f>
        <v>CASTILLO RAMIREZ BILGA MERAYA</v>
      </c>
      <c r="C18" s="178"/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178"/>
      <c r="AC18" s="179"/>
      <c r="AD18" s="42" t="s">
        <v>13</v>
      </c>
      <c r="AE18" s="43" t="s">
        <v>13</v>
      </c>
      <c r="AF18" s="43" t="s">
        <v>13</v>
      </c>
      <c r="AG18" s="43" t="s">
        <v>13</v>
      </c>
      <c r="AH18" s="43" t="s">
        <v>13</v>
      </c>
      <c r="AI18" s="43" t="s">
        <v>13</v>
      </c>
      <c r="AJ18" s="43" t="s">
        <v>13</v>
      </c>
      <c r="AK18" s="43" t="s">
        <v>14</v>
      </c>
      <c r="AL18" s="43" t="s">
        <v>13</v>
      </c>
      <c r="AM18" s="43" t="s">
        <v>13</v>
      </c>
      <c r="AN18" s="43" t="s">
        <v>13</v>
      </c>
      <c r="AO18" s="43" t="s">
        <v>13</v>
      </c>
      <c r="AP18" s="43" t="s">
        <v>13</v>
      </c>
      <c r="AQ18" s="43" t="s">
        <v>13</v>
      </c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172">
        <f t="shared" si="0"/>
        <v>13</v>
      </c>
      <c r="BS18" s="173"/>
      <c r="BT18" s="172">
        <f t="shared" si="1"/>
        <v>1</v>
      </c>
      <c r="BU18" s="173"/>
      <c r="BV18" s="71" t="str">
        <f>IF(B18="","",IF((BR18+BT18)=CONCENTRADO!C$11,"","Verificar , faltas y asistencias registradas"))</f>
        <v/>
      </c>
    </row>
    <row r="19" spans="1:74" ht="30" customHeight="1" x14ac:dyDescent="0.25">
      <c r="A19" s="10">
        <v>10</v>
      </c>
      <c r="B19" s="174" t="str">
        <f>IF(ISBLANK(NOMBRES!B11),"",NOMBRES!B11)</f>
        <v>CASTRO HERNANDEZ ANGIE MAJALETH</v>
      </c>
      <c r="C19" s="175"/>
      <c r="D19" s="175"/>
      <c r="E19" s="175"/>
      <c r="F19" s="175"/>
      <c r="G19" s="175"/>
      <c r="H19" s="175"/>
      <c r="I19" s="175"/>
      <c r="J19" s="175"/>
      <c r="K19" s="175"/>
      <c r="L19" s="175"/>
      <c r="M19" s="175"/>
      <c r="N19" s="175"/>
      <c r="O19" s="175"/>
      <c r="P19" s="175"/>
      <c r="Q19" s="175"/>
      <c r="R19" s="175"/>
      <c r="S19" s="175"/>
      <c r="T19" s="175"/>
      <c r="U19" s="175"/>
      <c r="V19" s="175"/>
      <c r="W19" s="175"/>
      <c r="X19" s="175"/>
      <c r="Y19" s="175"/>
      <c r="Z19" s="175"/>
      <c r="AA19" s="175"/>
      <c r="AB19" s="175"/>
      <c r="AC19" s="176"/>
      <c r="AD19" s="44" t="s">
        <v>13</v>
      </c>
      <c r="AE19" s="45" t="s">
        <v>13</v>
      </c>
      <c r="AF19" s="45" t="s">
        <v>13</v>
      </c>
      <c r="AG19" s="45" t="s">
        <v>13</v>
      </c>
      <c r="AH19" s="45" t="s">
        <v>13</v>
      </c>
      <c r="AI19" s="45" t="s">
        <v>13</v>
      </c>
      <c r="AJ19" s="45" t="s">
        <v>13</v>
      </c>
      <c r="AK19" s="45" t="s">
        <v>13</v>
      </c>
      <c r="AL19" s="45" t="s">
        <v>13</v>
      </c>
      <c r="AM19" s="45" t="s">
        <v>13</v>
      </c>
      <c r="AN19" s="45" t="s">
        <v>13</v>
      </c>
      <c r="AO19" s="45" t="s">
        <v>13</v>
      </c>
      <c r="AP19" s="45" t="s">
        <v>13</v>
      </c>
      <c r="AQ19" s="45" t="s">
        <v>13</v>
      </c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150">
        <f t="shared" si="0"/>
        <v>14</v>
      </c>
      <c r="BS19" s="151"/>
      <c r="BT19" s="150">
        <f t="shared" si="1"/>
        <v>0</v>
      </c>
      <c r="BU19" s="151"/>
      <c r="BV19" s="71" t="str">
        <f>IF(B19="","",IF((BR19+BT19)=CONCENTRADO!C$11,"","Verificar , faltas y asistencias registradas"))</f>
        <v/>
      </c>
    </row>
    <row r="20" spans="1:74" ht="30" customHeight="1" x14ac:dyDescent="0.25">
      <c r="A20" s="5">
        <v>11</v>
      </c>
      <c r="B20" s="177" t="str">
        <f>IF(ISBLANK(NOMBRES!B12),"",NOMBRES!B12)</f>
        <v>CRUZ BAUTISTA JULIAN</v>
      </c>
      <c r="C20" s="178"/>
      <c r="D20" s="178"/>
      <c r="E20" s="178"/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  <c r="AA20" s="178"/>
      <c r="AB20" s="178"/>
      <c r="AC20" s="179"/>
      <c r="AD20" s="42" t="s">
        <v>13</v>
      </c>
      <c r="AE20" s="43" t="s">
        <v>13</v>
      </c>
      <c r="AF20" s="43" t="s">
        <v>13</v>
      </c>
      <c r="AG20" s="43" t="s">
        <v>13</v>
      </c>
      <c r="AH20" s="43" t="s">
        <v>13</v>
      </c>
      <c r="AI20" s="43" t="s">
        <v>13</v>
      </c>
      <c r="AJ20" s="43" t="s">
        <v>13</v>
      </c>
      <c r="AK20" s="43" t="s">
        <v>13</v>
      </c>
      <c r="AL20" s="43" t="s">
        <v>13</v>
      </c>
      <c r="AM20" s="43" t="s">
        <v>13</v>
      </c>
      <c r="AN20" s="43" t="s">
        <v>13</v>
      </c>
      <c r="AO20" s="43" t="s">
        <v>13</v>
      </c>
      <c r="AP20" s="43" t="s">
        <v>13</v>
      </c>
      <c r="AQ20" s="43" t="s">
        <v>13</v>
      </c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172">
        <f t="shared" si="0"/>
        <v>14</v>
      </c>
      <c r="BS20" s="173"/>
      <c r="BT20" s="172">
        <f t="shared" si="1"/>
        <v>0</v>
      </c>
      <c r="BU20" s="173"/>
      <c r="BV20" s="71" t="str">
        <f>IF(B20="","",IF((BR20+BT20)=CONCENTRADO!C$11,"","Verificar , faltas y asistencias registradas"))</f>
        <v/>
      </c>
    </row>
    <row r="21" spans="1:74" ht="30" customHeight="1" x14ac:dyDescent="0.25">
      <c r="A21" s="10">
        <v>12</v>
      </c>
      <c r="B21" s="174" t="str">
        <f>IF(ISBLANK(NOMBRES!B13),"",NOMBRES!B13)</f>
        <v>CRUZ GONZALEZ SARAI</v>
      </c>
      <c r="C21" s="175"/>
      <c r="D21" s="175"/>
      <c r="E21" s="175"/>
      <c r="F21" s="175"/>
      <c r="G21" s="175"/>
      <c r="H21" s="175"/>
      <c r="I21" s="175"/>
      <c r="J21" s="175"/>
      <c r="K21" s="175"/>
      <c r="L21" s="175"/>
      <c r="M21" s="175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75"/>
      <c r="Z21" s="175"/>
      <c r="AA21" s="175"/>
      <c r="AB21" s="175"/>
      <c r="AC21" s="176"/>
      <c r="AD21" s="44" t="s">
        <v>13</v>
      </c>
      <c r="AE21" s="45" t="s">
        <v>13</v>
      </c>
      <c r="AF21" s="45" t="s">
        <v>13</v>
      </c>
      <c r="AG21" s="45" t="s">
        <v>13</v>
      </c>
      <c r="AH21" s="45" t="s">
        <v>13</v>
      </c>
      <c r="AI21" s="45" t="s">
        <v>13</v>
      </c>
      <c r="AJ21" s="45" t="s">
        <v>14</v>
      </c>
      <c r="AK21" s="45" t="s">
        <v>13</v>
      </c>
      <c r="AL21" s="45" t="s">
        <v>13</v>
      </c>
      <c r="AM21" s="45" t="s">
        <v>13</v>
      </c>
      <c r="AN21" s="45" t="s">
        <v>13</v>
      </c>
      <c r="AO21" s="45" t="s">
        <v>13</v>
      </c>
      <c r="AP21" s="45" t="s">
        <v>13</v>
      </c>
      <c r="AQ21" s="45" t="s">
        <v>13</v>
      </c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150">
        <f t="shared" si="0"/>
        <v>13</v>
      </c>
      <c r="BS21" s="151"/>
      <c r="BT21" s="150">
        <f t="shared" si="1"/>
        <v>1</v>
      </c>
      <c r="BU21" s="151"/>
      <c r="BV21" s="71" t="str">
        <f>IF(B21="","",IF((BR21+BT21)=CONCENTRADO!C$11,"","Verificar , faltas y asistencias registradas"))</f>
        <v/>
      </c>
    </row>
    <row r="22" spans="1:74" ht="30" customHeight="1" x14ac:dyDescent="0.25">
      <c r="A22" s="5">
        <v>13</v>
      </c>
      <c r="B22" s="177" t="str">
        <f>IF(ISBLANK(NOMBRES!B14),"",NOMBRES!B14)</f>
        <v>CRUZ HERNANDEZ FLORESLY GUADALUPE</v>
      </c>
      <c r="C22" s="178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  <c r="AA22" s="178"/>
      <c r="AB22" s="178"/>
      <c r="AC22" s="179"/>
      <c r="AD22" s="42" t="s">
        <v>13</v>
      </c>
      <c r="AE22" s="43" t="s">
        <v>13</v>
      </c>
      <c r="AF22" s="43" t="s">
        <v>13</v>
      </c>
      <c r="AG22" s="43" t="s">
        <v>13</v>
      </c>
      <c r="AH22" s="43" t="s">
        <v>14</v>
      </c>
      <c r="AI22" s="43" t="s">
        <v>14</v>
      </c>
      <c r="AJ22" s="43" t="s">
        <v>13</v>
      </c>
      <c r="AK22" s="43" t="s">
        <v>13</v>
      </c>
      <c r="AL22" s="43" t="s">
        <v>13</v>
      </c>
      <c r="AM22" s="43" t="s">
        <v>13</v>
      </c>
      <c r="AN22" s="43" t="s">
        <v>13</v>
      </c>
      <c r="AO22" s="43" t="s">
        <v>13</v>
      </c>
      <c r="AP22" s="43" t="s">
        <v>13</v>
      </c>
      <c r="AQ22" s="43" t="s">
        <v>13</v>
      </c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172">
        <f t="shared" si="0"/>
        <v>12</v>
      </c>
      <c r="BS22" s="173"/>
      <c r="BT22" s="172">
        <f t="shared" si="1"/>
        <v>2</v>
      </c>
      <c r="BU22" s="173"/>
      <c r="BV22" s="71" t="str">
        <f>IF(B22="","",IF((BR22+BT22)=CONCENTRADO!C$11,"","Verificar , faltas y asistencias registradas"))</f>
        <v/>
      </c>
    </row>
    <row r="23" spans="1:74" ht="30" customHeight="1" x14ac:dyDescent="0.25">
      <c r="A23" s="10">
        <v>14</v>
      </c>
      <c r="B23" s="174" t="str">
        <f>IF(ISBLANK(NOMBRES!B15),"",NOMBRES!B15)</f>
        <v>CRUZ HERNANDEZ ROSA IDALIA</v>
      </c>
      <c r="C23" s="175"/>
      <c r="D23" s="175"/>
      <c r="E23" s="175"/>
      <c r="F23" s="175"/>
      <c r="G23" s="175"/>
      <c r="H23" s="175"/>
      <c r="I23" s="175"/>
      <c r="J23" s="175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5"/>
      <c r="AC23" s="176"/>
      <c r="AD23" s="44" t="s">
        <v>13</v>
      </c>
      <c r="AE23" s="45" t="s">
        <v>13</v>
      </c>
      <c r="AF23" s="45" t="s">
        <v>13</v>
      </c>
      <c r="AG23" s="45" t="s">
        <v>13</v>
      </c>
      <c r="AH23" s="45" t="s">
        <v>13</v>
      </c>
      <c r="AI23" s="45" t="s">
        <v>13</v>
      </c>
      <c r="AJ23" s="45" t="s">
        <v>13</v>
      </c>
      <c r="AK23" s="45" t="s">
        <v>14</v>
      </c>
      <c r="AL23" s="45" t="s">
        <v>13</v>
      </c>
      <c r="AM23" s="45" t="s">
        <v>13</v>
      </c>
      <c r="AN23" s="45" t="s">
        <v>13</v>
      </c>
      <c r="AO23" s="45" t="s">
        <v>13</v>
      </c>
      <c r="AP23" s="45" t="s">
        <v>13</v>
      </c>
      <c r="AQ23" s="45" t="s">
        <v>13</v>
      </c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150">
        <f t="shared" si="0"/>
        <v>13</v>
      </c>
      <c r="BS23" s="151"/>
      <c r="BT23" s="150">
        <f t="shared" si="1"/>
        <v>1</v>
      </c>
      <c r="BU23" s="151"/>
      <c r="BV23" s="71" t="str">
        <f>IF(B23="","",IF((BR23+BT23)=CONCENTRADO!C$11,"","Verificar , faltas y asistencias registradas"))</f>
        <v/>
      </c>
    </row>
    <row r="24" spans="1:74" ht="30" customHeight="1" x14ac:dyDescent="0.25">
      <c r="A24" s="5">
        <v>15</v>
      </c>
      <c r="B24" s="177" t="str">
        <f>IF(ISBLANK(NOMBRES!B16),"",NOMBRES!B16)</f>
        <v>CRUZ LORENZO JONATHAN</v>
      </c>
      <c r="C24" s="178"/>
      <c r="D24" s="178"/>
      <c r="E24" s="178"/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  <c r="AA24" s="178"/>
      <c r="AB24" s="178"/>
      <c r="AC24" s="179"/>
      <c r="AD24" s="42" t="s">
        <v>13</v>
      </c>
      <c r="AE24" s="43" t="s">
        <v>13</v>
      </c>
      <c r="AF24" s="43" t="s">
        <v>13</v>
      </c>
      <c r="AG24" s="43" t="s">
        <v>13</v>
      </c>
      <c r="AH24" s="43" t="s">
        <v>13</v>
      </c>
      <c r="AI24" s="43" t="s">
        <v>13</v>
      </c>
      <c r="AJ24" s="43" t="s">
        <v>13</v>
      </c>
      <c r="AK24" s="43" t="s">
        <v>13</v>
      </c>
      <c r="AL24" s="43" t="s">
        <v>13</v>
      </c>
      <c r="AM24" s="43" t="s">
        <v>13</v>
      </c>
      <c r="AN24" s="43" t="s">
        <v>13</v>
      </c>
      <c r="AO24" s="43" t="s">
        <v>13</v>
      </c>
      <c r="AP24" s="43" t="s">
        <v>13</v>
      </c>
      <c r="AQ24" s="43" t="s">
        <v>13</v>
      </c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172">
        <f t="shared" si="0"/>
        <v>14</v>
      </c>
      <c r="BS24" s="173"/>
      <c r="BT24" s="172">
        <f t="shared" si="1"/>
        <v>0</v>
      </c>
      <c r="BU24" s="173"/>
      <c r="BV24" s="71" t="str">
        <f>IF(B24="","",IF((BR24+BT24)=CONCENTRADO!C$11,"","Verificar , faltas y asistencias registradas"))</f>
        <v/>
      </c>
    </row>
    <row r="25" spans="1:74" ht="30" customHeight="1" x14ac:dyDescent="0.25">
      <c r="A25" s="10">
        <v>16</v>
      </c>
      <c r="B25" s="174" t="str">
        <f>IF(ISBLANK(NOMBRES!B17),"",NOMBRES!B17)</f>
        <v>CRUZ LUIS FELIX YAHIR</v>
      </c>
      <c r="C25" s="175"/>
      <c r="D25" s="175"/>
      <c r="E25" s="175"/>
      <c r="F25" s="175"/>
      <c r="G25" s="175"/>
      <c r="H25" s="175"/>
      <c r="I25" s="175"/>
      <c r="J25" s="175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6"/>
      <c r="AD25" s="44" t="s">
        <v>13</v>
      </c>
      <c r="AE25" s="45" t="s">
        <v>13</v>
      </c>
      <c r="AF25" s="45" t="s">
        <v>13</v>
      </c>
      <c r="AG25" s="45" t="s">
        <v>13</v>
      </c>
      <c r="AH25" s="45" t="s">
        <v>13</v>
      </c>
      <c r="AI25" s="45" t="s">
        <v>13</v>
      </c>
      <c r="AJ25" s="45" t="s">
        <v>13</v>
      </c>
      <c r="AK25" s="45" t="s">
        <v>13</v>
      </c>
      <c r="AL25" s="45" t="s">
        <v>13</v>
      </c>
      <c r="AM25" s="45" t="s">
        <v>13</v>
      </c>
      <c r="AN25" s="45" t="s">
        <v>13</v>
      </c>
      <c r="AO25" s="45" t="s">
        <v>13</v>
      </c>
      <c r="AP25" s="45" t="s">
        <v>13</v>
      </c>
      <c r="AQ25" s="45" t="s">
        <v>13</v>
      </c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150">
        <f t="shared" si="0"/>
        <v>14</v>
      </c>
      <c r="BS25" s="151"/>
      <c r="BT25" s="150">
        <f t="shared" si="1"/>
        <v>0</v>
      </c>
      <c r="BU25" s="151"/>
      <c r="BV25" s="71" t="str">
        <f>IF(B25="","",IF((BR25+BT25)=CONCENTRADO!C$11,"","Verificar , faltas y asistencias registradas"))</f>
        <v/>
      </c>
    </row>
    <row r="26" spans="1:74" ht="30" customHeight="1" x14ac:dyDescent="0.25">
      <c r="A26" s="5">
        <v>17</v>
      </c>
      <c r="B26" s="177" t="str">
        <f>IF(ISBLANK(NOMBRES!B18),"",NOMBRES!B18)</f>
        <v>CRUZ MARTINEZ ESMERALDA</v>
      </c>
      <c r="C26" s="178"/>
      <c r="D26" s="178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  <c r="AA26" s="178"/>
      <c r="AB26" s="178"/>
      <c r="AC26" s="179"/>
      <c r="AD26" s="42" t="s">
        <v>13</v>
      </c>
      <c r="AE26" s="43" t="s">
        <v>13</v>
      </c>
      <c r="AF26" s="43" t="s">
        <v>13</v>
      </c>
      <c r="AG26" s="43" t="s">
        <v>13</v>
      </c>
      <c r="AH26" s="43" t="s">
        <v>13</v>
      </c>
      <c r="AI26" s="43" t="s">
        <v>13</v>
      </c>
      <c r="AJ26" s="43" t="s">
        <v>13</v>
      </c>
      <c r="AK26" s="43" t="s">
        <v>13</v>
      </c>
      <c r="AL26" s="43" t="s">
        <v>77</v>
      </c>
      <c r="AM26" s="43" t="s">
        <v>77</v>
      </c>
      <c r="AN26" s="43" t="s">
        <v>13</v>
      </c>
      <c r="AO26" s="43" t="s">
        <v>13</v>
      </c>
      <c r="AP26" s="43" t="s">
        <v>13</v>
      </c>
      <c r="AQ26" s="43" t="s">
        <v>13</v>
      </c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172">
        <f t="shared" si="0"/>
        <v>14</v>
      </c>
      <c r="BS26" s="173"/>
      <c r="BT26" s="172">
        <f t="shared" si="1"/>
        <v>0</v>
      </c>
      <c r="BU26" s="173"/>
      <c r="BV26" s="71" t="str">
        <f>IF(B26="","",IF((BR26+BT26)=CONCENTRADO!C$11,"","Verificar , faltas y asistencias registradas"))</f>
        <v/>
      </c>
    </row>
    <row r="27" spans="1:74" ht="30" customHeight="1" x14ac:dyDescent="0.25">
      <c r="A27" s="10">
        <v>18</v>
      </c>
      <c r="B27" s="174" t="str">
        <f>IF(ISBLANK(NOMBRES!B19),"",NOMBRES!B19)</f>
        <v>DIAZ HERNANDEZ LUIS FERNANDO</v>
      </c>
      <c r="C27" s="175"/>
      <c r="D27" s="175"/>
      <c r="E27" s="175"/>
      <c r="F27" s="175"/>
      <c r="G27" s="175"/>
      <c r="H27" s="175"/>
      <c r="I27" s="175"/>
      <c r="J27" s="175"/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6"/>
      <c r="AD27" s="44" t="s">
        <v>13</v>
      </c>
      <c r="AE27" s="45" t="s">
        <v>13</v>
      </c>
      <c r="AF27" s="45" t="s">
        <v>13</v>
      </c>
      <c r="AG27" s="45" t="s">
        <v>13</v>
      </c>
      <c r="AH27" s="45" t="s">
        <v>13</v>
      </c>
      <c r="AI27" s="45" t="s">
        <v>13</v>
      </c>
      <c r="AJ27" s="45" t="s">
        <v>13</v>
      </c>
      <c r="AK27" s="45" t="s">
        <v>13</v>
      </c>
      <c r="AL27" s="45" t="s">
        <v>13</v>
      </c>
      <c r="AM27" s="45" t="s">
        <v>13</v>
      </c>
      <c r="AN27" s="45" t="s">
        <v>13</v>
      </c>
      <c r="AO27" s="45" t="s">
        <v>13</v>
      </c>
      <c r="AP27" s="45" t="s">
        <v>13</v>
      </c>
      <c r="AQ27" s="45" t="s">
        <v>13</v>
      </c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150">
        <f t="shared" si="0"/>
        <v>14</v>
      </c>
      <c r="BS27" s="151"/>
      <c r="BT27" s="150">
        <f t="shared" si="1"/>
        <v>0</v>
      </c>
      <c r="BU27" s="151"/>
      <c r="BV27" s="71" t="str">
        <f>IF(B27="","",IF((BR27+BT27)=CONCENTRADO!C$11,"","Verificar , faltas y asistencias registradas"))</f>
        <v/>
      </c>
    </row>
    <row r="28" spans="1:74" ht="30" customHeight="1" x14ac:dyDescent="0.25">
      <c r="A28" s="5">
        <v>19</v>
      </c>
      <c r="B28" s="177" t="str">
        <f>IF(ISBLANK(NOMBRES!B20),"",NOMBRES!B20)</f>
        <v>FONSECA HERNANDEZ MARIA ISABEL</v>
      </c>
      <c r="C28" s="178"/>
      <c r="D28" s="178"/>
      <c r="E28" s="178"/>
      <c r="F28" s="178"/>
      <c r="G28" s="178"/>
      <c r="H28" s="178"/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  <c r="AA28" s="178"/>
      <c r="AB28" s="178"/>
      <c r="AC28" s="179"/>
      <c r="AD28" s="42" t="s">
        <v>13</v>
      </c>
      <c r="AE28" s="43" t="s">
        <v>13</v>
      </c>
      <c r="AF28" s="43" t="s">
        <v>13</v>
      </c>
      <c r="AG28" s="43" t="s">
        <v>13</v>
      </c>
      <c r="AH28" s="43" t="s">
        <v>13</v>
      </c>
      <c r="AI28" s="43" t="s">
        <v>13</v>
      </c>
      <c r="AJ28" s="43" t="s">
        <v>13</v>
      </c>
      <c r="AK28" s="43" t="s">
        <v>14</v>
      </c>
      <c r="AL28" s="43" t="s">
        <v>13</v>
      </c>
      <c r="AM28" s="43" t="s">
        <v>13</v>
      </c>
      <c r="AN28" s="43" t="s">
        <v>13</v>
      </c>
      <c r="AO28" s="43" t="s">
        <v>13</v>
      </c>
      <c r="AP28" s="43" t="s">
        <v>13</v>
      </c>
      <c r="AQ28" s="43" t="s">
        <v>13</v>
      </c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172">
        <f t="shared" si="0"/>
        <v>13</v>
      </c>
      <c r="BS28" s="173"/>
      <c r="BT28" s="172">
        <f t="shared" si="1"/>
        <v>1</v>
      </c>
      <c r="BU28" s="173"/>
      <c r="BV28" s="71" t="str">
        <f>IF(B28="","",IF((BR28+BT28)=CONCENTRADO!C$11,"","Verificar , faltas y asistencias registradas"))</f>
        <v/>
      </c>
    </row>
    <row r="29" spans="1:74" ht="30" customHeight="1" x14ac:dyDescent="0.25">
      <c r="A29" s="10">
        <v>20</v>
      </c>
      <c r="B29" s="174" t="str">
        <f>IF(ISBLANK(NOMBRES!B21),"",NOMBRES!B21)</f>
        <v>GOMEZ LUIS ARLETH OYOMAL</v>
      </c>
      <c r="C29" s="175"/>
      <c r="D29" s="175"/>
      <c r="E29" s="175"/>
      <c r="F29" s="175"/>
      <c r="G29" s="175"/>
      <c r="H29" s="175"/>
      <c r="I29" s="175"/>
      <c r="J29" s="175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6"/>
      <c r="AD29" s="44" t="s">
        <v>13</v>
      </c>
      <c r="AE29" s="45" t="s">
        <v>13</v>
      </c>
      <c r="AF29" s="45" t="s">
        <v>13</v>
      </c>
      <c r="AG29" s="45" t="s">
        <v>13</v>
      </c>
      <c r="AH29" s="45" t="s">
        <v>13</v>
      </c>
      <c r="AI29" s="45" t="s">
        <v>13</v>
      </c>
      <c r="AJ29" s="45" t="s">
        <v>13</v>
      </c>
      <c r="AK29" s="45" t="s">
        <v>13</v>
      </c>
      <c r="AL29" s="45" t="s">
        <v>13</v>
      </c>
      <c r="AM29" s="45" t="s">
        <v>13</v>
      </c>
      <c r="AN29" s="45" t="s">
        <v>13</v>
      </c>
      <c r="AO29" s="45" t="s">
        <v>13</v>
      </c>
      <c r="AP29" s="45" t="s">
        <v>13</v>
      </c>
      <c r="AQ29" s="45" t="s">
        <v>13</v>
      </c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150">
        <f t="shared" si="0"/>
        <v>14</v>
      </c>
      <c r="BS29" s="151"/>
      <c r="BT29" s="150">
        <f t="shared" si="1"/>
        <v>0</v>
      </c>
      <c r="BU29" s="151"/>
      <c r="BV29" s="71" t="str">
        <f>IF(B29="","",IF((BR29+BT29)=CONCENTRADO!C$11,"","Verificar , faltas y asistencias registradas"))</f>
        <v/>
      </c>
    </row>
    <row r="30" spans="1:74" ht="30" customHeight="1" x14ac:dyDescent="0.25">
      <c r="A30" s="5">
        <v>21</v>
      </c>
      <c r="B30" s="177" t="str">
        <f>IF(ISBLANK(NOMBRES!B22),"",NOMBRES!B22)</f>
        <v>GONZALEZ GUTIERREZ AQUILES</v>
      </c>
      <c r="C30" s="178"/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9"/>
      <c r="AD30" s="42" t="s">
        <v>13</v>
      </c>
      <c r="AE30" s="43" t="s">
        <v>13</v>
      </c>
      <c r="AF30" s="43" t="s">
        <v>13</v>
      </c>
      <c r="AG30" s="43" t="s">
        <v>13</v>
      </c>
      <c r="AH30" s="43" t="s">
        <v>13</v>
      </c>
      <c r="AI30" s="43" t="s">
        <v>13</v>
      </c>
      <c r="AJ30" s="43" t="s">
        <v>13</v>
      </c>
      <c r="AK30" s="43" t="s">
        <v>13</v>
      </c>
      <c r="AL30" s="43" t="s">
        <v>77</v>
      </c>
      <c r="AM30" s="43" t="s">
        <v>77</v>
      </c>
      <c r="AN30" s="43" t="s">
        <v>13</v>
      </c>
      <c r="AO30" s="43" t="s">
        <v>13</v>
      </c>
      <c r="AP30" s="43" t="s">
        <v>13</v>
      </c>
      <c r="AQ30" s="43" t="s">
        <v>13</v>
      </c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172">
        <f t="shared" si="0"/>
        <v>14</v>
      </c>
      <c r="BS30" s="173"/>
      <c r="BT30" s="172">
        <f t="shared" si="1"/>
        <v>0</v>
      </c>
      <c r="BU30" s="173"/>
      <c r="BV30" s="71" t="str">
        <f>IF(B30="","",IF((BR30+BT30)=CONCENTRADO!C$11,"","Verificar , faltas y asistencias registradas"))</f>
        <v/>
      </c>
    </row>
    <row r="31" spans="1:74" ht="30" customHeight="1" x14ac:dyDescent="0.25">
      <c r="A31" s="10">
        <v>22</v>
      </c>
      <c r="B31" s="174" t="str">
        <f>IF(ISBLANK(NOMBRES!B23),"",NOMBRES!B23)</f>
        <v>GONZALEZ HERNANDEZ JONATHAN DAVID</v>
      </c>
      <c r="C31" s="175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  <c r="AA31" s="175"/>
      <c r="AB31" s="175"/>
      <c r="AC31" s="176"/>
      <c r="AD31" s="44" t="s">
        <v>13</v>
      </c>
      <c r="AE31" s="45" t="s">
        <v>13</v>
      </c>
      <c r="AF31" s="45" t="s">
        <v>13</v>
      </c>
      <c r="AG31" s="45" t="s">
        <v>13</v>
      </c>
      <c r="AH31" s="45" t="s">
        <v>13</v>
      </c>
      <c r="AI31" s="45" t="s">
        <v>13</v>
      </c>
      <c r="AJ31" s="45" t="s">
        <v>13</v>
      </c>
      <c r="AK31" s="45" t="s">
        <v>13</v>
      </c>
      <c r="AL31" s="45" t="s">
        <v>14</v>
      </c>
      <c r="AM31" s="45" t="s">
        <v>14</v>
      </c>
      <c r="AN31" s="45" t="s">
        <v>13</v>
      </c>
      <c r="AO31" s="45" t="s">
        <v>13</v>
      </c>
      <c r="AP31" s="45" t="s">
        <v>13</v>
      </c>
      <c r="AQ31" s="45" t="s">
        <v>13</v>
      </c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150">
        <f t="shared" si="0"/>
        <v>12</v>
      </c>
      <c r="BS31" s="151"/>
      <c r="BT31" s="150">
        <f t="shared" si="1"/>
        <v>2</v>
      </c>
      <c r="BU31" s="151"/>
      <c r="BV31" s="71" t="str">
        <f>IF(B31="","",IF((BR31+BT31)=CONCENTRADO!C$11,"","Verificar , faltas y asistencias registradas"))</f>
        <v/>
      </c>
    </row>
    <row r="32" spans="1:74" ht="30" customHeight="1" x14ac:dyDescent="0.25">
      <c r="A32" s="5">
        <v>23</v>
      </c>
      <c r="B32" s="177" t="str">
        <f>IF(ISBLANK(NOMBRES!B24),"",NOMBRES!B24)</f>
        <v>GONZALEZ JUAREZ JANETH MARIELI</v>
      </c>
      <c r="C32" s="178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  <c r="AA32" s="178"/>
      <c r="AB32" s="178"/>
      <c r="AC32" s="179"/>
      <c r="AD32" s="42" t="s">
        <v>13</v>
      </c>
      <c r="AE32" s="43" t="s">
        <v>13</v>
      </c>
      <c r="AF32" s="43" t="s">
        <v>13</v>
      </c>
      <c r="AG32" s="43" t="s">
        <v>13</v>
      </c>
      <c r="AH32" s="43" t="s">
        <v>13</v>
      </c>
      <c r="AI32" s="43" t="s">
        <v>13</v>
      </c>
      <c r="AJ32" s="43" t="s">
        <v>13</v>
      </c>
      <c r="AK32" s="43" t="s">
        <v>13</v>
      </c>
      <c r="AL32" s="43" t="s">
        <v>13</v>
      </c>
      <c r="AM32" s="43" t="s">
        <v>13</v>
      </c>
      <c r="AN32" s="43" t="s">
        <v>13</v>
      </c>
      <c r="AO32" s="43" t="s">
        <v>13</v>
      </c>
      <c r="AP32" s="43" t="s">
        <v>13</v>
      </c>
      <c r="AQ32" s="43" t="s">
        <v>13</v>
      </c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172">
        <f t="shared" si="0"/>
        <v>14</v>
      </c>
      <c r="BS32" s="173"/>
      <c r="BT32" s="172">
        <f t="shared" si="1"/>
        <v>0</v>
      </c>
      <c r="BU32" s="173"/>
      <c r="BV32" s="71" t="str">
        <f>IF(B32="","",IF((BR32+BT32)=CONCENTRADO!C$11,"","Verificar , faltas y asistencias registradas"))</f>
        <v/>
      </c>
    </row>
    <row r="33" spans="1:74" ht="30" customHeight="1" x14ac:dyDescent="0.25">
      <c r="A33" s="10">
        <v>24</v>
      </c>
      <c r="B33" s="174" t="str">
        <f>IF(ISBLANK(NOMBRES!B25),"",NOMBRES!B25)</f>
        <v>HERNANDEZ BAUTISTA DEVIN</v>
      </c>
      <c r="C33" s="175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  <c r="AA33" s="175"/>
      <c r="AB33" s="175"/>
      <c r="AC33" s="176"/>
      <c r="AD33" s="44" t="s">
        <v>13</v>
      </c>
      <c r="AE33" s="45" t="s">
        <v>13</v>
      </c>
      <c r="AF33" s="45" t="s">
        <v>13</v>
      </c>
      <c r="AG33" s="45" t="s">
        <v>13</v>
      </c>
      <c r="AH33" s="45" t="s">
        <v>13</v>
      </c>
      <c r="AI33" s="45" t="s">
        <v>13</v>
      </c>
      <c r="AJ33" s="45" t="s">
        <v>13</v>
      </c>
      <c r="AK33" s="45" t="s">
        <v>13</v>
      </c>
      <c r="AL33" s="45" t="s">
        <v>13</v>
      </c>
      <c r="AM33" s="45" t="s">
        <v>13</v>
      </c>
      <c r="AN33" s="45" t="s">
        <v>13</v>
      </c>
      <c r="AO33" s="45" t="s">
        <v>13</v>
      </c>
      <c r="AP33" s="45" t="s">
        <v>13</v>
      </c>
      <c r="AQ33" s="45" t="s">
        <v>13</v>
      </c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150">
        <f t="shared" si="0"/>
        <v>14</v>
      </c>
      <c r="BS33" s="151"/>
      <c r="BT33" s="150">
        <f t="shared" si="1"/>
        <v>0</v>
      </c>
      <c r="BU33" s="151"/>
      <c r="BV33" s="71" t="str">
        <f>IF(B33="","",IF((BR33+BT33)=CONCENTRADO!C$11,"","Verificar , faltas y asistencias registradas"))</f>
        <v/>
      </c>
    </row>
    <row r="34" spans="1:74" ht="30" customHeight="1" x14ac:dyDescent="0.25">
      <c r="A34" s="5">
        <v>25</v>
      </c>
      <c r="B34" s="177" t="str">
        <f>IF(ISBLANK(NOMBRES!B26),"",NOMBRES!B26)</f>
        <v>HERNANDEZ DE LA CRUZ WENDY ARLETH</v>
      </c>
      <c r="C34" s="178"/>
      <c r="D34" s="178"/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  <c r="AA34" s="178"/>
      <c r="AB34" s="178"/>
      <c r="AC34" s="179"/>
      <c r="AD34" s="42" t="s">
        <v>13</v>
      </c>
      <c r="AE34" s="43" t="s">
        <v>13</v>
      </c>
      <c r="AF34" s="43" t="s">
        <v>13</v>
      </c>
      <c r="AG34" s="43" t="s">
        <v>13</v>
      </c>
      <c r="AH34" s="43" t="s">
        <v>13</v>
      </c>
      <c r="AI34" s="43" t="s">
        <v>13</v>
      </c>
      <c r="AJ34" s="43" t="s">
        <v>13</v>
      </c>
      <c r="AK34" s="43" t="s">
        <v>13</v>
      </c>
      <c r="AL34" s="43" t="s">
        <v>13</v>
      </c>
      <c r="AM34" s="43" t="s">
        <v>13</v>
      </c>
      <c r="AN34" s="43" t="s">
        <v>13</v>
      </c>
      <c r="AO34" s="43" t="s">
        <v>13</v>
      </c>
      <c r="AP34" s="43" t="s">
        <v>13</v>
      </c>
      <c r="AQ34" s="43" t="s">
        <v>13</v>
      </c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172">
        <f t="shared" si="0"/>
        <v>14</v>
      </c>
      <c r="BS34" s="173"/>
      <c r="BT34" s="172">
        <f t="shared" si="1"/>
        <v>0</v>
      </c>
      <c r="BU34" s="173"/>
      <c r="BV34" s="71" t="str">
        <f>IF(B34="","",IF((BR34+BT34)=CONCENTRADO!C$11,"","Verificar , faltas y asistencias registradas"))</f>
        <v/>
      </c>
    </row>
    <row r="35" spans="1:74" ht="16.5" customHeight="1" x14ac:dyDescent="0.2">
      <c r="A35" s="7"/>
      <c r="B35" s="8" t="s">
        <v>5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8" t="s">
        <v>6</v>
      </c>
      <c r="BR35" s="7"/>
      <c r="BS35" s="7"/>
      <c r="BT35" s="7"/>
      <c r="BU35" s="7"/>
    </row>
    <row r="36" spans="1:74" x14ac:dyDescent="0.2">
      <c r="A36" s="9"/>
    </row>
    <row r="37" spans="1:74" ht="12.75" customHeight="1" x14ac:dyDescent="0.2">
      <c r="A37" s="129"/>
      <c r="B37" s="130"/>
      <c r="C37" s="130"/>
      <c r="D37" s="130"/>
      <c r="E37" s="130"/>
      <c r="F37" s="130"/>
      <c r="G37" s="130"/>
      <c r="H37" s="130"/>
      <c r="I37" s="130"/>
      <c r="J37" s="130"/>
      <c r="K37" s="130"/>
      <c r="L37" s="130"/>
      <c r="M37" s="131"/>
      <c r="N37" s="1"/>
      <c r="O37" s="132" t="s">
        <v>31</v>
      </c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  <c r="AA37" s="133"/>
      <c r="AB37" s="133"/>
      <c r="AC37" s="133"/>
      <c r="AD37" s="133"/>
      <c r="AE37" s="133"/>
      <c r="AF37" s="133"/>
      <c r="AG37" s="133"/>
      <c r="AH37" s="133"/>
      <c r="AI37" s="133"/>
      <c r="AJ37" s="133"/>
      <c r="AK37" s="133"/>
      <c r="AL37" s="133"/>
      <c r="AM37" s="133"/>
      <c r="AN37" s="133"/>
      <c r="AO37" s="133"/>
      <c r="AP37" s="133"/>
      <c r="AQ37" s="134"/>
      <c r="AR37" s="152" t="s">
        <v>0</v>
      </c>
      <c r="AS37" s="153"/>
      <c r="AT37" s="153"/>
      <c r="AU37" s="153"/>
      <c r="AV37" s="153"/>
      <c r="AW37" s="153"/>
      <c r="AX37" s="153"/>
      <c r="AY37" s="153"/>
      <c r="AZ37" s="154"/>
      <c r="BA37" s="155" t="s">
        <v>1</v>
      </c>
      <c r="BB37" s="155"/>
      <c r="BC37" s="155"/>
      <c r="BD37" s="155"/>
      <c r="BE37" s="155"/>
      <c r="BF37" s="155"/>
      <c r="BG37" s="156" t="s">
        <v>25</v>
      </c>
      <c r="BH37" s="156"/>
      <c r="BI37" s="156"/>
      <c r="BJ37" s="156"/>
      <c r="BK37" s="156"/>
      <c r="BL37" s="156"/>
      <c r="BM37" s="156"/>
      <c r="BN37" s="156"/>
      <c r="BO37" s="157" t="s">
        <v>7</v>
      </c>
      <c r="BP37" s="157"/>
      <c r="BQ37" s="157"/>
      <c r="BR37" s="157"/>
      <c r="BS37" s="158" t="s">
        <v>2</v>
      </c>
      <c r="BT37" s="158"/>
      <c r="BU37" s="158"/>
    </row>
    <row r="38" spans="1:74" ht="12.75" customHeight="1" x14ac:dyDescent="0.2">
      <c r="A38" s="24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6"/>
      <c r="N38" s="1"/>
      <c r="O38" s="159" t="s">
        <v>51</v>
      </c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1"/>
      <c r="AR38" s="165" t="s">
        <v>52</v>
      </c>
      <c r="AS38" s="166"/>
      <c r="AT38" s="166"/>
      <c r="AU38" s="166"/>
      <c r="AV38" s="166"/>
      <c r="AW38" s="166"/>
      <c r="AX38" s="166"/>
      <c r="AY38" s="166"/>
      <c r="AZ38" s="167"/>
      <c r="BA38" s="155" t="s">
        <v>45</v>
      </c>
      <c r="BB38" s="155"/>
      <c r="BC38" s="155"/>
      <c r="BD38" s="155" t="s">
        <v>46</v>
      </c>
      <c r="BE38" s="155"/>
      <c r="BF38" s="155"/>
      <c r="BG38" s="171" t="s">
        <v>47</v>
      </c>
      <c r="BH38" s="171"/>
      <c r="BI38" s="171" t="s">
        <v>48</v>
      </c>
      <c r="BJ38" s="171"/>
      <c r="BK38" s="171" t="s">
        <v>49</v>
      </c>
      <c r="BL38" s="171"/>
      <c r="BM38" s="171" t="s">
        <v>50</v>
      </c>
      <c r="BN38" s="171"/>
      <c r="BO38" s="181" t="str">
        <f>CONCENTRADO!C6</f>
        <v>II</v>
      </c>
      <c r="BP38" s="182"/>
      <c r="BQ38" s="182"/>
      <c r="BR38" s="183"/>
      <c r="BS38" s="217" t="str">
        <f>CONCENTRADO!C7</f>
        <v>B</v>
      </c>
      <c r="BT38" s="218"/>
      <c r="BU38" s="219"/>
    </row>
    <row r="39" spans="1:74" ht="12.75" customHeight="1" x14ac:dyDescent="0.2">
      <c r="A39" s="135" t="s">
        <v>21</v>
      </c>
      <c r="B39" s="136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7"/>
      <c r="N39" s="2"/>
      <c r="O39" s="162"/>
      <c r="P39" s="163"/>
      <c r="Q39" s="163"/>
      <c r="R39" s="163"/>
      <c r="S39" s="163"/>
      <c r="T39" s="163"/>
      <c r="U39" s="163"/>
      <c r="V39" s="163"/>
      <c r="W39" s="163"/>
      <c r="X39" s="163"/>
      <c r="Y39" s="163"/>
      <c r="Z39" s="163"/>
      <c r="AA39" s="163"/>
      <c r="AB39" s="163"/>
      <c r="AC39" s="163"/>
      <c r="AD39" s="163"/>
      <c r="AE39" s="163"/>
      <c r="AF39" s="163"/>
      <c r="AG39" s="163"/>
      <c r="AH39" s="163"/>
      <c r="AI39" s="163"/>
      <c r="AJ39" s="163"/>
      <c r="AK39" s="163"/>
      <c r="AL39" s="163"/>
      <c r="AM39" s="163"/>
      <c r="AN39" s="163"/>
      <c r="AO39" s="163"/>
      <c r="AP39" s="163"/>
      <c r="AQ39" s="164"/>
      <c r="AR39" s="168"/>
      <c r="AS39" s="169"/>
      <c r="AT39" s="169"/>
      <c r="AU39" s="169"/>
      <c r="AV39" s="169"/>
      <c r="AW39" s="169"/>
      <c r="AX39" s="169"/>
      <c r="AY39" s="169"/>
      <c r="AZ39" s="170"/>
      <c r="BA39" s="180" t="s">
        <v>16</v>
      </c>
      <c r="BB39" s="180"/>
      <c r="BC39" s="180"/>
      <c r="BD39" s="223"/>
      <c r="BE39" s="223"/>
      <c r="BF39" s="223"/>
      <c r="BG39" s="180" t="s">
        <v>16</v>
      </c>
      <c r="BH39" s="180"/>
      <c r="BI39" s="180"/>
      <c r="BJ39" s="180"/>
      <c r="BK39" s="180"/>
      <c r="BL39" s="180"/>
      <c r="BM39" s="180"/>
      <c r="BN39" s="180"/>
      <c r="BO39" s="184"/>
      <c r="BP39" s="185"/>
      <c r="BQ39" s="185"/>
      <c r="BR39" s="186"/>
      <c r="BS39" s="220"/>
      <c r="BT39" s="221"/>
      <c r="BU39" s="222"/>
    </row>
    <row r="40" spans="1:74" x14ac:dyDescent="0.2">
      <c r="A40" s="138" t="s">
        <v>22</v>
      </c>
      <c r="B40" s="139"/>
      <c r="C40" s="139"/>
      <c r="D40" s="139"/>
      <c r="E40" s="139"/>
      <c r="F40" s="139"/>
      <c r="G40" s="139"/>
      <c r="H40" s="139"/>
      <c r="I40" s="139"/>
      <c r="J40" s="139"/>
      <c r="K40" s="139"/>
      <c r="L40" s="139"/>
      <c r="M40" s="140"/>
      <c r="N40" s="2"/>
      <c r="O40" s="141" t="s">
        <v>26</v>
      </c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  <c r="AA40" s="142"/>
      <c r="AB40" s="142"/>
      <c r="AC40" s="142"/>
      <c r="AD40" s="142"/>
      <c r="AE40" s="142"/>
      <c r="AF40" s="142"/>
      <c r="AG40" s="142"/>
      <c r="AH40" s="142"/>
      <c r="AI40" s="143"/>
      <c r="AJ40" s="141" t="s">
        <v>30</v>
      </c>
      <c r="AK40" s="142"/>
      <c r="AL40" s="142"/>
      <c r="AM40" s="142"/>
      <c r="AN40" s="142"/>
      <c r="AO40" s="142"/>
      <c r="AP40" s="142"/>
      <c r="AQ40" s="142"/>
      <c r="AR40" s="142"/>
      <c r="AS40" s="142"/>
      <c r="AT40" s="142"/>
      <c r="AU40" s="142"/>
      <c r="AV40" s="142"/>
      <c r="AW40" s="142"/>
      <c r="AX40" s="142"/>
      <c r="AY40" s="142"/>
      <c r="AZ40" s="142"/>
      <c r="BA40" s="142"/>
      <c r="BB40" s="142"/>
      <c r="BC40" s="142"/>
      <c r="BD40" s="142"/>
      <c r="BE40" s="143"/>
      <c r="BF40" s="199" t="s">
        <v>24</v>
      </c>
      <c r="BG40" s="199"/>
      <c r="BH40" s="199"/>
      <c r="BI40" s="199"/>
      <c r="BJ40" s="199"/>
      <c r="BK40" s="199"/>
      <c r="BL40" s="199"/>
      <c r="BM40" s="199"/>
      <c r="BN40" s="199"/>
      <c r="BO40" s="199" t="s">
        <v>20</v>
      </c>
      <c r="BP40" s="199"/>
      <c r="BQ40" s="199"/>
      <c r="BR40" s="199"/>
      <c r="BS40" s="199"/>
      <c r="BT40" s="199"/>
      <c r="BU40" s="199"/>
    </row>
    <row r="41" spans="1:74" x14ac:dyDescent="0.2">
      <c r="A41" s="138"/>
      <c r="B41" s="139"/>
      <c r="C41" s="139"/>
      <c r="D41" s="139"/>
      <c r="E41" s="139"/>
      <c r="F41" s="139"/>
      <c r="G41" s="139"/>
      <c r="H41" s="139"/>
      <c r="I41" s="139"/>
      <c r="J41" s="139"/>
      <c r="K41" s="139"/>
      <c r="L41" s="139"/>
      <c r="M41" s="140"/>
      <c r="N41" s="14"/>
      <c r="O41" s="203" t="str">
        <f>CONCENTRADO!C8</f>
        <v>ELPIDIO MENDEZ TORRES</v>
      </c>
      <c r="P41" s="204"/>
      <c r="Q41" s="204"/>
      <c r="R41" s="204"/>
      <c r="S41" s="204"/>
      <c r="T41" s="204"/>
      <c r="U41" s="204"/>
      <c r="V41" s="204"/>
      <c r="W41" s="204"/>
      <c r="X41" s="204"/>
      <c r="Y41" s="204"/>
      <c r="Z41" s="204"/>
      <c r="AA41" s="204"/>
      <c r="AB41" s="204"/>
      <c r="AC41" s="204"/>
      <c r="AD41" s="204"/>
      <c r="AE41" s="204"/>
      <c r="AF41" s="204"/>
      <c r="AG41" s="204"/>
      <c r="AH41" s="204"/>
      <c r="AI41" s="205"/>
      <c r="AJ41" s="203" t="str">
        <f>CONCENTRADO!C9</f>
        <v>CULTURA DIGITAL II</v>
      </c>
      <c r="AK41" s="204"/>
      <c r="AL41" s="204"/>
      <c r="AM41" s="204"/>
      <c r="AN41" s="204"/>
      <c r="AO41" s="204"/>
      <c r="AP41" s="204"/>
      <c r="AQ41" s="204"/>
      <c r="AR41" s="204"/>
      <c r="AS41" s="204"/>
      <c r="AT41" s="204"/>
      <c r="AU41" s="204"/>
      <c r="AV41" s="204"/>
      <c r="AW41" s="204"/>
      <c r="AX41" s="204"/>
      <c r="AY41" s="204"/>
      <c r="AZ41" s="204"/>
      <c r="BA41" s="204"/>
      <c r="BB41" s="204"/>
      <c r="BC41" s="204"/>
      <c r="BD41" s="204"/>
      <c r="BE41" s="205"/>
      <c r="BF41" s="209" t="s">
        <v>27</v>
      </c>
      <c r="BG41" s="209"/>
      <c r="BH41" s="210"/>
      <c r="BI41" s="211" t="s">
        <v>28</v>
      </c>
      <c r="BJ41" s="209"/>
      <c r="BK41" s="210"/>
      <c r="BL41" s="211" t="s">
        <v>29</v>
      </c>
      <c r="BM41" s="209"/>
      <c r="BN41" s="210"/>
      <c r="BO41" s="224" t="s">
        <v>53</v>
      </c>
      <c r="BP41" s="224"/>
      <c r="BQ41" s="224"/>
      <c r="BR41" s="224"/>
      <c r="BS41" s="224"/>
      <c r="BT41" s="224"/>
      <c r="BU41" s="224"/>
    </row>
    <row r="42" spans="1:74" ht="12.75" customHeight="1" x14ac:dyDescent="0.2">
      <c r="A42" s="200" t="s">
        <v>23</v>
      </c>
      <c r="B42" s="201"/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2"/>
      <c r="N42" s="2"/>
      <c r="O42" s="206"/>
      <c r="P42" s="207"/>
      <c r="Q42" s="207"/>
      <c r="R42" s="207"/>
      <c r="S42" s="207"/>
      <c r="T42" s="207"/>
      <c r="U42" s="207"/>
      <c r="V42" s="207"/>
      <c r="W42" s="207"/>
      <c r="X42" s="207"/>
      <c r="Y42" s="207"/>
      <c r="Z42" s="207"/>
      <c r="AA42" s="207"/>
      <c r="AB42" s="207"/>
      <c r="AC42" s="207"/>
      <c r="AD42" s="207"/>
      <c r="AE42" s="207"/>
      <c r="AF42" s="207"/>
      <c r="AG42" s="207"/>
      <c r="AH42" s="207"/>
      <c r="AI42" s="208"/>
      <c r="AJ42" s="206"/>
      <c r="AK42" s="207"/>
      <c r="AL42" s="207"/>
      <c r="AM42" s="207"/>
      <c r="AN42" s="207"/>
      <c r="AO42" s="207"/>
      <c r="AP42" s="207"/>
      <c r="AQ42" s="207"/>
      <c r="AR42" s="207"/>
      <c r="AS42" s="207"/>
      <c r="AT42" s="207"/>
      <c r="AU42" s="207"/>
      <c r="AV42" s="207"/>
      <c r="AW42" s="207"/>
      <c r="AX42" s="207"/>
      <c r="AY42" s="207"/>
      <c r="AZ42" s="207"/>
      <c r="BA42" s="207"/>
      <c r="BB42" s="207"/>
      <c r="BC42" s="207"/>
      <c r="BD42" s="207"/>
      <c r="BE42" s="208"/>
      <c r="BF42" s="197"/>
      <c r="BG42" s="197"/>
      <c r="BH42" s="198"/>
      <c r="BI42" s="196" t="s">
        <v>16</v>
      </c>
      <c r="BJ42" s="197"/>
      <c r="BK42" s="198"/>
      <c r="BL42" s="196"/>
      <c r="BM42" s="197"/>
      <c r="BN42" s="198"/>
      <c r="BO42" s="224"/>
      <c r="BP42" s="224"/>
      <c r="BQ42" s="224"/>
      <c r="BR42" s="224"/>
      <c r="BS42" s="224"/>
      <c r="BT42" s="224"/>
      <c r="BU42" s="224"/>
    </row>
    <row r="43" spans="1:74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4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</row>
    <row r="44" spans="1:74" x14ac:dyDescent="0.2">
      <c r="A44" s="144" t="s">
        <v>32</v>
      </c>
      <c r="B44" s="145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  <c r="AA44" s="145"/>
      <c r="AB44" s="145"/>
      <c r="AC44" s="146"/>
      <c r="AD44" s="147" t="s">
        <v>43</v>
      </c>
      <c r="AE44" s="148"/>
      <c r="AF44" s="148"/>
      <c r="AG44" s="148"/>
      <c r="AH44" s="148"/>
      <c r="AI44" s="148"/>
      <c r="AJ44" s="148"/>
      <c r="AK44" s="148"/>
      <c r="AL44" s="148"/>
      <c r="AM44" s="148"/>
      <c r="AN44" s="148"/>
      <c r="AO44" s="148"/>
      <c r="AP44" s="148"/>
      <c r="AQ44" s="148"/>
      <c r="AR44" s="148"/>
      <c r="AS44" s="148"/>
      <c r="AT44" s="148"/>
      <c r="AU44" s="148"/>
      <c r="AV44" s="148"/>
      <c r="AW44" s="148"/>
      <c r="AX44" s="148"/>
      <c r="AY44" s="148"/>
      <c r="AZ44" s="148"/>
      <c r="BA44" s="148"/>
      <c r="BB44" s="148"/>
      <c r="BC44" s="148"/>
      <c r="BD44" s="148"/>
      <c r="BE44" s="148"/>
      <c r="BF44" s="148"/>
      <c r="BG44" s="148"/>
      <c r="BH44" s="148"/>
      <c r="BI44" s="148"/>
      <c r="BJ44" s="148"/>
      <c r="BK44" s="148"/>
      <c r="BL44" s="148"/>
      <c r="BM44" s="148"/>
      <c r="BN44" s="148"/>
      <c r="BO44" s="148"/>
      <c r="BP44" s="148"/>
      <c r="BQ44" s="149"/>
      <c r="BR44" s="147" t="s">
        <v>3</v>
      </c>
      <c r="BS44" s="148"/>
      <c r="BT44" s="148"/>
      <c r="BU44" s="149"/>
    </row>
    <row r="45" spans="1:74" ht="12.75" customHeight="1" x14ac:dyDescent="0.2">
      <c r="A45" s="212" t="s">
        <v>33</v>
      </c>
      <c r="B45" s="213"/>
      <c r="C45" s="213"/>
      <c r="D45" s="213"/>
      <c r="E45" s="213"/>
      <c r="F45" s="213"/>
      <c r="G45" s="213"/>
      <c r="H45" s="213"/>
      <c r="I45" s="213"/>
      <c r="J45" s="213"/>
      <c r="K45" s="213"/>
      <c r="L45" s="213"/>
      <c r="M45" s="213"/>
      <c r="N45" s="213"/>
      <c r="O45" s="213"/>
      <c r="P45" s="213"/>
      <c r="Q45" s="213"/>
      <c r="R45" s="213"/>
      <c r="S45" s="213"/>
      <c r="T45" s="213"/>
      <c r="U45" s="213"/>
      <c r="V45" s="213"/>
      <c r="W45" s="213"/>
      <c r="X45" s="213"/>
      <c r="Y45" s="213"/>
      <c r="Z45" s="213"/>
      <c r="AA45" s="213"/>
      <c r="AB45" s="213"/>
      <c r="AC45" s="214"/>
      <c r="AD45" s="12">
        <v>1</v>
      </c>
      <c r="AE45" s="12">
        <v>2</v>
      </c>
      <c r="AF45" s="12">
        <v>3</v>
      </c>
      <c r="AG45" s="12">
        <v>4</v>
      </c>
      <c r="AH45" s="12">
        <v>5</v>
      </c>
      <c r="AI45" s="12">
        <v>7</v>
      </c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215" t="s">
        <v>4</v>
      </c>
      <c r="BS45" s="216"/>
      <c r="BT45" s="215" t="s">
        <v>44</v>
      </c>
      <c r="BU45" s="216"/>
    </row>
    <row r="46" spans="1:74" ht="30" customHeight="1" x14ac:dyDescent="0.25">
      <c r="A46" s="5">
        <v>1</v>
      </c>
      <c r="B46" s="177" t="str">
        <f>IF(ISBLANK(NOMBRES!B2),"",NOMBRES!B2)</f>
        <v>ATEN PALAFOX SAMANTHA</v>
      </c>
      <c r="C46" s="178"/>
      <c r="D46" s="178"/>
      <c r="E46" s="178"/>
      <c r="F46" s="178"/>
      <c r="G46" s="178"/>
      <c r="H46" s="178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  <c r="W46" s="178"/>
      <c r="X46" s="178"/>
      <c r="Y46" s="178"/>
      <c r="Z46" s="178"/>
      <c r="AA46" s="178"/>
      <c r="AB46" s="178"/>
      <c r="AC46" s="179"/>
      <c r="AD46" s="42" t="s">
        <v>14</v>
      </c>
      <c r="AE46" s="43" t="s">
        <v>13</v>
      </c>
      <c r="AF46" s="43" t="s">
        <v>13</v>
      </c>
      <c r="AG46" s="43" t="s">
        <v>13</v>
      </c>
      <c r="AH46" s="43" t="s">
        <v>13</v>
      </c>
      <c r="AI46" s="43" t="s">
        <v>13</v>
      </c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6"/>
      <c r="BR46" s="172">
        <f>IF(B46="","",COUNTIF(AD46:BQ46,".")+COUNTIF(AD46:BQ46,"X")+COUNTIF(AD46:BQ46,"J"))</f>
        <v>5</v>
      </c>
      <c r="BS46" s="173"/>
      <c r="BT46" s="172">
        <f>IF(B46="","", COUNTIF(AD46:BQ46,"/"))</f>
        <v>1</v>
      </c>
      <c r="BU46" s="173"/>
      <c r="BV46" s="71" t="str">
        <f>IF((BR46+BT46)=CONCENTRADO!E$11,"","Verificar , faltas y asistencias registradas")</f>
        <v>Verificar , faltas y asistencias registradas</v>
      </c>
    </row>
    <row r="47" spans="1:74" ht="30" customHeight="1" x14ac:dyDescent="0.25">
      <c r="A47" s="10">
        <v>2</v>
      </c>
      <c r="B47" s="174" t="str">
        <f>IF(ISBLANK(NOMBRES!B3),"",NOMBRES!B3)</f>
        <v>BAUTISTA CEDILLO YAJAIRA JAQUELINE</v>
      </c>
      <c r="C47" s="175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  <c r="AA47" s="175"/>
      <c r="AB47" s="175"/>
      <c r="AC47" s="176"/>
      <c r="AD47" s="44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11"/>
      <c r="BR47" s="150">
        <f t="shared" ref="BR47:BR70" si="2">IF(B47="","",COUNTIF(AD47:BQ47,".")+COUNTIF(AD47:BQ47,"X")+COUNTIF(AD47:BQ47,"J"))</f>
        <v>0</v>
      </c>
      <c r="BS47" s="151"/>
      <c r="BT47" s="150">
        <f t="shared" ref="BT47:BT70" si="3">IF(B47="","", COUNTIF(AD47:BQ47,"/"))</f>
        <v>0</v>
      </c>
      <c r="BU47" s="151"/>
      <c r="BV47" s="71" t="str">
        <f>IF((BR47+BT47)=CONCENTRADO!E$11,"","Verificar , faltas y asistencias registradas")</f>
        <v>Verificar , faltas y asistencias registradas</v>
      </c>
    </row>
    <row r="48" spans="1:74" ht="30" customHeight="1" x14ac:dyDescent="0.25">
      <c r="A48" s="5">
        <v>3</v>
      </c>
      <c r="B48" s="177" t="str">
        <f>IF(ISBLANK(NOMBRES!B4),"",NOMBRES!B4)</f>
        <v>BAUTISTA CRUZ ERIK GIOVANNI</v>
      </c>
      <c r="C48" s="178"/>
      <c r="D48" s="178"/>
      <c r="E48" s="178"/>
      <c r="F48" s="178"/>
      <c r="G48" s="178"/>
      <c r="H48" s="178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78"/>
      <c r="T48" s="178"/>
      <c r="U48" s="178"/>
      <c r="V48" s="178"/>
      <c r="W48" s="178"/>
      <c r="X48" s="178"/>
      <c r="Y48" s="178"/>
      <c r="Z48" s="178"/>
      <c r="AA48" s="178"/>
      <c r="AB48" s="178"/>
      <c r="AC48" s="179"/>
      <c r="AD48" s="42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6"/>
      <c r="BR48" s="172">
        <f t="shared" si="2"/>
        <v>0</v>
      </c>
      <c r="BS48" s="173"/>
      <c r="BT48" s="172">
        <f t="shared" si="3"/>
        <v>0</v>
      </c>
      <c r="BU48" s="173"/>
      <c r="BV48" s="71" t="str">
        <f>IF((BR48+BT48)=CONCENTRADO!E$11,"","Verificar , faltas y asistencias registradas")</f>
        <v>Verificar , faltas y asistencias registradas</v>
      </c>
    </row>
    <row r="49" spans="1:74" ht="30" customHeight="1" x14ac:dyDescent="0.25">
      <c r="A49" s="10">
        <v>4</v>
      </c>
      <c r="B49" s="174" t="str">
        <f>IF(ISBLANK(NOMBRES!B5),"",NOMBRES!B5)</f>
        <v>BAUTISTA GONZALEZ KELLY DAYANA</v>
      </c>
      <c r="C49" s="175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  <c r="AA49" s="175"/>
      <c r="AB49" s="175"/>
      <c r="AC49" s="176"/>
      <c r="AD49" s="44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  <c r="BJ49" s="45"/>
      <c r="BK49" s="45"/>
      <c r="BL49" s="45"/>
      <c r="BM49" s="45"/>
      <c r="BN49" s="45"/>
      <c r="BO49" s="45"/>
      <c r="BP49" s="45"/>
      <c r="BQ49" s="11"/>
      <c r="BR49" s="150">
        <f t="shared" si="2"/>
        <v>0</v>
      </c>
      <c r="BS49" s="151"/>
      <c r="BT49" s="150">
        <f t="shared" si="3"/>
        <v>0</v>
      </c>
      <c r="BU49" s="151"/>
      <c r="BV49" s="71" t="str">
        <f>IF((BR49+BT49)=CONCENTRADO!E$11,"","Verificar , faltas y asistencias registradas")</f>
        <v>Verificar , faltas y asistencias registradas</v>
      </c>
    </row>
    <row r="50" spans="1:74" ht="30" customHeight="1" x14ac:dyDescent="0.25">
      <c r="A50" s="5">
        <v>5</v>
      </c>
      <c r="B50" s="177" t="str">
        <f>IF(ISBLANK(NOMBRES!B6),"",NOMBRES!B6)</f>
        <v>BAUTISTA HERNANDEZ BLANCA JANETH</v>
      </c>
      <c r="C50" s="178"/>
      <c r="D50" s="178"/>
      <c r="E50" s="178"/>
      <c r="F50" s="178"/>
      <c r="G50" s="178"/>
      <c r="H50" s="178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78"/>
      <c r="T50" s="178"/>
      <c r="U50" s="178"/>
      <c r="V50" s="178"/>
      <c r="W50" s="178"/>
      <c r="X50" s="178"/>
      <c r="Y50" s="178"/>
      <c r="Z50" s="178"/>
      <c r="AA50" s="178"/>
      <c r="AB50" s="178"/>
      <c r="AC50" s="179"/>
      <c r="AD50" s="42" t="s">
        <v>13</v>
      </c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6"/>
      <c r="BR50" s="172">
        <f t="shared" si="2"/>
        <v>1</v>
      </c>
      <c r="BS50" s="173"/>
      <c r="BT50" s="172">
        <f t="shared" si="3"/>
        <v>0</v>
      </c>
      <c r="BU50" s="173"/>
      <c r="BV50" s="71" t="str">
        <f>IF((BR50+BT50)=CONCENTRADO!E$11,"","Verificar , faltas y asistencias registradas")</f>
        <v>Verificar , faltas y asistencias registradas</v>
      </c>
    </row>
    <row r="51" spans="1:74" ht="30" customHeight="1" x14ac:dyDescent="0.25">
      <c r="A51" s="10">
        <v>6</v>
      </c>
      <c r="B51" s="174" t="str">
        <f>IF(ISBLANK(NOMBRES!B7),"",NOMBRES!B7)</f>
        <v>BAUTISTA LUIS FANNY BELEN</v>
      </c>
      <c r="C51" s="175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  <c r="AA51" s="175"/>
      <c r="AB51" s="175"/>
      <c r="AC51" s="176"/>
      <c r="AD51" s="44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  <c r="BQ51" s="11"/>
      <c r="BR51" s="150">
        <f t="shared" si="2"/>
        <v>0</v>
      </c>
      <c r="BS51" s="151"/>
      <c r="BT51" s="150">
        <f t="shared" si="3"/>
        <v>0</v>
      </c>
      <c r="BU51" s="151"/>
      <c r="BV51" s="71" t="str">
        <f>IF((BR51+BT51)=CONCENTRADO!E$11,"","Verificar , faltas y asistencias registradas")</f>
        <v>Verificar , faltas y asistencias registradas</v>
      </c>
    </row>
    <row r="52" spans="1:74" ht="30" customHeight="1" x14ac:dyDescent="0.25">
      <c r="A52" s="5">
        <v>7</v>
      </c>
      <c r="B52" s="177" t="str">
        <f>IF(ISBLANK(NOMBRES!B8),"",NOMBRES!B8)</f>
        <v>BAUTISTA ORTIZ NIDIA JANETH</v>
      </c>
      <c r="C52" s="178"/>
      <c r="D52" s="178"/>
      <c r="E52" s="178"/>
      <c r="F52" s="178"/>
      <c r="G52" s="178"/>
      <c r="H52" s="178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78"/>
      <c r="T52" s="178"/>
      <c r="U52" s="178"/>
      <c r="V52" s="178"/>
      <c r="W52" s="178"/>
      <c r="X52" s="178"/>
      <c r="Y52" s="178"/>
      <c r="Z52" s="178"/>
      <c r="AA52" s="178"/>
      <c r="AB52" s="178"/>
      <c r="AC52" s="179"/>
      <c r="AD52" s="42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6"/>
      <c r="BR52" s="172">
        <f t="shared" si="2"/>
        <v>0</v>
      </c>
      <c r="BS52" s="173"/>
      <c r="BT52" s="172">
        <f t="shared" si="3"/>
        <v>0</v>
      </c>
      <c r="BU52" s="173"/>
      <c r="BV52" s="71" t="str">
        <f>IF((BR52+BT52)=CONCENTRADO!E$11,"","Verificar , faltas y asistencias registradas")</f>
        <v>Verificar , faltas y asistencias registradas</v>
      </c>
    </row>
    <row r="53" spans="1:74" ht="30" customHeight="1" x14ac:dyDescent="0.25">
      <c r="A53" s="10">
        <v>8</v>
      </c>
      <c r="B53" s="174" t="str">
        <f>IF(ISBLANK(NOMBRES!B9),"",NOMBRES!B9)</f>
        <v>BAUTISTA RAMIREZ VANESSA</v>
      </c>
      <c r="C53" s="175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  <c r="Z53" s="175"/>
      <c r="AA53" s="175"/>
      <c r="AB53" s="175"/>
      <c r="AC53" s="176"/>
      <c r="AD53" s="44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11"/>
      <c r="BR53" s="150">
        <f t="shared" si="2"/>
        <v>0</v>
      </c>
      <c r="BS53" s="151"/>
      <c r="BT53" s="150">
        <f t="shared" si="3"/>
        <v>0</v>
      </c>
      <c r="BU53" s="151"/>
      <c r="BV53" s="71" t="str">
        <f>IF((BR53+BT53)=CONCENTRADO!E$11,"","Verificar , faltas y asistencias registradas")</f>
        <v>Verificar , faltas y asistencias registradas</v>
      </c>
    </row>
    <row r="54" spans="1:74" ht="30" customHeight="1" x14ac:dyDescent="0.25">
      <c r="A54" s="5">
        <v>9</v>
      </c>
      <c r="B54" s="177" t="str">
        <f>IF(ISBLANK(NOMBRES!B10),"",NOMBRES!B10)</f>
        <v>CASTILLO RAMIREZ BILGA MERAYA</v>
      </c>
      <c r="C54" s="178"/>
      <c r="D54" s="178"/>
      <c r="E54" s="178"/>
      <c r="F54" s="178"/>
      <c r="G54" s="178"/>
      <c r="H54" s="178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78"/>
      <c r="U54" s="178"/>
      <c r="V54" s="178"/>
      <c r="W54" s="178"/>
      <c r="X54" s="178"/>
      <c r="Y54" s="178"/>
      <c r="Z54" s="178"/>
      <c r="AA54" s="178"/>
      <c r="AB54" s="178"/>
      <c r="AC54" s="179"/>
      <c r="AD54" s="42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6"/>
      <c r="BR54" s="172">
        <f t="shared" si="2"/>
        <v>0</v>
      </c>
      <c r="BS54" s="173"/>
      <c r="BT54" s="172">
        <f t="shared" si="3"/>
        <v>0</v>
      </c>
      <c r="BU54" s="173"/>
      <c r="BV54" s="71" t="str">
        <f>IF((BR54+BT54)=CONCENTRADO!E$11,"","Verificar , faltas y asistencias registradas")</f>
        <v>Verificar , faltas y asistencias registradas</v>
      </c>
    </row>
    <row r="55" spans="1:74" ht="30" customHeight="1" x14ac:dyDescent="0.25">
      <c r="A55" s="10">
        <v>10</v>
      </c>
      <c r="B55" s="174" t="str">
        <f>IF(ISBLANK(NOMBRES!B11),"",NOMBRES!B11)</f>
        <v>CASTRO HERNANDEZ ANGIE MAJALETH</v>
      </c>
      <c r="C55" s="175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  <c r="AA55" s="175"/>
      <c r="AB55" s="175"/>
      <c r="AC55" s="176"/>
      <c r="AD55" s="44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11"/>
      <c r="BR55" s="150">
        <f t="shared" si="2"/>
        <v>0</v>
      </c>
      <c r="BS55" s="151"/>
      <c r="BT55" s="150">
        <f t="shared" si="3"/>
        <v>0</v>
      </c>
      <c r="BU55" s="151"/>
      <c r="BV55" s="71" t="str">
        <f>IF((BR55+BT55)=CONCENTRADO!E$11,"","Verificar , faltas y asistencias registradas")</f>
        <v>Verificar , faltas y asistencias registradas</v>
      </c>
    </row>
    <row r="56" spans="1:74" ht="30" customHeight="1" x14ac:dyDescent="0.25">
      <c r="A56" s="5">
        <v>11</v>
      </c>
      <c r="B56" s="177" t="str">
        <f>IF(ISBLANK(NOMBRES!B12),"",NOMBRES!B12)</f>
        <v>CRUZ BAUTISTA JULIAN</v>
      </c>
      <c r="C56" s="178"/>
      <c r="D56" s="178"/>
      <c r="E56" s="178"/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78"/>
      <c r="U56" s="178"/>
      <c r="V56" s="178"/>
      <c r="W56" s="178"/>
      <c r="X56" s="178"/>
      <c r="Y56" s="178"/>
      <c r="Z56" s="178"/>
      <c r="AA56" s="178"/>
      <c r="AB56" s="178"/>
      <c r="AC56" s="179"/>
      <c r="AD56" s="42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6"/>
      <c r="BR56" s="172">
        <f t="shared" si="2"/>
        <v>0</v>
      </c>
      <c r="BS56" s="173"/>
      <c r="BT56" s="172">
        <f t="shared" si="3"/>
        <v>0</v>
      </c>
      <c r="BU56" s="173"/>
      <c r="BV56" s="71" t="str">
        <f>IF((BR56+BT56)=CONCENTRADO!E$11,"","Verificar , faltas y asistencias registradas")</f>
        <v>Verificar , faltas y asistencias registradas</v>
      </c>
    </row>
    <row r="57" spans="1:74" ht="30" customHeight="1" x14ac:dyDescent="0.25">
      <c r="A57" s="10">
        <v>12</v>
      </c>
      <c r="B57" s="174" t="str">
        <f>IF(ISBLANK(NOMBRES!B13),"",NOMBRES!B13)</f>
        <v>CRUZ GONZALEZ SARAI</v>
      </c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  <c r="AA57" s="175"/>
      <c r="AB57" s="175"/>
      <c r="AC57" s="176"/>
      <c r="AD57" s="44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11"/>
      <c r="BR57" s="150">
        <f t="shared" si="2"/>
        <v>0</v>
      </c>
      <c r="BS57" s="151"/>
      <c r="BT57" s="150">
        <f t="shared" si="3"/>
        <v>0</v>
      </c>
      <c r="BU57" s="151"/>
      <c r="BV57" s="71" t="str">
        <f>IF((BR57+BT57)=CONCENTRADO!E$11,"","Verificar , faltas y asistencias registradas")</f>
        <v>Verificar , faltas y asistencias registradas</v>
      </c>
    </row>
    <row r="58" spans="1:74" ht="30" customHeight="1" x14ac:dyDescent="0.25">
      <c r="A58" s="5">
        <v>13</v>
      </c>
      <c r="B58" s="177" t="str">
        <f>IF(ISBLANK(NOMBRES!B14),"",NOMBRES!B14)</f>
        <v>CRUZ HERNANDEZ FLORESLY GUADALUPE</v>
      </c>
      <c r="C58" s="178"/>
      <c r="D58" s="178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78"/>
      <c r="U58" s="178"/>
      <c r="V58" s="178"/>
      <c r="W58" s="178"/>
      <c r="X58" s="178"/>
      <c r="Y58" s="178"/>
      <c r="Z58" s="178"/>
      <c r="AA58" s="178"/>
      <c r="AB58" s="178"/>
      <c r="AC58" s="179"/>
      <c r="AD58" s="42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6"/>
      <c r="BR58" s="172">
        <f t="shared" si="2"/>
        <v>0</v>
      </c>
      <c r="BS58" s="173"/>
      <c r="BT58" s="172">
        <f t="shared" si="3"/>
        <v>0</v>
      </c>
      <c r="BU58" s="173"/>
      <c r="BV58" s="71" t="str">
        <f>IF((BR58+BT58)=CONCENTRADO!E$11,"","Verificar , faltas y asistencias registradas")</f>
        <v>Verificar , faltas y asistencias registradas</v>
      </c>
    </row>
    <row r="59" spans="1:74" ht="30" customHeight="1" x14ac:dyDescent="0.25">
      <c r="A59" s="10">
        <v>14</v>
      </c>
      <c r="B59" s="174" t="str">
        <f>IF(ISBLANK(NOMBRES!B15),"",NOMBRES!B15)</f>
        <v>CRUZ HERNANDEZ ROSA IDALIA</v>
      </c>
      <c r="C59" s="175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  <c r="AA59" s="175"/>
      <c r="AB59" s="175"/>
      <c r="AC59" s="176"/>
      <c r="AD59" s="44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11"/>
      <c r="BR59" s="150">
        <f t="shared" si="2"/>
        <v>0</v>
      </c>
      <c r="BS59" s="151"/>
      <c r="BT59" s="150">
        <f t="shared" si="3"/>
        <v>0</v>
      </c>
      <c r="BU59" s="151"/>
      <c r="BV59" s="71" t="str">
        <f>IF((BR59+BT59)=CONCENTRADO!E$11,"","Verificar , faltas y asistencias registradas")</f>
        <v>Verificar , faltas y asistencias registradas</v>
      </c>
    </row>
    <row r="60" spans="1:74" ht="30" customHeight="1" x14ac:dyDescent="0.25">
      <c r="A60" s="5">
        <v>15</v>
      </c>
      <c r="B60" s="177" t="str">
        <f>IF(ISBLANK(NOMBRES!B16),"",NOMBRES!B16)</f>
        <v>CRUZ LORENZO JONATHAN</v>
      </c>
      <c r="C60" s="178"/>
      <c r="D60" s="178"/>
      <c r="E60" s="178"/>
      <c r="F60" s="178"/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78"/>
      <c r="U60" s="178"/>
      <c r="V60" s="178"/>
      <c r="W60" s="178"/>
      <c r="X60" s="178"/>
      <c r="Y60" s="178"/>
      <c r="Z60" s="178"/>
      <c r="AA60" s="178"/>
      <c r="AB60" s="178"/>
      <c r="AC60" s="179"/>
      <c r="AD60" s="42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6"/>
      <c r="BR60" s="172">
        <f t="shared" si="2"/>
        <v>0</v>
      </c>
      <c r="BS60" s="173"/>
      <c r="BT60" s="172">
        <f t="shared" si="3"/>
        <v>0</v>
      </c>
      <c r="BU60" s="173"/>
      <c r="BV60" s="71" t="str">
        <f>IF((BR60+BT60)=CONCENTRADO!E$11,"","Verificar , faltas y asistencias registradas")</f>
        <v>Verificar , faltas y asistencias registradas</v>
      </c>
    </row>
    <row r="61" spans="1:74" ht="30" customHeight="1" x14ac:dyDescent="0.25">
      <c r="A61" s="10">
        <v>16</v>
      </c>
      <c r="B61" s="174" t="str">
        <f>IF(ISBLANK(NOMBRES!B17),"",NOMBRES!B17)</f>
        <v>CRUZ LUIS FELIX YAHIR</v>
      </c>
      <c r="C61" s="175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  <c r="AA61" s="175"/>
      <c r="AB61" s="175"/>
      <c r="AC61" s="176"/>
      <c r="AD61" s="44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BM61" s="45"/>
      <c r="BN61" s="45"/>
      <c r="BO61" s="45"/>
      <c r="BP61" s="45"/>
      <c r="BQ61" s="11"/>
      <c r="BR61" s="150">
        <f t="shared" si="2"/>
        <v>0</v>
      </c>
      <c r="BS61" s="151"/>
      <c r="BT61" s="150">
        <f t="shared" si="3"/>
        <v>0</v>
      </c>
      <c r="BU61" s="151"/>
      <c r="BV61" s="71" t="str">
        <f>IF((BR61+BT61)=CONCENTRADO!E$11,"","Verificar , faltas y asistencias registradas")</f>
        <v>Verificar , faltas y asistencias registradas</v>
      </c>
    </row>
    <row r="62" spans="1:74" ht="30" customHeight="1" x14ac:dyDescent="0.25">
      <c r="A62" s="5">
        <v>17</v>
      </c>
      <c r="B62" s="177" t="str">
        <f>IF(ISBLANK(NOMBRES!B18),"",NOMBRES!B18)</f>
        <v>CRUZ MARTINEZ ESMERALDA</v>
      </c>
      <c r="C62" s="178"/>
      <c r="D62" s="178"/>
      <c r="E62" s="178"/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78"/>
      <c r="U62" s="178"/>
      <c r="V62" s="178"/>
      <c r="W62" s="178"/>
      <c r="X62" s="178"/>
      <c r="Y62" s="178"/>
      <c r="Z62" s="178"/>
      <c r="AA62" s="178"/>
      <c r="AB62" s="178"/>
      <c r="AC62" s="179"/>
      <c r="AD62" s="42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6"/>
      <c r="BR62" s="172">
        <f t="shared" si="2"/>
        <v>0</v>
      </c>
      <c r="BS62" s="173"/>
      <c r="BT62" s="172">
        <f t="shared" si="3"/>
        <v>0</v>
      </c>
      <c r="BU62" s="173"/>
      <c r="BV62" s="71" t="str">
        <f>IF((BR62+BT62)=CONCENTRADO!E$11,"","Verificar , faltas y asistencias registradas")</f>
        <v>Verificar , faltas y asistencias registradas</v>
      </c>
    </row>
    <row r="63" spans="1:74" ht="30" customHeight="1" x14ac:dyDescent="0.25">
      <c r="A63" s="10">
        <v>18</v>
      </c>
      <c r="B63" s="174" t="str">
        <f>IF(ISBLANK(NOMBRES!B19),"",NOMBRES!B19)</f>
        <v>DIAZ HERNANDEZ LUIS FERNANDO</v>
      </c>
      <c r="C63" s="175"/>
      <c r="D63" s="175"/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  <c r="AA63" s="175"/>
      <c r="AB63" s="175"/>
      <c r="AC63" s="176"/>
      <c r="AD63" s="44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  <c r="BL63" s="45"/>
      <c r="BM63" s="45"/>
      <c r="BN63" s="45"/>
      <c r="BO63" s="45"/>
      <c r="BP63" s="45"/>
      <c r="BQ63" s="11"/>
      <c r="BR63" s="150">
        <f t="shared" si="2"/>
        <v>0</v>
      </c>
      <c r="BS63" s="151"/>
      <c r="BT63" s="150">
        <f t="shared" si="3"/>
        <v>0</v>
      </c>
      <c r="BU63" s="151"/>
      <c r="BV63" s="71" t="str">
        <f>IF((BR63+BT63)=CONCENTRADO!E$11,"","Verificar , faltas y asistencias registradas")</f>
        <v>Verificar , faltas y asistencias registradas</v>
      </c>
    </row>
    <row r="64" spans="1:74" ht="30" customHeight="1" x14ac:dyDescent="0.25">
      <c r="A64" s="5">
        <v>19</v>
      </c>
      <c r="B64" s="177" t="str">
        <f>IF(ISBLANK(NOMBRES!B20),"",NOMBRES!B20)</f>
        <v>FONSECA HERNANDEZ MARIA ISABEL</v>
      </c>
      <c r="C64" s="178"/>
      <c r="D64" s="178"/>
      <c r="E64" s="178"/>
      <c r="F64" s="178"/>
      <c r="G64" s="178"/>
      <c r="H64" s="178"/>
      <c r="I64" s="178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78"/>
      <c r="U64" s="178"/>
      <c r="V64" s="178"/>
      <c r="W64" s="178"/>
      <c r="X64" s="178"/>
      <c r="Y64" s="178"/>
      <c r="Z64" s="178"/>
      <c r="AA64" s="178"/>
      <c r="AB64" s="178"/>
      <c r="AC64" s="179"/>
      <c r="AD64" s="42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6"/>
      <c r="BR64" s="172">
        <f t="shared" si="2"/>
        <v>0</v>
      </c>
      <c r="BS64" s="173"/>
      <c r="BT64" s="172">
        <f t="shared" si="3"/>
        <v>0</v>
      </c>
      <c r="BU64" s="173"/>
      <c r="BV64" s="71" t="str">
        <f>IF((BR64+BT64)=CONCENTRADO!E$11,"","Verificar , faltas y asistencias registradas")</f>
        <v>Verificar , faltas y asistencias registradas</v>
      </c>
    </row>
    <row r="65" spans="1:74" ht="30" customHeight="1" x14ac:dyDescent="0.25">
      <c r="A65" s="10">
        <v>20</v>
      </c>
      <c r="B65" s="174" t="str">
        <f>IF(ISBLANK(NOMBRES!B21),"",NOMBRES!B21)</f>
        <v>GOMEZ LUIS ARLETH OYOMAL</v>
      </c>
      <c r="C65" s="175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  <c r="AA65" s="175"/>
      <c r="AB65" s="175"/>
      <c r="AC65" s="176"/>
      <c r="AD65" s="44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45"/>
      <c r="BP65" s="45"/>
      <c r="BQ65" s="11"/>
      <c r="BR65" s="150">
        <f t="shared" si="2"/>
        <v>0</v>
      </c>
      <c r="BS65" s="151"/>
      <c r="BT65" s="150">
        <f t="shared" si="3"/>
        <v>0</v>
      </c>
      <c r="BU65" s="151"/>
      <c r="BV65" s="71" t="str">
        <f>IF((BR65+BT65)=CONCENTRADO!E$11,"","Verificar , faltas y asistencias registradas")</f>
        <v>Verificar , faltas y asistencias registradas</v>
      </c>
    </row>
    <row r="66" spans="1:74" ht="30" customHeight="1" x14ac:dyDescent="0.25">
      <c r="A66" s="5">
        <v>21</v>
      </c>
      <c r="B66" s="177" t="str">
        <f>IF(ISBLANK(NOMBRES!B22),"",NOMBRES!B22)</f>
        <v>GONZALEZ GUTIERREZ AQUILES</v>
      </c>
      <c r="C66" s="178"/>
      <c r="D66" s="178"/>
      <c r="E66" s="178"/>
      <c r="F66" s="178"/>
      <c r="G66" s="178"/>
      <c r="H66" s="178"/>
      <c r="I66" s="178"/>
      <c r="J66" s="178"/>
      <c r="K66" s="178"/>
      <c r="L66" s="178"/>
      <c r="M66" s="178"/>
      <c r="N66" s="178"/>
      <c r="O66" s="178"/>
      <c r="P66" s="178"/>
      <c r="Q66" s="178"/>
      <c r="R66" s="178"/>
      <c r="S66" s="178"/>
      <c r="T66" s="178"/>
      <c r="U66" s="178"/>
      <c r="V66" s="178"/>
      <c r="W66" s="178"/>
      <c r="X66" s="178"/>
      <c r="Y66" s="178"/>
      <c r="Z66" s="178"/>
      <c r="AA66" s="178"/>
      <c r="AB66" s="178"/>
      <c r="AC66" s="179"/>
      <c r="AD66" s="42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6"/>
      <c r="BR66" s="172">
        <f t="shared" si="2"/>
        <v>0</v>
      </c>
      <c r="BS66" s="173"/>
      <c r="BT66" s="172">
        <f t="shared" si="3"/>
        <v>0</v>
      </c>
      <c r="BU66" s="173"/>
      <c r="BV66" s="71" t="str">
        <f>IF((BR66+BT66)=CONCENTRADO!E$11,"","Verificar , faltas y asistencias registradas")</f>
        <v>Verificar , faltas y asistencias registradas</v>
      </c>
    </row>
    <row r="67" spans="1:74" ht="30" customHeight="1" x14ac:dyDescent="0.25">
      <c r="A67" s="10">
        <v>22</v>
      </c>
      <c r="B67" s="174" t="str">
        <f>IF(ISBLANK(NOMBRES!B23),"",NOMBRES!B23)</f>
        <v>GONZALEZ HERNANDEZ JONATHAN DAVID</v>
      </c>
      <c r="C67" s="175"/>
      <c r="D67" s="175"/>
      <c r="E67" s="175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  <c r="AA67" s="175"/>
      <c r="AB67" s="175"/>
      <c r="AC67" s="176"/>
      <c r="AD67" s="44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  <c r="BL67" s="45"/>
      <c r="BM67" s="45"/>
      <c r="BN67" s="45"/>
      <c r="BO67" s="45"/>
      <c r="BP67" s="45"/>
      <c r="BQ67" s="11"/>
      <c r="BR67" s="150">
        <f t="shared" si="2"/>
        <v>0</v>
      </c>
      <c r="BS67" s="151"/>
      <c r="BT67" s="150">
        <f t="shared" si="3"/>
        <v>0</v>
      </c>
      <c r="BU67" s="151"/>
      <c r="BV67" s="71" t="str">
        <f>IF((BR67+BT67)=CONCENTRADO!E$11,"","Verificar , faltas y asistencias registradas")</f>
        <v>Verificar , faltas y asistencias registradas</v>
      </c>
    </row>
    <row r="68" spans="1:74" ht="30" customHeight="1" x14ac:dyDescent="0.25">
      <c r="A68" s="5">
        <v>23</v>
      </c>
      <c r="B68" s="177" t="str">
        <f>IF(ISBLANK(NOMBRES!B24),"",NOMBRES!B24)</f>
        <v>GONZALEZ JUAREZ JANETH MARIELI</v>
      </c>
      <c r="C68" s="178"/>
      <c r="D68" s="178"/>
      <c r="E68" s="178"/>
      <c r="F68" s="178"/>
      <c r="G68" s="178"/>
      <c r="H68" s="178"/>
      <c r="I68" s="178"/>
      <c r="J68" s="178"/>
      <c r="K68" s="178"/>
      <c r="L68" s="178"/>
      <c r="M68" s="178"/>
      <c r="N68" s="178"/>
      <c r="O68" s="178"/>
      <c r="P68" s="178"/>
      <c r="Q68" s="178"/>
      <c r="R68" s="178"/>
      <c r="S68" s="178"/>
      <c r="T68" s="178"/>
      <c r="U68" s="178"/>
      <c r="V68" s="178"/>
      <c r="W68" s="178"/>
      <c r="X68" s="178"/>
      <c r="Y68" s="178"/>
      <c r="Z68" s="178"/>
      <c r="AA68" s="178"/>
      <c r="AB68" s="178"/>
      <c r="AC68" s="179"/>
      <c r="AD68" s="42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6"/>
      <c r="BR68" s="172">
        <f t="shared" si="2"/>
        <v>0</v>
      </c>
      <c r="BS68" s="173"/>
      <c r="BT68" s="172">
        <f t="shared" si="3"/>
        <v>0</v>
      </c>
      <c r="BU68" s="173"/>
      <c r="BV68" s="71" t="str">
        <f>IF((BR68+BT68)=CONCENTRADO!E$11,"","Verificar , faltas y asistencias registradas")</f>
        <v>Verificar , faltas y asistencias registradas</v>
      </c>
    </row>
    <row r="69" spans="1:74" ht="30" customHeight="1" x14ac:dyDescent="0.25">
      <c r="A69" s="10">
        <v>24</v>
      </c>
      <c r="B69" s="174" t="str">
        <f>IF(ISBLANK(NOMBRES!B25),"",NOMBRES!B25)</f>
        <v>HERNANDEZ BAUTISTA DEVIN</v>
      </c>
      <c r="C69" s="175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  <c r="AA69" s="175"/>
      <c r="AB69" s="175"/>
      <c r="AC69" s="176"/>
      <c r="AD69" s="44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  <c r="BL69" s="45"/>
      <c r="BM69" s="45"/>
      <c r="BN69" s="45"/>
      <c r="BO69" s="45"/>
      <c r="BP69" s="45"/>
      <c r="BQ69" s="11"/>
      <c r="BR69" s="150">
        <f t="shared" si="2"/>
        <v>0</v>
      </c>
      <c r="BS69" s="151"/>
      <c r="BT69" s="150">
        <f t="shared" si="3"/>
        <v>0</v>
      </c>
      <c r="BU69" s="151"/>
      <c r="BV69" s="71" t="str">
        <f>IF((BR69+BT69)=CONCENTRADO!E$11,"","Verificar , faltas y asistencias registradas")</f>
        <v>Verificar , faltas y asistencias registradas</v>
      </c>
    </row>
    <row r="70" spans="1:74" ht="30" customHeight="1" x14ac:dyDescent="0.25">
      <c r="A70" s="5">
        <v>25</v>
      </c>
      <c r="B70" s="177" t="str">
        <f>IF(ISBLANK(NOMBRES!B26),"",NOMBRES!B26)</f>
        <v>HERNANDEZ DE LA CRUZ WENDY ARLETH</v>
      </c>
      <c r="C70" s="178"/>
      <c r="D70" s="178"/>
      <c r="E70" s="178"/>
      <c r="F70" s="178"/>
      <c r="G70" s="178"/>
      <c r="H70" s="178"/>
      <c r="I70" s="178"/>
      <c r="J70" s="178"/>
      <c r="K70" s="178"/>
      <c r="L70" s="178"/>
      <c r="M70" s="178"/>
      <c r="N70" s="178"/>
      <c r="O70" s="178"/>
      <c r="P70" s="178"/>
      <c r="Q70" s="178"/>
      <c r="R70" s="178"/>
      <c r="S70" s="178"/>
      <c r="T70" s="178"/>
      <c r="U70" s="178"/>
      <c r="V70" s="178"/>
      <c r="W70" s="178"/>
      <c r="X70" s="178"/>
      <c r="Y70" s="178"/>
      <c r="Z70" s="178"/>
      <c r="AA70" s="178"/>
      <c r="AB70" s="178"/>
      <c r="AC70" s="179"/>
      <c r="AD70" s="42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6"/>
      <c r="BR70" s="172">
        <f t="shared" si="2"/>
        <v>0</v>
      </c>
      <c r="BS70" s="173"/>
      <c r="BT70" s="172">
        <f t="shared" si="3"/>
        <v>0</v>
      </c>
      <c r="BU70" s="173"/>
      <c r="BV70" s="71" t="str">
        <f>IF((BR70+BT70)=CONCENTRADO!E$11,"","Verificar , faltas y asistencias registradas")</f>
        <v>Verificar , faltas y asistencias registradas</v>
      </c>
    </row>
    <row r="71" spans="1:74" x14ac:dyDescent="0.2">
      <c r="A71" s="7"/>
      <c r="B71" s="8" t="s">
        <v>5</v>
      </c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8" t="s">
        <v>6</v>
      </c>
      <c r="BR71" s="7"/>
      <c r="BS71" s="7"/>
      <c r="BT71" s="7"/>
      <c r="BU71" s="7"/>
    </row>
    <row r="72" spans="1:74" x14ac:dyDescent="0.2">
      <c r="A72" s="9"/>
    </row>
    <row r="73" spans="1:74" ht="12.75" customHeight="1" x14ac:dyDescent="0.2">
      <c r="A73" s="129"/>
      <c r="B73" s="130"/>
      <c r="C73" s="130"/>
      <c r="D73" s="130"/>
      <c r="E73" s="130"/>
      <c r="F73" s="130"/>
      <c r="G73" s="130"/>
      <c r="H73" s="130"/>
      <c r="I73" s="130"/>
      <c r="J73" s="130"/>
      <c r="K73" s="130"/>
      <c r="L73" s="130"/>
      <c r="M73" s="131"/>
      <c r="N73" s="1"/>
      <c r="O73" s="132" t="s">
        <v>31</v>
      </c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133"/>
      <c r="AL73" s="133"/>
      <c r="AM73" s="133"/>
      <c r="AN73" s="133"/>
      <c r="AO73" s="133"/>
      <c r="AP73" s="133"/>
      <c r="AQ73" s="134"/>
      <c r="AR73" s="152" t="s">
        <v>0</v>
      </c>
      <c r="AS73" s="153"/>
      <c r="AT73" s="153"/>
      <c r="AU73" s="153"/>
      <c r="AV73" s="153"/>
      <c r="AW73" s="153"/>
      <c r="AX73" s="153"/>
      <c r="AY73" s="153"/>
      <c r="AZ73" s="154"/>
      <c r="BA73" s="155" t="s">
        <v>1</v>
      </c>
      <c r="BB73" s="155"/>
      <c r="BC73" s="155"/>
      <c r="BD73" s="155"/>
      <c r="BE73" s="155"/>
      <c r="BF73" s="155"/>
      <c r="BG73" s="156" t="s">
        <v>25</v>
      </c>
      <c r="BH73" s="156"/>
      <c r="BI73" s="156"/>
      <c r="BJ73" s="156"/>
      <c r="BK73" s="156"/>
      <c r="BL73" s="156"/>
      <c r="BM73" s="156"/>
      <c r="BN73" s="156"/>
      <c r="BO73" s="157" t="s">
        <v>7</v>
      </c>
      <c r="BP73" s="157"/>
      <c r="BQ73" s="157"/>
      <c r="BR73" s="157"/>
      <c r="BS73" s="158" t="s">
        <v>2</v>
      </c>
      <c r="BT73" s="158"/>
      <c r="BU73" s="158"/>
    </row>
    <row r="74" spans="1:74" ht="12.75" customHeight="1" x14ac:dyDescent="0.2">
      <c r="A74" s="24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6"/>
      <c r="N74" s="1"/>
      <c r="O74" s="159" t="s">
        <v>51</v>
      </c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1"/>
      <c r="AR74" s="165" t="s">
        <v>52</v>
      </c>
      <c r="AS74" s="166"/>
      <c r="AT74" s="166"/>
      <c r="AU74" s="166"/>
      <c r="AV74" s="166"/>
      <c r="AW74" s="166"/>
      <c r="AX74" s="166"/>
      <c r="AY74" s="166"/>
      <c r="AZ74" s="167"/>
      <c r="BA74" s="155" t="s">
        <v>45</v>
      </c>
      <c r="BB74" s="155"/>
      <c r="BC74" s="155"/>
      <c r="BD74" s="155" t="s">
        <v>46</v>
      </c>
      <c r="BE74" s="155"/>
      <c r="BF74" s="155"/>
      <c r="BG74" s="171" t="s">
        <v>47</v>
      </c>
      <c r="BH74" s="171"/>
      <c r="BI74" s="171" t="s">
        <v>48</v>
      </c>
      <c r="BJ74" s="171"/>
      <c r="BK74" s="171" t="s">
        <v>49</v>
      </c>
      <c r="BL74" s="171"/>
      <c r="BM74" s="171" t="s">
        <v>50</v>
      </c>
      <c r="BN74" s="171"/>
      <c r="BO74" s="181" t="str">
        <f>CONCENTRADO!C6</f>
        <v>II</v>
      </c>
      <c r="BP74" s="182"/>
      <c r="BQ74" s="182"/>
      <c r="BR74" s="183"/>
      <c r="BS74" s="217" t="str">
        <f>CONCENTRADO!C7</f>
        <v>B</v>
      </c>
      <c r="BT74" s="218"/>
      <c r="BU74" s="219"/>
    </row>
    <row r="75" spans="1:74" ht="12.75" customHeight="1" x14ac:dyDescent="0.2">
      <c r="A75" s="135" t="s">
        <v>21</v>
      </c>
      <c r="B75" s="136"/>
      <c r="C75" s="136"/>
      <c r="D75" s="136"/>
      <c r="E75" s="136"/>
      <c r="F75" s="136"/>
      <c r="G75" s="136"/>
      <c r="H75" s="136"/>
      <c r="I75" s="136"/>
      <c r="J75" s="136"/>
      <c r="K75" s="136"/>
      <c r="L75" s="136"/>
      <c r="M75" s="137"/>
      <c r="N75" s="2"/>
      <c r="O75" s="162"/>
      <c r="P75" s="163"/>
      <c r="Q75" s="163"/>
      <c r="R75" s="163"/>
      <c r="S75" s="163"/>
      <c r="T75" s="163"/>
      <c r="U75" s="163"/>
      <c r="V75" s="163"/>
      <c r="W75" s="163"/>
      <c r="X75" s="163"/>
      <c r="Y75" s="163"/>
      <c r="Z75" s="163"/>
      <c r="AA75" s="163"/>
      <c r="AB75" s="163"/>
      <c r="AC75" s="163"/>
      <c r="AD75" s="163"/>
      <c r="AE75" s="163"/>
      <c r="AF75" s="163"/>
      <c r="AG75" s="163"/>
      <c r="AH75" s="163"/>
      <c r="AI75" s="163"/>
      <c r="AJ75" s="163"/>
      <c r="AK75" s="163"/>
      <c r="AL75" s="163"/>
      <c r="AM75" s="163"/>
      <c r="AN75" s="163"/>
      <c r="AO75" s="163"/>
      <c r="AP75" s="163"/>
      <c r="AQ75" s="164"/>
      <c r="AR75" s="168"/>
      <c r="AS75" s="169"/>
      <c r="AT75" s="169"/>
      <c r="AU75" s="169"/>
      <c r="AV75" s="169"/>
      <c r="AW75" s="169"/>
      <c r="AX75" s="169"/>
      <c r="AY75" s="169"/>
      <c r="AZ75" s="170"/>
      <c r="BA75" s="180" t="s">
        <v>16</v>
      </c>
      <c r="BB75" s="180"/>
      <c r="BC75" s="180"/>
      <c r="BD75" s="223"/>
      <c r="BE75" s="223"/>
      <c r="BF75" s="223"/>
      <c r="BG75" s="180" t="s">
        <v>16</v>
      </c>
      <c r="BH75" s="180"/>
      <c r="BI75" s="180"/>
      <c r="BJ75" s="180"/>
      <c r="BK75" s="180"/>
      <c r="BL75" s="180"/>
      <c r="BM75" s="180"/>
      <c r="BN75" s="180"/>
      <c r="BO75" s="184"/>
      <c r="BP75" s="185"/>
      <c r="BQ75" s="185"/>
      <c r="BR75" s="186"/>
      <c r="BS75" s="220"/>
      <c r="BT75" s="221"/>
      <c r="BU75" s="222"/>
    </row>
    <row r="76" spans="1:74" x14ac:dyDescent="0.2">
      <c r="A76" s="138" t="s">
        <v>22</v>
      </c>
      <c r="B76" s="139"/>
      <c r="C76" s="139"/>
      <c r="D76" s="139"/>
      <c r="E76" s="139"/>
      <c r="F76" s="139"/>
      <c r="G76" s="139"/>
      <c r="H76" s="139"/>
      <c r="I76" s="139"/>
      <c r="J76" s="139"/>
      <c r="K76" s="139"/>
      <c r="L76" s="139"/>
      <c r="M76" s="140"/>
      <c r="N76" s="2"/>
      <c r="O76" s="141" t="s">
        <v>26</v>
      </c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  <c r="AA76" s="142"/>
      <c r="AB76" s="142"/>
      <c r="AC76" s="142"/>
      <c r="AD76" s="142"/>
      <c r="AE76" s="142"/>
      <c r="AF76" s="142"/>
      <c r="AG76" s="142"/>
      <c r="AH76" s="142"/>
      <c r="AI76" s="143"/>
      <c r="AJ76" s="141" t="s">
        <v>30</v>
      </c>
      <c r="AK76" s="142"/>
      <c r="AL76" s="142"/>
      <c r="AM76" s="142"/>
      <c r="AN76" s="142"/>
      <c r="AO76" s="142"/>
      <c r="AP76" s="142"/>
      <c r="AQ76" s="142"/>
      <c r="AR76" s="142"/>
      <c r="AS76" s="142"/>
      <c r="AT76" s="142"/>
      <c r="AU76" s="142"/>
      <c r="AV76" s="142"/>
      <c r="AW76" s="142"/>
      <c r="AX76" s="142"/>
      <c r="AY76" s="142"/>
      <c r="AZ76" s="142"/>
      <c r="BA76" s="142"/>
      <c r="BB76" s="142"/>
      <c r="BC76" s="142"/>
      <c r="BD76" s="142"/>
      <c r="BE76" s="143"/>
      <c r="BF76" s="199" t="s">
        <v>24</v>
      </c>
      <c r="BG76" s="199"/>
      <c r="BH76" s="199"/>
      <c r="BI76" s="199"/>
      <c r="BJ76" s="199"/>
      <c r="BK76" s="199"/>
      <c r="BL76" s="199"/>
      <c r="BM76" s="199"/>
      <c r="BN76" s="199"/>
      <c r="BO76" s="199" t="s">
        <v>20</v>
      </c>
      <c r="BP76" s="199"/>
      <c r="BQ76" s="199"/>
      <c r="BR76" s="199"/>
      <c r="BS76" s="199"/>
      <c r="BT76" s="199"/>
      <c r="BU76" s="199"/>
    </row>
    <row r="77" spans="1:74" x14ac:dyDescent="0.2">
      <c r="A77" s="138"/>
      <c r="B77" s="139"/>
      <c r="C77" s="139"/>
      <c r="D77" s="139"/>
      <c r="E77" s="139"/>
      <c r="F77" s="139"/>
      <c r="G77" s="139"/>
      <c r="H77" s="139"/>
      <c r="I77" s="139"/>
      <c r="J77" s="139"/>
      <c r="K77" s="139"/>
      <c r="L77" s="139"/>
      <c r="M77" s="140"/>
      <c r="N77" s="14"/>
      <c r="O77" s="203" t="str">
        <f>CONCENTRADO!C8</f>
        <v>ELPIDIO MENDEZ TORRES</v>
      </c>
      <c r="P77" s="204"/>
      <c r="Q77" s="204"/>
      <c r="R77" s="204"/>
      <c r="S77" s="204"/>
      <c r="T77" s="204"/>
      <c r="U77" s="204"/>
      <c r="V77" s="204"/>
      <c r="W77" s="204"/>
      <c r="X77" s="204"/>
      <c r="Y77" s="204"/>
      <c r="Z77" s="204"/>
      <c r="AA77" s="204"/>
      <c r="AB77" s="204"/>
      <c r="AC77" s="204"/>
      <c r="AD77" s="204"/>
      <c r="AE77" s="204"/>
      <c r="AF77" s="204"/>
      <c r="AG77" s="204"/>
      <c r="AH77" s="204"/>
      <c r="AI77" s="205"/>
      <c r="AJ77" s="203" t="str">
        <f>CONCENTRADO!C9</f>
        <v>CULTURA DIGITAL II</v>
      </c>
      <c r="AK77" s="204"/>
      <c r="AL77" s="204"/>
      <c r="AM77" s="204"/>
      <c r="AN77" s="204"/>
      <c r="AO77" s="204"/>
      <c r="AP77" s="204"/>
      <c r="AQ77" s="204"/>
      <c r="AR77" s="204"/>
      <c r="AS77" s="204"/>
      <c r="AT77" s="204"/>
      <c r="AU77" s="204"/>
      <c r="AV77" s="204"/>
      <c r="AW77" s="204"/>
      <c r="AX77" s="204"/>
      <c r="AY77" s="204"/>
      <c r="AZ77" s="204"/>
      <c r="BA77" s="204"/>
      <c r="BB77" s="204"/>
      <c r="BC77" s="204"/>
      <c r="BD77" s="204"/>
      <c r="BE77" s="205"/>
      <c r="BF77" s="209" t="s">
        <v>27</v>
      </c>
      <c r="BG77" s="209"/>
      <c r="BH77" s="210"/>
      <c r="BI77" s="211" t="s">
        <v>28</v>
      </c>
      <c r="BJ77" s="209"/>
      <c r="BK77" s="210"/>
      <c r="BL77" s="211" t="s">
        <v>29</v>
      </c>
      <c r="BM77" s="209"/>
      <c r="BN77" s="210"/>
      <c r="BO77" s="224" t="s">
        <v>53</v>
      </c>
      <c r="BP77" s="224"/>
      <c r="BQ77" s="224"/>
      <c r="BR77" s="224"/>
      <c r="BS77" s="224"/>
      <c r="BT77" s="224"/>
      <c r="BU77" s="224"/>
    </row>
    <row r="78" spans="1:74" ht="12.75" customHeight="1" x14ac:dyDescent="0.2">
      <c r="A78" s="200" t="s">
        <v>23</v>
      </c>
      <c r="B78" s="201"/>
      <c r="C78" s="201"/>
      <c r="D78" s="201"/>
      <c r="E78" s="201"/>
      <c r="F78" s="201"/>
      <c r="G78" s="201"/>
      <c r="H78" s="201"/>
      <c r="I78" s="201"/>
      <c r="J78" s="201"/>
      <c r="K78" s="201"/>
      <c r="L78" s="201"/>
      <c r="M78" s="202"/>
      <c r="N78" s="2"/>
      <c r="O78" s="206"/>
      <c r="P78" s="207"/>
      <c r="Q78" s="207"/>
      <c r="R78" s="207"/>
      <c r="S78" s="207"/>
      <c r="T78" s="207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8"/>
      <c r="AJ78" s="206"/>
      <c r="AK78" s="207"/>
      <c r="AL78" s="207"/>
      <c r="AM78" s="207"/>
      <c r="AN78" s="207"/>
      <c r="AO78" s="207"/>
      <c r="AP78" s="207"/>
      <c r="AQ78" s="207"/>
      <c r="AR78" s="207"/>
      <c r="AS78" s="207"/>
      <c r="AT78" s="207"/>
      <c r="AU78" s="207"/>
      <c r="AV78" s="207"/>
      <c r="AW78" s="207"/>
      <c r="AX78" s="207"/>
      <c r="AY78" s="207"/>
      <c r="AZ78" s="207"/>
      <c r="BA78" s="207"/>
      <c r="BB78" s="207"/>
      <c r="BC78" s="207"/>
      <c r="BD78" s="207"/>
      <c r="BE78" s="208"/>
      <c r="BF78" s="197"/>
      <c r="BG78" s="197"/>
      <c r="BH78" s="198"/>
      <c r="BI78" s="196"/>
      <c r="BJ78" s="197"/>
      <c r="BK78" s="198"/>
      <c r="BL78" s="196" t="s">
        <v>16</v>
      </c>
      <c r="BM78" s="197"/>
      <c r="BN78" s="198"/>
      <c r="BO78" s="224"/>
      <c r="BP78" s="224"/>
      <c r="BQ78" s="224"/>
      <c r="BR78" s="224"/>
      <c r="BS78" s="224"/>
      <c r="BT78" s="224"/>
      <c r="BU78" s="224"/>
    </row>
    <row r="79" spans="1:74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4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</row>
    <row r="80" spans="1:74" x14ac:dyDescent="0.2">
      <c r="A80" s="144" t="s">
        <v>32</v>
      </c>
      <c r="B80" s="145"/>
      <c r="C80" s="145"/>
      <c r="D80" s="145"/>
      <c r="E80" s="145"/>
      <c r="F80" s="145"/>
      <c r="G80" s="145"/>
      <c r="H80" s="145"/>
      <c r="I80" s="145"/>
      <c r="J80" s="145"/>
      <c r="K80" s="145"/>
      <c r="L80" s="145"/>
      <c r="M80" s="145"/>
      <c r="N80" s="145"/>
      <c r="O80" s="145"/>
      <c r="P80" s="145"/>
      <c r="Q80" s="145"/>
      <c r="R80" s="145"/>
      <c r="S80" s="145"/>
      <c r="T80" s="145"/>
      <c r="U80" s="145"/>
      <c r="V80" s="145"/>
      <c r="W80" s="145"/>
      <c r="X80" s="145"/>
      <c r="Y80" s="145"/>
      <c r="Z80" s="145"/>
      <c r="AA80" s="145"/>
      <c r="AB80" s="145"/>
      <c r="AC80" s="146"/>
      <c r="AD80" s="147" t="s">
        <v>43</v>
      </c>
      <c r="AE80" s="148"/>
      <c r="AF80" s="148"/>
      <c r="AG80" s="148"/>
      <c r="AH80" s="148"/>
      <c r="AI80" s="148"/>
      <c r="AJ80" s="148"/>
      <c r="AK80" s="148"/>
      <c r="AL80" s="148"/>
      <c r="AM80" s="148"/>
      <c r="AN80" s="148"/>
      <c r="AO80" s="148"/>
      <c r="AP80" s="148"/>
      <c r="AQ80" s="148"/>
      <c r="AR80" s="148"/>
      <c r="AS80" s="148"/>
      <c r="AT80" s="148"/>
      <c r="AU80" s="148"/>
      <c r="AV80" s="148"/>
      <c r="AW80" s="148"/>
      <c r="AX80" s="148"/>
      <c r="AY80" s="148"/>
      <c r="AZ80" s="148"/>
      <c r="BA80" s="148"/>
      <c r="BB80" s="148"/>
      <c r="BC80" s="148"/>
      <c r="BD80" s="148"/>
      <c r="BE80" s="148"/>
      <c r="BF80" s="148"/>
      <c r="BG80" s="148"/>
      <c r="BH80" s="148"/>
      <c r="BI80" s="148"/>
      <c r="BJ80" s="148"/>
      <c r="BK80" s="148"/>
      <c r="BL80" s="148"/>
      <c r="BM80" s="148"/>
      <c r="BN80" s="148"/>
      <c r="BO80" s="148"/>
      <c r="BP80" s="148"/>
      <c r="BQ80" s="149"/>
      <c r="BR80" s="147" t="s">
        <v>3</v>
      </c>
      <c r="BS80" s="148"/>
      <c r="BT80" s="148"/>
      <c r="BU80" s="149"/>
    </row>
    <row r="81" spans="1:74" ht="12.75" customHeight="1" x14ac:dyDescent="0.2">
      <c r="A81" s="212" t="s">
        <v>33</v>
      </c>
      <c r="B81" s="213"/>
      <c r="C81" s="213"/>
      <c r="D81" s="213"/>
      <c r="E81" s="213"/>
      <c r="F81" s="213"/>
      <c r="G81" s="213"/>
      <c r="H81" s="213"/>
      <c r="I81" s="213"/>
      <c r="J81" s="213"/>
      <c r="K81" s="213"/>
      <c r="L81" s="213"/>
      <c r="M81" s="213"/>
      <c r="N81" s="213"/>
      <c r="O81" s="213"/>
      <c r="P81" s="213"/>
      <c r="Q81" s="213"/>
      <c r="R81" s="213"/>
      <c r="S81" s="213"/>
      <c r="T81" s="213"/>
      <c r="U81" s="213"/>
      <c r="V81" s="213"/>
      <c r="W81" s="213"/>
      <c r="X81" s="213"/>
      <c r="Y81" s="213"/>
      <c r="Z81" s="213"/>
      <c r="AA81" s="213"/>
      <c r="AB81" s="213"/>
      <c r="AC81" s="214"/>
      <c r="AD81" s="12">
        <v>3</v>
      </c>
      <c r="AE81" s="12">
        <v>4</v>
      </c>
      <c r="AF81" s="12">
        <v>5</v>
      </c>
      <c r="AG81" s="12">
        <v>6</v>
      </c>
      <c r="AH81" s="12">
        <v>7</v>
      </c>
      <c r="AI81" s="12">
        <v>8</v>
      </c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215" t="s">
        <v>4</v>
      </c>
      <c r="BS81" s="216"/>
      <c r="BT81" s="215" t="s">
        <v>44</v>
      </c>
      <c r="BU81" s="216"/>
    </row>
    <row r="82" spans="1:74" ht="30" customHeight="1" x14ac:dyDescent="0.25">
      <c r="A82" s="5">
        <v>1</v>
      </c>
      <c r="B82" s="177" t="str">
        <f>IF(ISBLANK(NOMBRES!B2),"",NOMBRES!B2)</f>
        <v>ATEN PALAFOX SAMANTHA</v>
      </c>
      <c r="C82" s="178"/>
      <c r="D82" s="178"/>
      <c r="E82" s="178"/>
      <c r="F82" s="178"/>
      <c r="G82" s="178"/>
      <c r="H82" s="178"/>
      <c r="I82" s="178"/>
      <c r="J82" s="178"/>
      <c r="K82" s="178"/>
      <c r="L82" s="178"/>
      <c r="M82" s="178"/>
      <c r="N82" s="178"/>
      <c r="O82" s="178"/>
      <c r="P82" s="178"/>
      <c r="Q82" s="178"/>
      <c r="R82" s="178"/>
      <c r="S82" s="178"/>
      <c r="T82" s="178"/>
      <c r="U82" s="178"/>
      <c r="V82" s="178"/>
      <c r="W82" s="178"/>
      <c r="X82" s="178"/>
      <c r="Y82" s="178"/>
      <c r="Z82" s="178"/>
      <c r="AA82" s="178"/>
      <c r="AB82" s="178"/>
      <c r="AC82" s="179"/>
      <c r="AD82" s="42" t="s">
        <v>14</v>
      </c>
      <c r="AE82" s="43" t="s">
        <v>13</v>
      </c>
      <c r="AF82" s="43" t="s">
        <v>13</v>
      </c>
      <c r="AG82" s="43" t="s">
        <v>13</v>
      </c>
      <c r="AH82" s="43" t="s">
        <v>13</v>
      </c>
      <c r="AI82" s="43" t="s">
        <v>13</v>
      </c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172">
        <f>IF(B82="","",COUNTIF(AD82:BQ82,".")+COUNTIF(AD82:BQ82,"X")+COUNTIF(AD82:BQ82,"J"))</f>
        <v>5</v>
      </c>
      <c r="BS82" s="173"/>
      <c r="BT82" s="172">
        <f>IF(B82="","", COUNTIF(AD82:BQ82,"/"))</f>
        <v>1</v>
      </c>
      <c r="BU82" s="173"/>
      <c r="BV82" s="71" t="str">
        <f>IF((BR82+BT82)=CONCENTRADO!F$11,"","Verificar , faltas y asistencias registradas")</f>
        <v>Verificar , faltas y asistencias registradas</v>
      </c>
    </row>
    <row r="83" spans="1:74" ht="30" customHeight="1" x14ac:dyDescent="0.25">
      <c r="A83" s="10">
        <v>2</v>
      </c>
      <c r="B83" s="174" t="str">
        <f>IF(ISBLANK(NOMBRES!B3),"",NOMBRES!B3)</f>
        <v>BAUTISTA CEDILLO YAJAIRA JAQUELINE</v>
      </c>
      <c r="C83" s="175"/>
      <c r="D83" s="175"/>
      <c r="E83" s="175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6"/>
      <c r="AD83" s="44" t="s">
        <v>13</v>
      </c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  <c r="BL83" s="45"/>
      <c r="BM83" s="45"/>
      <c r="BN83" s="45"/>
      <c r="BO83" s="45"/>
      <c r="BP83" s="45"/>
      <c r="BQ83" s="45"/>
      <c r="BR83" s="150">
        <f t="shared" ref="BR83:BR106" si="4">IF(B83="","",COUNTIF(AD83:BQ83,".")+COUNTIF(AD83:BQ83,"X")+COUNTIF(AD83:BQ83,"J"))</f>
        <v>1</v>
      </c>
      <c r="BS83" s="151"/>
      <c r="BT83" s="150">
        <f t="shared" ref="BT83:BT106" si="5">IF(B83="","", COUNTIF(AD83:BQ83,"/"))</f>
        <v>0</v>
      </c>
      <c r="BU83" s="151"/>
      <c r="BV83" s="71" t="str">
        <f>IF((BR83+BT83)=CONCENTRADO!F$11,"","Verificar , faltas y asistencias registradas")</f>
        <v>Verificar , faltas y asistencias registradas</v>
      </c>
    </row>
    <row r="84" spans="1:74" ht="30" customHeight="1" x14ac:dyDescent="0.25">
      <c r="A84" s="5">
        <v>3</v>
      </c>
      <c r="B84" s="177" t="str">
        <f>IF(ISBLANK(NOMBRES!B4),"",NOMBRES!B4)</f>
        <v>BAUTISTA CRUZ ERIK GIOVANNI</v>
      </c>
      <c r="C84" s="178"/>
      <c r="D84" s="178"/>
      <c r="E84" s="178"/>
      <c r="F84" s="178"/>
      <c r="G84" s="178"/>
      <c r="H84" s="178"/>
      <c r="I84" s="178"/>
      <c r="J84" s="178"/>
      <c r="K84" s="178"/>
      <c r="L84" s="178"/>
      <c r="M84" s="178"/>
      <c r="N84" s="178"/>
      <c r="O84" s="178"/>
      <c r="P84" s="178"/>
      <c r="Q84" s="178"/>
      <c r="R84" s="178"/>
      <c r="S84" s="178"/>
      <c r="T84" s="178"/>
      <c r="U84" s="178"/>
      <c r="V84" s="178"/>
      <c r="W84" s="178"/>
      <c r="X84" s="178"/>
      <c r="Y84" s="178"/>
      <c r="Z84" s="178"/>
      <c r="AA84" s="178"/>
      <c r="AB84" s="178"/>
      <c r="AC84" s="179"/>
      <c r="AD84" s="42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172">
        <f t="shared" si="4"/>
        <v>0</v>
      </c>
      <c r="BS84" s="173"/>
      <c r="BT84" s="172">
        <f t="shared" si="5"/>
        <v>0</v>
      </c>
      <c r="BU84" s="173"/>
      <c r="BV84" s="71" t="str">
        <f>IF((BR84+BT84)=CONCENTRADO!F$11,"","Verificar , faltas y asistencias registradas")</f>
        <v>Verificar , faltas y asistencias registradas</v>
      </c>
    </row>
    <row r="85" spans="1:74" ht="30" customHeight="1" x14ac:dyDescent="0.25">
      <c r="A85" s="10">
        <v>4</v>
      </c>
      <c r="B85" s="174" t="str">
        <f>IF(ISBLANK(NOMBRES!B5),"",NOMBRES!B5)</f>
        <v>BAUTISTA GONZALEZ KELLY DAYANA</v>
      </c>
      <c r="C85" s="175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  <c r="AA85" s="175"/>
      <c r="AB85" s="175"/>
      <c r="AC85" s="176"/>
      <c r="AD85" s="44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/>
      <c r="BL85" s="45"/>
      <c r="BM85" s="45"/>
      <c r="BN85" s="45"/>
      <c r="BO85" s="45"/>
      <c r="BP85" s="45"/>
      <c r="BQ85" s="45"/>
      <c r="BR85" s="150">
        <f t="shared" si="4"/>
        <v>0</v>
      </c>
      <c r="BS85" s="151"/>
      <c r="BT85" s="150">
        <f t="shared" si="5"/>
        <v>0</v>
      </c>
      <c r="BU85" s="151"/>
      <c r="BV85" s="71" t="str">
        <f>IF((BR85+BT85)=CONCENTRADO!F$11,"","Verificar , faltas y asistencias registradas")</f>
        <v>Verificar , faltas y asistencias registradas</v>
      </c>
    </row>
    <row r="86" spans="1:74" ht="30" customHeight="1" x14ac:dyDescent="0.25">
      <c r="A86" s="5">
        <v>5</v>
      </c>
      <c r="B86" s="177" t="str">
        <f>IF(ISBLANK(NOMBRES!B6),"",NOMBRES!B6)</f>
        <v>BAUTISTA HERNANDEZ BLANCA JANETH</v>
      </c>
      <c r="C86" s="178"/>
      <c r="D86" s="178"/>
      <c r="E86" s="178"/>
      <c r="F86" s="178"/>
      <c r="G86" s="178"/>
      <c r="H86" s="178"/>
      <c r="I86" s="178"/>
      <c r="J86" s="178"/>
      <c r="K86" s="178"/>
      <c r="L86" s="178"/>
      <c r="M86" s="178"/>
      <c r="N86" s="178"/>
      <c r="O86" s="178"/>
      <c r="P86" s="178"/>
      <c r="Q86" s="178"/>
      <c r="R86" s="178"/>
      <c r="S86" s="178"/>
      <c r="T86" s="178"/>
      <c r="U86" s="178"/>
      <c r="V86" s="178"/>
      <c r="W86" s="178"/>
      <c r="X86" s="178"/>
      <c r="Y86" s="178"/>
      <c r="Z86" s="178"/>
      <c r="AA86" s="178"/>
      <c r="AB86" s="178"/>
      <c r="AC86" s="179"/>
      <c r="AD86" s="42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172">
        <f t="shared" si="4"/>
        <v>0</v>
      </c>
      <c r="BS86" s="173"/>
      <c r="BT86" s="172">
        <f t="shared" si="5"/>
        <v>0</v>
      </c>
      <c r="BU86" s="173"/>
      <c r="BV86" s="71" t="str">
        <f>IF((BR86+BT86)=CONCENTRADO!F$11,"","Verificar , faltas y asistencias registradas")</f>
        <v>Verificar , faltas y asistencias registradas</v>
      </c>
    </row>
    <row r="87" spans="1:74" ht="30" customHeight="1" x14ac:dyDescent="0.25">
      <c r="A87" s="10">
        <v>6</v>
      </c>
      <c r="B87" s="174" t="str">
        <f>IF(ISBLANK(NOMBRES!B7),"",NOMBRES!B7)</f>
        <v>BAUTISTA LUIS FANNY BELEN</v>
      </c>
      <c r="C87" s="175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  <c r="AA87" s="175"/>
      <c r="AB87" s="175"/>
      <c r="AC87" s="176"/>
      <c r="AD87" s="44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45"/>
      <c r="BP87" s="45"/>
      <c r="BQ87" s="45"/>
      <c r="BR87" s="150">
        <f t="shared" si="4"/>
        <v>0</v>
      </c>
      <c r="BS87" s="151"/>
      <c r="BT87" s="150">
        <f t="shared" si="5"/>
        <v>0</v>
      </c>
      <c r="BU87" s="151"/>
      <c r="BV87" s="71" t="str">
        <f>IF((BR87+BT87)=CONCENTRADO!F$11,"","Verificar , faltas y asistencias registradas")</f>
        <v>Verificar , faltas y asistencias registradas</v>
      </c>
    </row>
    <row r="88" spans="1:74" ht="30" customHeight="1" x14ac:dyDescent="0.25">
      <c r="A88" s="5">
        <v>7</v>
      </c>
      <c r="B88" s="177" t="str">
        <f>IF(ISBLANK(NOMBRES!B8),"",NOMBRES!B8)</f>
        <v>BAUTISTA ORTIZ NIDIA JANETH</v>
      </c>
      <c r="C88" s="178"/>
      <c r="D88" s="178"/>
      <c r="E88" s="178"/>
      <c r="F88" s="178"/>
      <c r="G88" s="178"/>
      <c r="H88" s="178"/>
      <c r="I88" s="178"/>
      <c r="J88" s="178"/>
      <c r="K88" s="178"/>
      <c r="L88" s="178"/>
      <c r="M88" s="178"/>
      <c r="N88" s="178"/>
      <c r="O88" s="178"/>
      <c r="P88" s="178"/>
      <c r="Q88" s="178"/>
      <c r="R88" s="178"/>
      <c r="S88" s="178"/>
      <c r="T88" s="178"/>
      <c r="U88" s="178"/>
      <c r="V88" s="178"/>
      <c r="W88" s="178"/>
      <c r="X88" s="178"/>
      <c r="Y88" s="178"/>
      <c r="Z88" s="178"/>
      <c r="AA88" s="178"/>
      <c r="AB88" s="178"/>
      <c r="AC88" s="179"/>
      <c r="AD88" s="42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172">
        <f t="shared" si="4"/>
        <v>0</v>
      </c>
      <c r="BS88" s="173"/>
      <c r="BT88" s="172">
        <f t="shared" si="5"/>
        <v>0</v>
      </c>
      <c r="BU88" s="173"/>
      <c r="BV88" s="71" t="str">
        <f>IF((BR88+BT88)=CONCENTRADO!F$11,"","Verificar , faltas y asistencias registradas")</f>
        <v>Verificar , faltas y asistencias registradas</v>
      </c>
    </row>
    <row r="89" spans="1:74" ht="30" customHeight="1" x14ac:dyDescent="0.25">
      <c r="A89" s="10">
        <v>8</v>
      </c>
      <c r="B89" s="174" t="str">
        <f>IF(ISBLANK(NOMBRES!B9),"",NOMBRES!B9)</f>
        <v>BAUTISTA RAMIREZ VANESSA</v>
      </c>
      <c r="C89" s="175"/>
      <c r="D89" s="175"/>
      <c r="E89" s="175"/>
      <c r="F89" s="175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  <c r="AA89" s="175"/>
      <c r="AB89" s="175"/>
      <c r="AC89" s="176"/>
      <c r="AD89" s="44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  <c r="BL89" s="45"/>
      <c r="BM89" s="45"/>
      <c r="BN89" s="45"/>
      <c r="BO89" s="45"/>
      <c r="BP89" s="45"/>
      <c r="BQ89" s="45"/>
      <c r="BR89" s="150">
        <f t="shared" si="4"/>
        <v>0</v>
      </c>
      <c r="BS89" s="151"/>
      <c r="BT89" s="150">
        <f t="shared" si="5"/>
        <v>0</v>
      </c>
      <c r="BU89" s="151"/>
      <c r="BV89" s="71" t="str">
        <f>IF((BR89+BT89)=CONCENTRADO!F$11,"","Verificar , faltas y asistencias registradas")</f>
        <v>Verificar , faltas y asistencias registradas</v>
      </c>
    </row>
    <row r="90" spans="1:74" ht="30" customHeight="1" x14ac:dyDescent="0.25">
      <c r="A90" s="5">
        <v>9</v>
      </c>
      <c r="B90" s="177" t="str">
        <f>IF(ISBLANK(NOMBRES!B10),"",NOMBRES!B10)</f>
        <v>CASTILLO RAMIREZ BILGA MERAYA</v>
      </c>
      <c r="C90" s="178"/>
      <c r="D90" s="178"/>
      <c r="E90" s="178"/>
      <c r="F90" s="178"/>
      <c r="G90" s="178"/>
      <c r="H90" s="178"/>
      <c r="I90" s="178"/>
      <c r="J90" s="178"/>
      <c r="K90" s="178"/>
      <c r="L90" s="178"/>
      <c r="M90" s="178"/>
      <c r="N90" s="178"/>
      <c r="O90" s="178"/>
      <c r="P90" s="178"/>
      <c r="Q90" s="178"/>
      <c r="R90" s="178"/>
      <c r="S90" s="178"/>
      <c r="T90" s="178"/>
      <c r="U90" s="178"/>
      <c r="V90" s="178"/>
      <c r="W90" s="178"/>
      <c r="X90" s="178"/>
      <c r="Y90" s="178"/>
      <c r="Z90" s="178"/>
      <c r="AA90" s="178"/>
      <c r="AB90" s="178"/>
      <c r="AC90" s="179"/>
      <c r="AD90" s="42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172">
        <f t="shared" si="4"/>
        <v>0</v>
      </c>
      <c r="BS90" s="173"/>
      <c r="BT90" s="172">
        <f t="shared" si="5"/>
        <v>0</v>
      </c>
      <c r="BU90" s="173"/>
      <c r="BV90" s="71" t="str">
        <f>IF((BR90+BT90)=CONCENTRADO!F$11,"","Verificar , faltas y asistencias registradas")</f>
        <v>Verificar , faltas y asistencias registradas</v>
      </c>
    </row>
    <row r="91" spans="1:74" ht="30" customHeight="1" x14ac:dyDescent="0.25">
      <c r="A91" s="10">
        <v>10</v>
      </c>
      <c r="B91" s="174" t="str">
        <f>IF(ISBLANK(NOMBRES!B11),"",NOMBRES!B11)</f>
        <v>CASTRO HERNANDEZ ANGIE MAJALETH</v>
      </c>
      <c r="C91" s="175"/>
      <c r="D91" s="175"/>
      <c r="E91" s="175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  <c r="AA91" s="175"/>
      <c r="AB91" s="175"/>
      <c r="AC91" s="176"/>
      <c r="AD91" s="44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/>
      <c r="BL91" s="45"/>
      <c r="BM91" s="45"/>
      <c r="BN91" s="45"/>
      <c r="BO91" s="45"/>
      <c r="BP91" s="45"/>
      <c r="BQ91" s="45"/>
      <c r="BR91" s="150">
        <f t="shared" si="4"/>
        <v>0</v>
      </c>
      <c r="BS91" s="151"/>
      <c r="BT91" s="150">
        <f t="shared" si="5"/>
        <v>0</v>
      </c>
      <c r="BU91" s="151"/>
      <c r="BV91" s="71" t="str">
        <f>IF((BR91+BT91)=CONCENTRADO!F$11,"","Verificar , faltas y asistencias registradas")</f>
        <v>Verificar , faltas y asistencias registradas</v>
      </c>
    </row>
    <row r="92" spans="1:74" ht="30" customHeight="1" x14ac:dyDescent="0.25">
      <c r="A92" s="5">
        <v>11</v>
      </c>
      <c r="B92" s="177" t="str">
        <f>IF(ISBLANK(NOMBRES!B12),"",NOMBRES!B12)</f>
        <v>CRUZ BAUTISTA JULIAN</v>
      </c>
      <c r="C92" s="178"/>
      <c r="D92" s="178"/>
      <c r="E92" s="178"/>
      <c r="F92" s="178"/>
      <c r="G92" s="178"/>
      <c r="H92" s="178"/>
      <c r="I92" s="178"/>
      <c r="J92" s="178"/>
      <c r="K92" s="178"/>
      <c r="L92" s="178"/>
      <c r="M92" s="178"/>
      <c r="N92" s="178"/>
      <c r="O92" s="178"/>
      <c r="P92" s="178"/>
      <c r="Q92" s="178"/>
      <c r="R92" s="178"/>
      <c r="S92" s="178"/>
      <c r="T92" s="178"/>
      <c r="U92" s="178"/>
      <c r="V92" s="178"/>
      <c r="W92" s="178"/>
      <c r="X92" s="178"/>
      <c r="Y92" s="178"/>
      <c r="Z92" s="178"/>
      <c r="AA92" s="178"/>
      <c r="AB92" s="178"/>
      <c r="AC92" s="179"/>
      <c r="AD92" s="42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172">
        <f t="shared" si="4"/>
        <v>0</v>
      </c>
      <c r="BS92" s="173"/>
      <c r="BT92" s="172">
        <f t="shared" si="5"/>
        <v>0</v>
      </c>
      <c r="BU92" s="173"/>
      <c r="BV92" s="71" t="str">
        <f>IF((BR92+BT92)=CONCENTRADO!F$11,"","Verificar , faltas y asistencias registradas")</f>
        <v>Verificar , faltas y asistencias registradas</v>
      </c>
    </row>
    <row r="93" spans="1:74" ht="30" customHeight="1" x14ac:dyDescent="0.25">
      <c r="A93" s="10">
        <v>12</v>
      </c>
      <c r="B93" s="174" t="str">
        <f>IF(ISBLANK(NOMBRES!B13),"",NOMBRES!B13)</f>
        <v>CRUZ GONZALEZ SARAI</v>
      </c>
      <c r="C93" s="175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  <c r="AA93" s="175"/>
      <c r="AB93" s="175"/>
      <c r="AC93" s="176"/>
      <c r="AD93" s="44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5"/>
      <c r="BL93" s="45"/>
      <c r="BM93" s="45"/>
      <c r="BN93" s="45"/>
      <c r="BO93" s="45"/>
      <c r="BP93" s="45"/>
      <c r="BQ93" s="45"/>
      <c r="BR93" s="150">
        <f t="shared" si="4"/>
        <v>0</v>
      </c>
      <c r="BS93" s="151"/>
      <c r="BT93" s="150">
        <f t="shared" si="5"/>
        <v>0</v>
      </c>
      <c r="BU93" s="151"/>
      <c r="BV93" s="71" t="str">
        <f>IF((BR93+BT93)=CONCENTRADO!F$11,"","Verificar , faltas y asistencias registradas")</f>
        <v>Verificar , faltas y asistencias registradas</v>
      </c>
    </row>
    <row r="94" spans="1:74" ht="30" customHeight="1" x14ac:dyDescent="0.25">
      <c r="A94" s="5">
        <v>13</v>
      </c>
      <c r="B94" s="177" t="str">
        <f>IF(ISBLANK(NOMBRES!B14),"",NOMBRES!B14)</f>
        <v>CRUZ HERNANDEZ FLORESLY GUADALUPE</v>
      </c>
      <c r="C94" s="178"/>
      <c r="D94" s="178"/>
      <c r="E94" s="178"/>
      <c r="F94" s="178"/>
      <c r="G94" s="178"/>
      <c r="H94" s="178"/>
      <c r="I94" s="178"/>
      <c r="J94" s="178"/>
      <c r="K94" s="178"/>
      <c r="L94" s="178"/>
      <c r="M94" s="178"/>
      <c r="N94" s="178"/>
      <c r="O94" s="178"/>
      <c r="P94" s="178"/>
      <c r="Q94" s="178"/>
      <c r="R94" s="178"/>
      <c r="S94" s="178"/>
      <c r="T94" s="178"/>
      <c r="U94" s="178"/>
      <c r="V94" s="178"/>
      <c r="W94" s="178"/>
      <c r="X94" s="178"/>
      <c r="Y94" s="178"/>
      <c r="Z94" s="178"/>
      <c r="AA94" s="178"/>
      <c r="AB94" s="178"/>
      <c r="AC94" s="179"/>
      <c r="AD94" s="42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172">
        <f t="shared" si="4"/>
        <v>0</v>
      </c>
      <c r="BS94" s="173"/>
      <c r="BT94" s="172">
        <f t="shared" si="5"/>
        <v>0</v>
      </c>
      <c r="BU94" s="173"/>
      <c r="BV94" s="71" t="str">
        <f>IF((BR94+BT94)=CONCENTRADO!F$11,"","Verificar , faltas y asistencias registradas")</f>
        <v>Verificar , faltas y asistencias registradas</v>
      </c>
    </row>
    <row r="95" spans="1:74" ht="30" customHeight="1" x14ac:dyDescent="0.25">
      <c r="A95" s="10">
        <v>14</v>
      </c>
      <c r="B95" s="174" t="str">
        <f>IF(ISBLANK(NOMBRES!B15),"",NOMBRES!B15)</f>
        <v>CRUZ HERNANDEZ ROSA IDALIA</v>
      </c>
      <c r="C95" s="175"/>
      <c r="D95" s="175"/>
      <c r="E95" s="175"/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  <c r="AA95" s="175"/>
      <c r="AB95" s="175"/>
      <c r="AC95" s="176"/>
      <c r="AD95" s="44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5"/>
      <c r="BL95" s="45"/>
      <c r="BM95" s="45"/>
      <c r="BN95" s="45"/>
      <c r="BO95" s="45"/>
      <c r="BP95" s="45"/>
      <c r="BQ95" s="45"/>
      <c r="BR95" s="150">
        <f t="shared" si="4"/>
        <v>0</v>
      </c>
      <c r="BS95" s="151"/>
      <c r="BT95" s="150">
        <f t="shared" si="5"/>
        <v>0</v>
      </c>
      <c r="BU95" s="151"/>
      <c r="BV95" s="71" t="str">
        <f>IF((BR95+BT95)=CONCENTRADO!F$11,"","Verificar , faltas y asistencias registradas")</f>
        <v>Verificar , faltas y asistencias registradas</v>
      </c>
    </row>
    <row r="96" spans="1:74" ht="30" customHeight="1" x14ac:dyDescent="0.25">
      <c r="A96" s="5">
        <v>15</v>
      </c>
      <c r="B96" s="177" t="str">
        <f>IF(ISBLANK(NOMBRES!B16),"",NOMBRES!B16)</f>
        <v>CRUZ LORENZO JONATHAN</v>
      </c>
      <c r="C96" s="178"/>
      <c r="D96" s="178"/>
      <c r="E96" s="178"/>
      <c r="F96" s="178"/>
      <c r="G96" s="178"/>
      <c r="H96" s="178"/>
      <c r="I96" s="178"/>
      <c r="J96" s="178"/>
      <c r="K96" s="178"/>
      <c r="L96" s="178"/>
      <c r="M96" s="178"/>
      <c r="N96" s="178"/>
      <c r="O96" s="178"/>
      <c r="P96" s="178"/>
      <c r="Q96" s="178"/>
      <c r="R96" s="178"/>
      <c r="S96" s="178"/>
      <c r="T96" s="178"/>
      <c r="U96" s="178"/>
      <c r="V96" s="178"/>
      <c r="W96" s="178"/>
      <c r="X96" s="178"/>
      <c r="Y96" s="178"/>
      <c r="Z96" s="178"/>
      <c r="AA96" s="178"/>
      <c r="AB96" s="178"/>
      <c r="AC96" s="179"/>
      <c r="AD96" s="42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172">
        <f t="shared" si="4"/>
        <v>0</v>
      </c>
      <c r="BS96" s="173"/>
      <c r="BT96" s="172">
        <f t="shared" si="5"/>
        <v>0</v>
      </c>
      <c r="BU96" s="173"/>
      <c r="BV96" s="71" t="str">
        <f>IF((BR96+BT96)=CONCENTRADO!F$11,"","Verificar , faltas y asistencias registradas")</f>
        <v>Verificar , faltas y asistencias registradas</v>
      </c>
    </row>
    <row r="97" spans="1:74" ht="30" customHeight="1" x14ac:dyDescent="0.25">
      <c r="A97" s="10">
        <v>16</v>
      </c>
      <c r="B97" s="174" t="str">
        <f>IF(ISBLANK(NOMBRES!B17),"",NOMBRES!B17)</f>
        <v>CRUZ LUIS FELIX YAHIR</v>
      </c>
      <c r="C97" s="175"/>
      <c r="D97" s="175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  <c r="AA97" s="175"/>
      <c r="AB97" s="175"/>
      <c r="AC97" s="176"/>
      <c r="AD97" s="44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5"/>
      <c r="BL97" s="45"/>
      <c r="BM97" s="45"/>
      <c r="BN97" s="45"/>
      <c r="BO97" s="45"/>
      <c r="BP97" s="45"/>
      <c r="BQ97" s="45"/>
      <c r="BR97" s="150">
        <f t="shared" si="4"/>
        <v>0</v>
      </c>
      <c r="BS97" s="151"/>
      <c r="BT97" s="150">
        <f t="shared" si="5"/>
        <v>0</v>
      </c>
      <c r="BU97" s="151"/>
      <c r="BV97" s="71" t="str">
        <f>IF((BR97+BT97)=CONCENTRADO!F$11,"","Verificar , faltas y asistencias registradas")</f>
        <v>Verificar , faltas y asistencias registradas</v>
      </c>
    </row>
    <row r="98" spans="1:74" ht="30" customHeight="1" x14ac:dyDescent="0.25">
      <c r="A98" s="5">
        <v>17</v>
      </c>
      <c r="B98" s="177" t="str">
        <f>IF(ISBLANK(NOMBRES!B18),"",NOMBRES!B18)</f>
        <v>CRUZ MARTINEZ ESMERALDA</v>
      </c>
      <c r="C98" s="178"/>
      <c r="D98" s="178"/>
      <c r="E98" s="178"/>
      <c r="F98" s="178"/>
      <c r="G98" s="178"/>
      <c r="H98" s="178"/>
      <c r="I98" s="178"/>
      <c r="J98" s="178"/>
      <c r="K98" s="178"/>
      <c r="L98" s="178"/>
      <c r="M98" s="178"/>
      <c r="N98" s="178"/>
      <c r="O98" s="178"/>
      <c r="P98" s="178"/>
      <c r="Q98" s="178"/>
      <c r="R98" s="178"/>
      <c r="S98" s="178"/>
      <c r="T98" s="178"/>
      <c r="U98" s="178"/>
      <c r="V98" s="178"/>
      <c r="W98" s="178"/>
      <c r="X98" s="178"/>
      <c r="Y98" s="178"/>
      <c r="Z98" s="178"/>
      <c r="AA98" s="178"/>
      <c r="AB98" s="178"/>
      <c r="AC98" s="179"/>
      <c r="AD98" s="42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172">
        <f t="shared" si="4"/>
        <v>0</v>
      </c>
      <c r="BS98" s="173"/>
      <c r="BT98" s="172">
        <f t="shared" si="5"/>
        <v>0</v>
      </c>
      <c r="BU98" s="173"/>
      <c r="BV98" s="71" t="str">
        <f>IF((BR98+BT98)=CONCENTRADO!F$11,"","Verificar , faltas y asistencias registradas")</f>
        <v>Verificar , faltas y asistencias registradas</v>
      </c>
    </row>
    <row r="99" spans="1:74" ht="30" customHeight="1" x14ac:dyDescent="0.25">
      <c r="A99" s="10">
        <v>18</v>
      </c>
      <c r="B99" s="174" t="str">
        <f>IF(ISBLANK(NOMBRES!B19),"",NOMBRES!B19)</f>
        <v>DIAZ HERNANDEZ LUIS FERNANDO</v>
      </c>
      <c r="C99" s="175"/>
      <c r="D99" s="175"/>
      <c r="E99" s="175"/>
      <c r="F99" s="175"/>
      <c r="G99" s="175"/>
      <c r="H99" s="175"/>
      <c r="I99" s="175"/>
      <c r="J99" s="175"/>
      <c r="K99" s="175"/>
      <c r="L99" s="175"/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  <c r="AA99" s="175"/>
      <c r="AB99" s="175"/>
      <c r="AC99" s="176"/>
      <c r="AD99" s="44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150">
        <f t="shared" si="4"/>
        <v>0</v>
      </c>
      <c r="BS99" s="151"/>
      <c r="BT99" s="150">
        <f t="shared" si="5"/>
        <v>0</v>
      </c>
      <c r="BU99" s="151"/>
      <c r="BV99" s="71" t="str">
        <f>IF((BR99+BT99)=CONCENTRADO!F$11,"","Verificar , faltas y asistencias registradas")</f>
        <v>Verificar , faltas y asistencias registradas</v>
      </c>
    </row>
    <row r="100" spans="1:74" ht="30" customHeight="1" x14ac:dyDescent="0.25">
      <c r="A100" s="5">
        <v>19</v>
      </c>
      <c r="B100" s="177" t="str">
        <f>IF(ISBLANK(NOMBRES!B20),"",NOMBRES!B20)</f>
        <v>FONSECA HERNANDEZ MARIA ISABEL</v>
      </c>
      <c r="C100" s="178"/>
      <c r="D100" s="178"/>
      <c r="E100" s="178"/>
      <c r="F100" s="178"/>
      <c r="G100" s="178"/>
      <c r="H100" s="178"/>
      <c r="I100" s="178"/>
      <c r="J100" s="178"/>
      <c r="K100" s="178"/>
      <c r="L100" s="178"/>
      <c r="M100" s="178"/>
      <c r="N100" s="178"/>
      <c r="O100" s="178"/>
      <c r="P100" s="178"/>
      <c r="Q100" s="178"/>
      <c r="R100" s="178"/>
      <c r="S100" s="178"/>
      <c r="T100" s="178"/>
      <c r="U100" s="178"/>
      <c r="V100" s="178"/>
      <c r="W100" s="178"/>
      <c r="X100" s="178"/>
      <c r="Y100" s="178"/>
      <c r="Z100" s="178"/>
      <c r="AA100" s="178"/>
      <c r="AB100" s="178"/>
      <c r="AC100" s="179"/>
      <c r="AD100" s="42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172">
        <f t="shared" si="4"/>
        <v>0</v>
      </c>
      <c r="BS100" s="173"/>
      <c r="BT100" s="172">
        <f t="shared" si="5"/>
        <v>0</v>
      </c>
      <c r="BU100" s="173"/>
      <c r="BV100" s="71" t="str">
        <f>IF((BR100+BT100)=CONCENTRADO!F$11,"","Verificar , faltas y asistencias registradas")</f>
        <v>Verificar , faltas y asistencias registradas</v>
      </c>
    </row>
    <row r="101" spans="1:74" ht="30" customHeight="1" x14ac:dyDescent="0.25">
      <c r="A101" s="10">
        <v>20</v>
      </c>
      <c r="B101" s="174" t="str">
        <f>IF(ISBLANK(NOMBRES!B21),"",NOMBRES!B21)</f>
        <v>GOMEZ LUIS ARLETH OYOMAL</v>
      </c>
      <c r="C101" s="175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  <c r="AA101" s="175"/>
      <c r="AB101" s="175"/>
      <c r="AC101" s="176"/>
      <c r="AD101" s="44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5"/>
      <c r="BL101" s="45"/>
      <c r="BM101" s="45"/>
      <c r="BN101" s="45"/>
      <c r="BO101" s="45"/>
      <c r="BP101" s="45"/>
      <c r="BQ101" s="45"/>
      <c r="BR101" s="150">
        <f t="shared" si="4"/>
        <v>0</v>
      </c>
      <c r="BS101" s="151"/>
      <c r="BT101" s="150">
        <f t="shared" si="5"/>
        <v>0</v>
      </c>
      <c r="BU101" s="151"/>
      <c r="BV101" s="71" t="str">
        <f>IF((BR101+BT101)=CONCENTRADO!F$11,"","Verificar , faltas y asistencias registradas")</f>
        <v>Verificar , faltas y asistencias registradas</v>
      </c>
    </row>
    <row r="102" spans="1:74" ht="30" customHeight="1" x14ac:dyDescent="0.25">
      <c r="A102" s="5">
        <v>21</v>
      </c>
      <c r="B102" s="177" t="str">
        <f>IF(ISBLANK(NOMBRES!B22),"",NOMBRES!B22)</f>
        <v>GONZALEZ GUTIERREZ AQUILES</v>
      </c>
      <c r="C102" s="178"/>
      <c r="D102" s="178"/>
      <c r="E102" s="178"/>
      <c r="F102" s="178"/>
      <c r="G102" s="178"/>
      <c r="H102" s="178"/>
      <c r="I102" s="178"/>
      <c r="J102" s="178"/>
      <c r="K102" s="178"/>
      <c r="L102" s="178"/>
      <c r="M102" s="178"/>
      <c r="N102" s="178"/>
      <c r="O102" s="178"/>
      <c r="P102" s="178"/>
      <c r="Q102" s="178"/>
      <c r="R102" s="178"/>
      <c r="S102" s="178"/>
      <c r="T102" s="178"/>
      <c r="U102" s="178"/>
      <c r="V102" s="178"/>
      <c r="W102" s="178"/>
      <c r="X102" s="178"/>
      <c r="Y102" s="178"/>
      <c r="Z102" s="178"/>
      <c r="AA102" s="178"/>
      <c r="AB102" s="178"/>
      <c r="AC102" s="179"/>
      <c r="AD102" s="42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172">
        <f t="shared" si="4"/>
        <v>0</v>
      </c>
      <c r="BS102" s="173"/>
      <c r="BT102" s="172">
        <f t="shared" si="5"/>
        <v>0</v>
      </c>
      <c r="BU102" s="173"/>
      <c r="BV102" s="71" t="str">
        <f>IF((BR102+BT102)=CONCENTRADO!F$11,"","Verificar , faltas y asistencias registradas")</f>
        <v>Verificar , faltas y asistencias registradas</v>
      </c>
    </row>
    <row r="103" spans="1:74" ht="30" customHeight="1" x14ac:dyDescent="0.25">
      <c r="A103" s="10">
        <v>22</v>
      </c>
      <c r="B103" s="174" t="str">
        <f>IF(ISBLANK(NOMBRES!B23),"",NOMBRES!B23)</f>
        <v>GONZALEZ HERNANDEZ JONATHAN DAVID</v>
      </c>
      <c r="C103" s="175"/>
      <c r="D103" s="175"/>
      <c r="E103" s="175"/>
      <c r="F103" s="175"/>
      <c r="G103" s="175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  <c r="AA103" s="175"/>
      <c r="AB103" s="175"/>
      <c r="AC103" s="176"/>
      <c r="AD103" s="44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  <c r="BD103" s="45"/>
      <c r="BE103" s="45"/>
      <c r="BF103" s="45"/>
      <c r="BG103" s="45"/>
      <c r="BH103" s="45"/>
      <c r="BI103" s="45"/>
      <c r="BJ103" s="45"/>
      <c r="BK103" s="45"/>
      <c r="BL103" s="45"/>
      <c r="BM103" s="45"/>
      <c r="BN103" s="45"/>
      <c r="BO103" s="45"/>
      <c r="BP103" s="45"/>
      <c r="BQ103" s="45"/>
      <c r="BR103" s="150">
        <f t="shared" si="4"/>
        <v>0</v>
      </c>
      <c r="BS103" s="151"/>
      <c r="BT103" s="150">
        <f t="shared" si="5"/>
        <v>0</v>
      </c>
      <c r="BU103" s="151"/>
      <c r="BV103" s="71" t="str">
        <f>IF((BR103+BT103)=CONCENTRADO!F$11,"","Verificar , faltas y asistencias registradas")</f>
        <v>Verificar , faltas y asistencias registradas</v>
      </c>
    </row>
    <row r="104" spans="1:74" ht="30" customHeight="1" x14ac:dyDescent="0.25">
      <c r="A104" s="5">
        <v>23</v>
      </c>
      <c r="B104" s="177" t="str">
        <f>IF(ISBLANK(NOMBRES!B24),"",NOMBRES!B24)</f>
        <v>GONZALEZ JUAREZ JANETH MARIELI</v>
      </c>
      <c r="C104" s="178"/>
      <c r="D104" s="178"/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178"/>
      <c r="V104" s="178"/>
      <c r="W104" s="178"/>
      <c r="X104" s="178"/>
      <c r="Y104" s="178"/>
      <c r="Z104" s="178"/>
      <c r="AA104" s="178"/>
      <c r="AB104" s="178"/>
      <c r="AC104" s="179"/>
      <c r="AD104" s="42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172">
        <f t="shared" si="4"/>
        <v>0</v>
      </c>
      <c r="BS104" s="173"/>
      <c r="BT104" s="172">
        <f t="shared" si="5"/>
        <v>0</v>
      </c>
      <c r="BU104" s="173"/>
      <c r="BV104" s="71" t="str">
        <f>IF((BR104+BT104)=CONCENTRADO!F$11,"","Verificar , faltas y asistencias registradas")</f>
        <v>Verificar , faltas y asistencias registradas</v>
      </c>
    </row>
    <row r="105" spans="1:74" ht="30" customHeight="1" x14ac:dyDescent="0.25">
      <c r="A105" s="10">
        <v>24</v>
      </c>
      <c r="B105" s="174" t="str">
        <f>IF(ISBLANK(NOMBRES!B25),"",NOMBRES!B25)</f>
        <v>HERNANDEZ BAUTISTA DEVIN</v>
      </c>
      <c r="C105" s="175"/>
      <c r="D105" s="175"/>
      <c r="E105" s="175"/>
      <c r="F105" s="175"/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  <c r="AA105" s="175"/>
      <c r="AB105" s="175"/>
      <c r="AC105" s="176"/>
      <c r="AD105" s="44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45"/>
      <c r="BD105" s="45"/>
      <c r="BE105" s="45"/>
      <c r="BF105" s="45"/>
      <c r="BG105" s="45"/>
      <c r="BH105" s="45"/>
      <c r="BI105" s="45"/>
      <c r="BJ105" s="45"/>
      <c r="BK105" s="45"/>
      <c r="BL105" s="45"/>
      <c r="BM105" s="45"/>
      <c r="BN105" s="45"/>
      <c r="BO105" s="45"/>
      <c r="BP105" s="45"/>
      <c r="BQ105" s="45"/>
      <c r="BR105" s="150">
        <f t="shared" si="4"/>
        <v>0</v>
      </c>
      <c r="BS105" s="151"/>
      <c r="BT105" s="150">
        <f t="shared" si="5"/>
        <v>0</v>
      </c>
      <c r="BU105" s="151"/>
      <c r="BV105" s="71" t="str">
        <f>IF((BR105+BT105)=CONCENTRADO!F$11,"","Verificar , faltas y asistencias registradas")</f>
        <v>Verificar , faltas y asistencias registradas</v>
      </c>
    </row>
    <row r="106" spans="1:74" ht="30" customHeight="1" x14ac:dyDescent="0.25">
      <c r="A106" s="5">
        <v>25</v>
      </c>
      <c r="B106" s="177" t="str">
        <f>IF(ISBLANK(NOMBRES!B26),"",NOMBRES!B26)</f>
        <v>HERNANDEZ DE LA CRUZ WENDY ARLETH</v>
      </c>
      <c r="C106" s="178"/>
      <c r="D106" s="178"/>
      <c r="E106" s="178"/>
      <c r="F106" s="178"/>
      <c r="G106" s="178"/>
      <c r="H106" s="178"/>
      <c r="I106" s="178"/>
      <c r="J106" s="178"/>
      <c r="K106" s="178"/>
      <c r="L106" s="178"/>
      <c r="M106" s="178"/>
      <c r="N106" s="178"/>
      <c r="O106" s="178"/>
      <c r="P106" s="178"/>
      <c r="Q106" s="178"/>
      <c r="R106" s="178"/>
      <c r="S106" s="178"/>
      <c r="T106" s="178"/>
      <c r="U106" s="178"/>
      <c r="V106" s="178"/>
      <c r="W106" s="178"/>
      <c r="X106" s="178"/>
      <c r="Y106" s="178"/>
      <c r="Z106" s="178"/>
      <c r="AA106" s="178"/>
      <c r="AB106" s="178"/>
      <c r="AC106" s="179"/>
      <c r="AD106" s="42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172">
        <f t="shared" si="4"/>
        <v>0</v>
      </c>
      <c r="BS106" s="173"/>
      <c r="BT106" s="172">
        <f t="shared" si="5"/>
        <v>0</v>
      </c>
      <c r="BU106" s="173"/>
      <c r="BV106" s="71" t="str">
        <f>IF((BR106+BT106)=CONCENTRADO!F$11,"","Verificar , faltas y asistencias registradas")</f>
        <v>Verificar , faltas y asistencias registradas</v>
      </c>
    </row>
    <row r="107" spans="1:74" x14ac:dyDescent="0.2">
      <c r="A107" s="7"/>
      <c r="B107" s="8" t="s">
        <v>5</v>
      </c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8" t="s">
        <v>6</v>
      </c>
      <c r="BR107" s="7"/>
      <c r="BS107" s="7"/>
      <c r="BT107" s="7"/>
      <c r="BU107" s="7"/>
    </row>
    <row r="108" spans="1:74" x14ac:dyDescent="0.2">
      <c r="A108" s="9"/>
    </row>
    <row r="109" spans="1:74" x14ac:dyDescent="0.2">
      <c r="A109" s="9"/>
    </row>
    <row r="110" spans="1:74" x14ac:dyDescent="0.2">
      <c r="A110" s="9"/>
    </row>
    <row r="111" spans="1:74" x14ac:dyDescent="0.2">
      <c r="A111" s="9"/>
    </row>
    <row r="112" spans="1:74" x14ac:dyDescent="0.2">
      <c r="A112" s="9"/>
    </row>
    <row r="113" spans="1:1" x14ac:dyDescent="0.2">
      <c r="A113" s="9"/>
    </row>
    <row r="114" spans="1:1" x14ac:dyDescent="0.2">
      <c r="A114" s="9"/>
    </row>
    <row r="115" spans="1:1" x14ac:dyDescent="0.2">
      <c r="A115" s="9"/>
    </row>
    <row r="116" spans="1:1" x14ac:dyDescent="0.2">
      <c r="A116" s="9"/>
    </row>
    <row r="117" spans="1:1" x14ac:dyDescent="0.2">
      <c r="A117" s="9"/>
    </row>
    <row r="118" spans="1:1" x14ac:dyDescent="0.2">
      <c r="A118" s="9"/>
    </row>
    <row r="119" spans="1:1" x14ac:dyDescent="0.2">
      <c r="A119" s="9"/>
    </row>
    <row r="120" spans="1:1" x14ac:dyDescent="0.2">
      <c r="A120" s="9"/>
    </row>
    <row r="121" spans="1:1" x14ac:dyDescent="0.2">
      <c r="A121" s="9"/>
    </row>
    <row r="122" spans="1:1" x14ac:dyDescent="0.2">
      <c r="A122" s="9"/>
    </row>
    <row r="123" spans="1:1" x14ac:dyDescent="0.2">
      <c r="A123" s="9"/>
    </row>
    <row r="124" spans="1:1" x14ac:dyDescent="0.2">
      <c r="A124" s="9"/>
    </row>
    <row r="125" spans="1:1" x14ac:dyDescent="0.2">
      <c r="A125" s="9"/>
    </row>
    <row r="126" spans="1:1" x14ac:dyDescent="0.2">
      <c r="A126" s="9"/>
    </row>
    <row r="127" spans="1:1" x14ac:dyDescent="0.2">
      <c r="A127" s="9"/>
    </row>
    <row r="128" spans="1:1" x14ac:dyDescent="0.2">
      <c r="A128" s="9"/>
    </row>
    <row r="129" spans="1:1" x14ac:dyDescent="0.2">
      <c r="A129" s="9"/>
    </row>
    <row r="130" spans="1:1" x14ac:dyDescent="0.2">
      <c r="A130" s="9"/>
    </row>
    <row r="131" spans="1:1" x14ac:dyDescent="0.2">
      <c r="A131" s="9"/>
    </row>
    <row r="132" spans="1:1" x14ac:dyDescent="0.2">
      <c r="A132" s="9"/>
    </row>
    <row r="133" spans="1:1" x14ac:dyDescent="0.2">
      <c r="A133" s="9"/>
    </row>
    <row r="134" spans="1:1" x14ac:dyDescent="0.2">
      <c r="A134" s="9"/>
    </row>
    <row r="135" spans="1:1" x14ac:dyDescent="0.2">
      <c r="A135" s="9"/>
    </row>
    <row r="136" spans="1:1" x14ac:dyDescent="0.2">
      <c r="A136" s="9"/>
    </row>
    <row r="137" spans="1:1" x14ac:dyDescent="0.2">
      <c r="A137" s="9"/>
    </row>
    <row r="138" spans="1:1" x14ac:dyDescent="0.2">
      <c r="A138" s="9"/>
    </row>
    <row r="139" spans="1:1" x14ac:dyDescent="0.2">
      <c r="A139" s="9"/>
    </row>
    <row r="140" spans="1:1" x14ac:dyDescent="0.2">
      <c r="A140" s="9"/>
    </row>
    <row r="141" spans="1:1" x14ac:dyDescent="0.2">
      <c r="A141" s="9"/>
    </row>
    <row r="142" spans="1:1" x14ac:dyDescent="0.2">
      <c r="A142" s="9"/>
    </row>
    <row r="143" spans="1:1" x14ac:dyDescent="0.2">
      <c r="A143" s="9"/>
    </row>
    <row r="144" spans="1:1" x14ac:dyDescent="0.2">
      <c r="A144" s="9"/>
    </row>
    <row r="145" spans="1:1" x14ac:dyDescent="0.2">
      <c r="A145" s="9"/>
    </row>
    <row r="146" spans="1:1" x14ac:dyDescent="0.2">
      <c r="A146" s="9"/>
    </row>
    <row r="147" spans="1:1" x14ac:dyDescent="0.2">
      <c r="A147" s="9"/>
    </row>
    <row r="148" spans="1:1" x14ac:dyDescent="0.2">
      <c r="A148" s="9"/>
    </row>
    <row r="149" spans="1:1" x14ac:dyDescent="0.2">
      <c r="A149" s="9"/>
    </row>
    <row r="150" spans="1:1" x14ac:dyDescent="0.2">
      <c r="A150" s="9"/>
    </row>
    <row r="151" spans="1:1" x14ac:dyDescent="0.2">
      <c r="A151" s="9"/>
    </row>
    <row r="152" spans="1:1" x14ac:dyDescent="0.2">
      <c r="A152" s="9"/>
    </row>
    <row r="153" spans="1:1" x14ac:dyDescent="0.2">
      <c r="A153" s="9"/>
    </row>
    <row r="154" spans="1:1" x14ac:dyDescent="0.2">
      <c r="A154" s="9"/>
    </row>
    <row r="155" spans="1:1" x14ac:dyDescent="0.2">
      <c r="A155" s="9"/>
    </row>
    <row r="156" spans="1:1" x14ac:dyDescent="0.2">
      <c r="A156" s="9"/>
    </row>
    <row r="157" spans="1:1" x14ac:dyDescent="0.2">
      <c r="A157" s="9"/>
    </row>
    <row r="158" spans="1:1" x14ac:dyDescent="0.2">
      <c r="A158" s="9"/>
    </row>
    <row r="159" spans="1:1" x14ac:dyDescent="0.2">
      <c r="A159" s="9"/>
    </row>
    <row r="160" spans="1:1" x14ac:dyDescent="0.2">
      <c r="A160" s="9"/>
    </row>
    <row r="161" spans="1:1" x14ac:dyDescent="0.2">
      <c r="A161" s="9"/>
    </row>
    <row r="162" spans="1:1" x14ac:dyDescent="0.2">
      <c r="A162" s="9"/>
    </row>
    <row r="163" spans="1:1" x14ac:dyDescent="0.2">
      <c r="A163" s="9"/>
    </row>
    <row r="164" spans="1:1" x14ac:dyDescent="0.2">
      <c r="A164" s="9"/>
    </row>
    <row r="165" spans="1:1" x14ac:dyDescent="0.2">
      <c r="A165" s="9"/>
    </row>
    <row r="166" spans="1:1" x14ac:dyDescent="0.2">
      <c r="A166" s="9"/>
    </row>
  </sheetData>
  <mergeCells count="361">
    <mergeCell ref="BR103:BS103"/>
    <mergeCell ref="BT103:BU103"/>
    <mergeCell ref="BR104:BS104"/>
    <mergeCell ref="BT104:BU104"/>
    <mergeCell ref="B103:AC103"/>
    <mergeCell ref="B104:AC104"/>
    <mergeCell ref="BR105:BS105"/>
    <mergeCell ref="BT105:BU105"/>
    <mergeCell ref="BR106:BS106"/>
    <mergeCell ref="BT106:BU106"/>
    <mergeCell ref="B105:AC105"/>
    <mergeCell ref="B106:AC106"/>
    <mergeCell ref="BR99:BS99"/>
    <mergeCell ref="BT99:BU99"/>
    <mergeCell ref="BR100:BS100"/>
    <mergeCell ref="BT100:BU100"/>
    <mergeCell ref="B99:AC99"/>
    <mergeCell ref="B100:AC100"/>
    <mergeCell ref="BR101:BS101"/>
    <mergeCell ref="BT101:BU101"/>
    <mergeCell ref="BR102:BS102"/>
    <mergeCell ref="BT102:BU102"/>
    <mergeCell ref="B101:AC101"/>
    <mergeCell ref="B102:AC102"/>
    <mergeCell ref="BR95:BS95"/>
    <mergeCell ref="BT95:BU95"/>
    <mergeCell ref="BR96:BS96"/>
    <mergeCell ref="BT96:BU96"/>
    <mergeCell ref="B95:AC95"/>
    <mergeCell ref="B96:AC96"/>
    <mergeCell ref="BR97:BS97"/>
    <mergeCell ref="BT97:BU97"/>
    <mergeCell ref="BR98:BS98"/>
    <mergeCell ref="BT98:BU98"/>
    <mergeCell ref="B97:AC97"/>
    <mergeCell ref="B98:AC98"/>
    <mergeCell ref="BR91:BS91"/>
    <mergeCell ref="BT91:BU91"/>
    <mergeCell ref="BR92:BS92"/>
    <mergeCell ref="BT92:BU92"/>
    <mergeCell ref="B91:AC91"/>
    <mergeCell ref="B92:AC92"/>
    <mergeCell ref="BR93:BS93"/>
    <mergeCell ref="BT93:BU93"/>
    <mergeCell ref="BR94:BS94"/>
    <mergeCell ref="BT94:BU94"/>
    <mergeCell ref="B93:AC93"/>
    <mergeCell ref="B94:AC94"/>
    <mergeCell ref="BR87:BS87"/>
    <mergeCell ref="BT87:BU87"/>
    <mergeCell ref="BR88:BS88"/>
    <mergeCell ref="BT88:BU88"/>
    <mergeCell ref="B87:AC87"/>
    <mergeCell ref="B88:AC88"/>
    <mergeCell ref="BR89:BS89"/>
    <mergeCell ref="BT89:BU89"/>
    <mergeCell ref="BR90:BS90"/>
    <mergeCell ref="BT90:BU90"/>
    <mergeCell ref="B89:AC89"/>
    <mergeCell ref="B90:AC90"/>
    <mergeCell ref="BR84:BS84"/>
    <mergeCell ref="BT84:BU84"/>
    <mergeCell ref="B83:AC83"/>
    <mergeCell ref="B84:AC84"/>
    <mergeCell ref="BR85:BS85"/>
    <mergeCell ref="BT85:BU85"/>
    <mergeCell ref="BR86:BS86"/>
    <mergeCell ref="BT86:BU86"/>
    <mergeCell ref="B85:AC85"/>
    <mergeCell ref="B86:AC86"/>
    <mergeCell ref="BR80:BU80"/>
    <mergeCell ref="A81:AC81"/>
    <mergeCell ref="BR81:BS81"/>
    <mergeCell ref="BT81:BU81"/>
    <mergeCell ref="BR82:BS82"/>
    <mergeCell ref="BT82:BU82"/>
    <mergeCell ref="B82:AC82"/>
    <mergeCell ref="BR83:BS83"/>
    <mergeCell ref="BT83:BU83"/>
    <mergeCell ref="A78:M78"/>
    <mergeCell ref="BF78:BH78"/>
    <mergeCell ref="BI78:BK78"/>
    <mergeCell ref="BL78:BN78"/>
    <mergeCell ref="A76:M77"/>
    <mergeCell ref="O76:AI76"/>
    <mergeCell ref="AJ76:BE76"/>
    <mergeCell ref="BF76:BN76"/>
    <mergeCell ref="A80:AC80"/>
    <mergeCell ref="AD80:BQ80"/>
    <mergeCell ref="BD74:BF74"/>
    <mergeCell ref="BG74:BH74"/>
    <mergeCell ref="BI74:BJ74"/>
    <mergeCell ref="BK74:BL74"/>
    <mergeCell ref="BM74:BN74"/>
    <mergeCell ref="BO74:BR75"/>
    <mergeCell ref="BO76:BU76"/>
    <mergeCell ref="O77:AI78"/>
    <mergeCell ref="AJ77:BE78"/>
    <mergeCell ref="BF77:BH77"/>
    <mergeCell ref="BI77:BK77"/>
    <mergeCell ref="BL77:BN77"/>
    <mergeCell ref="BO77:BU78"/>
    <mergeCell ref="BR69:BS69"/>
    <mergeCell ref="BS74:BU75"/>
    <mergeCell ref="BT69:BU69"/>
    <mergeCell ref="BR70:BS70"/>
    <mergeCell ref="BT70:BU70"/>
    <mergeCell ref="B69:AC69"/>
    <mergeCell ref="B70:AC70"/>
    <mergeCell ref="A73:M73"/>
    <mergeCell ref="O73:AQ73"/>
    <mergeCell ref="AR73:AZ73"/>
    <mergeCell ref="BA73:BF73"/>
    <mergeCell ref="BG73:BN73"/>
    <mergeCell ref="BO73:BR73"/>
    <mergeCell ref="BS73:BU73"/>
    <mergeCell ref="A75:M75"/>
    <mergeCell ref="BA75:BC75"/>
    <mergeCell ref="BD75:BF75"/>
    <mergeCell ref="BG75:BH75"/>
    <mergeCell ref="BI75:BJ75"/>
    <mergeCell ref="BK75:BL75"/>
    <mergeCell ref="BM75:BN75"/>
    <mergeCell ref="O74:AQ75"/>
    <mergeCell ref="AR74:AZ75"/>
    <mergeCell ref="BA74:BC74"/>
    <mergeCell ref="BR65:BS65"/>
    <mergeCell ref="BT65:BU65"/>
    <mergeCell ref="BR66:BS66"/>
    <mergeCell ref="BT66:BU66"/>
    <mergeCell ref="B65:AC65"/>
    <mergeCell ref="B66:AC66"/>
    <mergeCell ref="BR67:BS67"/>
    <mergeCell ref="BT67:BU67"/>
    <mergeCell ref="BR68:BS68"/>
    <mergeCell ref="BT68:BU68"/>
    <mergeCell ref="B67:AC67"/>
    <mergeCell ref="B68:AC68"/>
    <mergeCell ref="BR61:BS61"/>
    <mergeCell ref="BT61:BU61"/>
    <mergeCell ref="BR62:BS62"/>
    <mergeCell ref="BT62:BU62"/>
    <mergeCell ref="B61:AC61"/>
    <mergeCell ref="B62:AC62"/>
    <mergeCell ref="BR63:BS63"/>
    <mergeCell ref="BT63:BU63"/>
    <mergeCell ref="BR64:BS64"/>
    <mergeCell ref="BT64:BU64"/>
    <mergeCell ref="B63:AC63"/>
    <mergeCell ref="B64:AC64"/>
    <mergeCell ref="BR57:BS57"/>
    <mergeCell ref="BT57:BU57"/>
    <mergeCell ref="BR58:BS58"/>
    <mergeCell ref="BT58:BU58"/>
    <mergeCell ref="B57:AC57"/>
    <mergeCell ref="B58:AC58"/>
    <mergeCell ref="BR59:BS59"/>
    <mergeCell ref="BT59:BU59"/>
    <mergeCell ref="BR60:BS60"/>
    <mergeCell ref="BT60:BU60"/>
    <mergeCell ref="B59:AC59"/>
    <mergeCell ref="B60:AC60"/>
    <mergeCell ref="BR53:BS53"/>
    <mergeCell ref="BT53:BU53"/>
    <mergeCell ref="BR54:BS54"/>
    <mergeCell ref="BT54:BU54"/>
    <mergeCell ref="B54:AC54"/>
    <mergeCell ref="B53:AC53"/>
    <mergeCell ref="BR55:BS55"/>
    <mergeCell ref="BT55:BU55"/>
    <mergeCell ref="BR56:BS56"/>
    <mergeCell ref="BT56:BU56"/>
    <mergeCell ref="B55:AC55"/>
    <mergeCell ref="B56:AC56"/>
    <mergeCell ref="BR49:BS49"/>
    <mergeCell ref="BT49:BU49"/>
    <mergeCell ref="BR50:BS50"/>
    <mergeCell ref="BT50:BU50"/>
    <mergeCell ref="BR51:BS51"/>
    <mergeCell ref="BT51:BU51"/>
    <mergeCell ref="BR52:BS52"/>
    <mergeCell ref="BT52:BU52"/>
    <mergeCell ref="B52:AC52"/>
    <mergeCell ref="B49:AC49"/>
    <mergeCell ref="B50:AC50"/>
    <mergeCell ref="B51:AC51"/>
    <mergeCell ref="BR44:BU44"/>
    <mergeCell ref="A45:AC45"/>
    <mergeCell ref="BR45:BS45"/>
    <mergeCell ref="BT45:BU45"/>
    <mergeCell ref="BR46:BS46"/>
    <mergeCell ref="BT46:BU46"/>
    <mergeCell ref="BR47:BS47"/>
    <mergeCell ref="BT47:BU47"/>
    <mergeCell ref="BR48:BS48"/>
    <mergeCell ref="BT48:BU48"/>
    <mergeCell ref="B46:AC46"/>
    <mergeCell ref="B47:AC47"/>
    <mergeCell ref="B48:AC48"/>
    <mergeCell ref="O41:AI42"/>
    <mergeCell ref="AJ41:BE42"/>
    <mergeCell ref="BF41:BH41"/>
    <mergeCell ref="BI41:BK41"/>
    <mergeCell ref="BL41:BN41"/>
    <mergeCell ref="BO41:BU42"/>
    <mergeCell ref="A42:M42"/>
    <mergeCell ref="BF42:BH42"/>
    <mergeCell ref="BI42:BK42"/>
    <mergeCell ref="BL42:BN42"/>
    <mergeCell ref="BO38:BR39"/>
    <mergeCell ref="BS38:BU39"/>
    <mergeCell ref="BA39:BC39"/>
    <mergeCell ref="BD39:BF39"/>
    <mergeCell ref="BG39:BH39"/>
    <mergeCell ref="BI39:BJ39"/>
    <mergeCell ref="BK39:BL39"/>
    <mergeCell ref="BM39:BN39"/>
    <mergeCell ref="BF40:BN40"/>
    <mergeCell ref="BO40:BU40"/>
    <mergeCell ref="B11:AC11"/>
    <mergeCell ref="AR1:AZ1"/>
    <mergeCell ref="AR2:AZ3"/>
    <mergeCell ref="O1:AQ1"/>
    <mergeCell ref="O2:AQ3"/>
    <mergeCell ref="BR14:BS14"/>
    <mergeCell ref="BT14:BU14"/>
    <mergeCell ref="BR11:BS11"/>
    <mergeCell ref="BT11:BU11"/>
    <mergeCell ref="BS1:BU1"/>
    <mergeCell ref="BO1:BR1"/>
    <mergeCell ref="BF6:BH6"/>
    <mergeCell ref="BI6:BK6"/>
    <mergeCell ref="BF5:BH5"/>
    <mergeCell ref="BL5:BN5"/>
    <mergeCell ref="BI5:BK5"/>
    <mergeCell ref="A9:AC9"/>
    <mergeCell ref="BR8:BU8"/>
    <mergeCell ref="A3:M3"/>
    <mergeCell ref="BR9:BS9"/>
    <mergeCell ref="BT9:BU9"/>
    <mergeCell ref="BR10:BS10"/>
    <mergeCell ref="A1:M1"/>
    <mergeCell ref="BS2:BU3"/>
    <mergeCell ref="BL6:BN6"/>
    <mergeCell ref="BO4:BU4"/>
    <mergeCell ref="BF4:BN4"/>
    <mergeCell ref="BT10:BU10"/>
    <mergeCell ref="A8:AC8"/>
    <mergeCell ref="AD8:BQ8"/>
    <mergeCell ref="A6:M6"/>
    <mergeCell ref="A4:M5"/>
    <mergeCell ref="AJ4:BE4"/>
    <mergeCell ref="AJ5:BE6"/>
    <mergeCell ref="O4:AI4"/>
    <mergeCell ref="O5:AI6"/>
    <mergeCell ref="B10:AC10"/>
    <mergeCell ref="BR13:BS13"/>
    <mergeCell ref="BT13:BU13"/>
    <mergeCell ref="B12:AC12"/>
    <mergeCell ref="B13:AC13"/>
    <mergeCell ref="B14:AC14"/>
    <mergeCell ref="BA1:BF1"/>
    <mergeCell ref="BA2:BC2"/>
    <mergeCell ref="BD2:BF2"/>
    <mergeCell ref="BA3:BC3"/>
    <mergeCell ref="BO2:BR3"/>
    <mergeCell ref="BR12:BS12"/>
    <mergeCell ref="BT12:BU12"/>
    <mergeCell ref="BO5:BR6"/>
    <mergeCell ref="BS5:BU6"/>
    <mergeCell ref="BG1:BN1"/>
    <mergeCell ref="BD3:BF3"/>
    <mergeCell ref="BG2:BH2"/>
    <mergeCell ref="BI2:BJ2"/>
    <mergeCell ref="BK2:BL2"/>
    <mergeCell ref="BM2:BN2"/>
    <mergeCell ref="BG3:BH3"/>
    <mergeCell ref="BI3:BJ3"/>
    <mergeCell ref="BK3:BL3"/>
    <mergeCell ref="BM3:BN3"/>
    <mergeCell ref="BR15:BS15"/>
    <mergeCell ref="BR17:BS17"/>
    <mergeCell ref="B16:AC16"/>
    <mergeCell ref="B15:AC15"/>
    <mergeCell ref="B17:AC17"/>
    <mergeCell ref="B18:AC18"/>
    <mergeCell ref="BT17:BU17"/>
    <mergeCell ref="BR18:BS18"/>
    <mergeCell ref="BT18:BU18"/>
    <mergeCell ref="BT15:BU15"/>
    <mergeCell ref="BR16:BS16"/>
    <mergeCell ref="BT16:BU16"/>
    <mergeCell ref="BR19:BS19"/>
    <mergeCell ref="BR21:BS21"/>
    <mergeCell ref="BT21:BU21"/>
    <mergeCell ref="BR22:BS22"/>
    <mergeCell ref="BT22:BU22"/>
    <mergeCell ref="BT19:BU19"/>
    <mergeCell ref="BR20:BS20"/>
    <mergeCell ref="BT20:BU20"/>
    <mergeCell ref="B20:AC20"/>
    <mergeCell ref="B21:AC21"/>
    <mergeCell ref="B19:AC19"/>
    <mergeCell ref="B22:AC22"/>
    <mergeCell ref="BR23:BS23"/>
    <mergeCell ref="BR25:BS25"/>
    <mergeCell ref="BT25:BU25"/>
    <mergeCell ref="BR26:BS26"/>
    <mergeCell ref="BT26:BU26"/>
    <mergeCell ref="BT23:BU23"/>
    <mergeCell ref="BR24:BS24"/>
    <mergeCell ref="BT24:BU24"/>
    <mergeCell ref="B23:AC23"/>
    <mergeCell ref="B24:AC24"/>
    <mergeCell ref="B26:AC26"/>
    <mergeCell ref="B25:AC25"/>
    <mergeCell ref="BT31:BU31"/>
    <mergeCell ref="BR34:BS34"/>
    <mergeCell ref="BT34:BU34"/>
    <mergeCell ref="BR32:BS32"/>
    <mergeCell ref="BT32:BU32"/>
    <mergeCell ref="BR33:BS33"/>
    <mergeCell ref="BT33:BU33"/>
    <mergeCell ref="B31:AC31"/>
    <mergeCell ref="B32:AC32"/>
    <mergeCell ref="B33:AC33"/>
    <mergeCell ref="B34:AC34"/>
    <mergeCell ref="BT29:BU29"/>
    <mergeCell ref="BR30:BS30"/>
    <mergeCell ref="BT30:BU30"/>
    <mergeCell ref="BT27:BU27"/>
    <mergeCell ref="BR28:BS28"/>
    <mergeCell ref="BT28:BU28"/>
    <mergeCell ref="B27:AC27"/>
    <mergeCell ref="B28:AC28"/>
    <mergeCell ref="B29:AC29"/>
    <mergeCell ref="B30:AC30"/>
    <mergeCell ref="A37:M37"/>
    <mergeCell ref="O37:AQ37"/>
    <mergeCell ref="A39:M39"/>
    <mergeCell ref="A40:M41"/>
    <mergeCell ref="O40:AI40"/>
    <mergeCell ref="AJ40:BE40"/>
    <mergeCell ref="A44:AC44"/>
    <mergeCell ref="AD44:BQ44"/>
    <mergeCell ref="BR27:BS27"/>
    <mergeCell ref="BR29:BS29"/>
    <mergeCell ref="BR31:BS31"/>
    <mergeCell ref="AR37:AZ37"/>
    <mergeCell ref="BA37:BF37"/>
    <mergeCell ref="BG37:BN37"/>
    <mergeCell ref="BO37:BR37"/>
    <mergeCell ref="BS37:BU37"/>
    <mergeCell ref="O38:AQ39"/>
    <mergeCell ref="AR38:AZ39"/>
    <mergeCell ref="BA38:BC38"/>
    <mergeCell ref="BD38:BF38"/>
    <mergeCell ref="BG38:BH38"/>
    <mergeCell ref="BI38:BJ38"/>
    <mergeCell ref="BK38:BL38"/>
    <mergeCell ref="BM38:BN38"/>
  </mergeCells>
  <phoneticPr fontId="10" type="noConversion"/>
  <printOptions horizontalCentered="1" verticalCentered="1"/>
  <pageMargins left="0.39370078740157483" right="0.39370078740157483" top="0.39370078740157483" bottom="0.39370078740157483" header="0" footer="0"/>
  <pageSetup scale="63" fitToWidth="0" fitToHeight="0" orientation="landscape" horizontalDpi="4294967295" verticalDpi="4294967295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4">
    <tabColor rgb="FFFF0000"/>
  </sheetPr>
  <dimension ref="A1:BV101"/>
  <sheetViews>
    <sheetView view="pageBreakPreview" zoomScale="85" zoomScaleNormal="55" zoomScaleSheetLayoutView="85" workbookViewId="0">
      <selection activeCell="AS7" sqref="AS7"/>
    </sheetView>
  </sheetViews>
  <sheetFormatPr baseColWidth="10" defaultRowHeight="12.75" x14ac:dyDescent="0.2"/>
  <cols>
    <col min="1" max="1" width="3.7109375" customWidth="1"/>
    <col min="2" max="69" width="2.7109375" customWidth="1"/>
    <col min="70" max="73" width="5.140625" customWidth="1"/>
  </cols>
  <sheetData>
    <row r="1" spans="1:74" ht="20.100000000000001" customHeight="1" x14ac:dyDescent="0.2">
      <c r="A1" s="144" t="s">
        <v>32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6"/>
      <c r="AD1" s="147" t="s">
        <v>43</v>
      </c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  <c r="AT1" s="148"/>
      <c r="AU1" s="148"/>
      <c r="AV1" s="148"/>
      <c r="AW1" s="148"/>
      <c r="AX1" s="148"/>
      <c r="AY1" s="148"/>
      <c r="AZ1" s="148"/>
      <c r="BA1" s="148"/>
      <c r="BB1" s="148"/>
      <c r="BC1" s="148"/>
      <c r="BD1" s="148"/>
      <c r="BE1" s="148"/>
      <c r="BF1" s="148"/>
      <c r="BG1" s="148"/>
      <c r="BH1" s="148"/>
      <c r="BI1" s="148"/>
      <c r="BJ1" s="148"/>
      <c r="BK1" s="148"/>
      <c r="BL1" s="148"/>
      <c r="BM1" s="148"/>
      <c r="BN1" s="148"/>
      <c r="BO1" s="148"/>
      <c r="BP1" s="148"/>
      <c r="BQ1" s="149"/>
      <c r="BR1" s="242" t="s">
        <v>3</v>
      </c>
      <c r="BS1" s="243"/>
      <c r="BT1" s="243"/>
      <c r="BU1" s="244"/>
    </row>
    <row r="2" spans="1:74" ht="20.100000000000001" customHeight="1" x14ac:dyDescent="0.2">
      <c r="A2" s="212" t="s">
        <v>33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4"/>
      <c r="AD2" s="13">
        <f>IF('ASIST-ANV'!AD$9="","",'ASIST-ANV'!AD9)</f>
        <v>14</v>
      </c>
      <c r="AE2" s="13">
        <f>IF('ASIST-ANV'!AE$9="","",'ASIST-ANV'!AE9)</f>
        <v>14</v>
      </c>
      <c r="AF2" s="13">
        <f>IF('ASIST-ANV'!AF$9="","",'ASIST-ANV'!AF9)</f>
        <v>21</v>
      </c>
      <c r="AG2" s="13">
        <f>IF('ASIST-ANV'!AG$9="","",'ASIST-ANV'!AG9)</f>
        <v>21</v>
      </c>
      <c r="AH2" s="13">
        <f>IF('ASIST-ANV'!AH$9="","",'ASIST-ANV'!AH9)</f>
        <v>28</v>
      </c>
      <c r="AI2" s="13">
        <f>IF('ASIST-ANV'!AI$9="","",'ASIST-ANV'!AI9)</f>
        <v>28</v>
      </c>
      <c r="AJ2" s="13">
        <f>IF('ASIST-ANV'!AJ$9="","",'ASIST-ANV'!AJ9)</f>
        <v>7</v>
      </c>
      <c r="AK2" s="13">
        <f>IF('ASIST-ANV'!AK$9="","",'ASIST-ANV'!AK9)</f>
        <v>7</v>
      </c>
      <c r="AL2" s="13">
        <f>IF('ASIST-ANV'!AL$9="","",'ASIST-ANV'!AL9)</f>
        <v>14</v>
      </c>
      <c r="AM2" s="13">
        <f>IF('ASIST-ANV'!AM$9="","",'ASIST-ANV'!AM9)</f>
        <v>14</v>
      </c>
      <c r="AN2" s="13">
        <f>IF('ASIST-ANV'!AN$9="","",'ASIST-ANV'!AN9)</f>
        <v>21</v>
      </c>
      <c r="AO2" s="13">
        <f>IF('ASIST-ANV'!AO$9="","",'ASIST-ANV'!AO9)</f>
        <v>21</v>
      </c>
      <c r="AP2" s="13">
        <f>IF('ASIST-ANV'!AP$9="","",'ASIST-ANV'!AP9)</f>
        <v>28</v>
      </c>
      <c r="AQ2" s="13">
        <f>IF('ASIST-ANV'!AQ$9="","",'ASIST-ANV'!AQ9)</f>
        <v>28</v>
      </c>
      <c r="AR2" s="13" t="str">
        <f>IF('ASIST-ANV'!AR$9="","",'ASIST-ANV'!AR9)</f>
        <v/>
      </c>
      <c r="AS2" s="13" t="str">
        <f>IF('ASIST-ANV'!AS$9="","",'ASIST-ANV'!AS9)</f>
        <v/>
      </c>
      <c r="AT2" s="13" t="str">
        <f>IF('ASIST-ANV'!AT$9="","",'ASIST-ANV'!AT9)</f>
        <v/>
      </c>
      <c r="AU2" s="13" t="str">
        <f>IF('ASIST-ANV'!AU$9="","",'ASIST-ANV'!AU9)</f>
        <v/>
      </c>
      <c r="AV2" s="13" t="str">
        <f>IF('ASIST-ANV'!AV$9="","",'ASIST-ANV'!AV9)</f>
        <v/>
      </c>
      <c r="AW2" s="13" t="str">
        <f>IF('ASIST-ANV'!AW$9="","",'ASIST-ANV'!AW9)</f>
        <v/>
      </c>
      <c r="AX2" s="13" t="str">
        <f>IF('ASIST-ANV'!AX$9="","",'ASIST-ANV'!AX9)</f>
        <v/>
      </c>
      <c r="AY2" s="13" t="str">
        <f>IF('ASIST-ANV'!AY$9="","",'ASIST-ANV'!AY9)</f>
        <v/>
      </c>
      <c r="AZ2" s="13" t="str">
        <f>IF('ASIST-ANV'!AZ$9="","",'ASIST-ANV'!AZ9)</f>
        <v/>
      </c>
      <c r="BA2" s="13" t="str">
        <f>IF('ASIST-ANV'!BA$9="","",'ASIST-ANV'!BA9)</f>
        <v/>
      </c>
      <c r="BB2" s="13" t="str">
        <f>IF('ASIST-ANV'!BB$9="","",'ASIST-ANV'!BB9)</f>
        <v/>
      </c>
      <c r="BC2" s="13" t="str">
        <f>IF('ASIST-ANV'!BC$9="","",'ASIST-ANV'!BC9)</f>
        <v/>
      </c>
      <c r="BD2" s="13" t="str">
        <f>IF('ASIST-ANV'!BD$9="","",'ASIST-ANV'!BD9)</f>
        <v/>
      </c>
      <c r="BE2" s="13" t="str">
        <f>IF('ASIST-ANV'!BE$9="","",'ASIST-ANV'!BE9)</f>
        <v/>
      </c>
      <c r="BF2" s="13" t="str">
        <f>IF('ASIST-ANV'!BF$9="","",'ASIST-ANV'!BF9)</f>
        <v/>
      </c>
      <c r="BG2" s="13" t="str">
        <f>IF('ASIST-ANV'!BG$9="","",'ASIST-ANV'!BG9)</f>
        <v/>
      </c>
      <c r="BH2" s="13" t="str">
        <f>IF('ASIST-ANV'!BH$9="","",'ASIST-ANV'!BH9)</f>
        <v/>
      </c>
      <c r="BI2" s="13" t="str">
        <f>IF('ASIST-ANV'!BI$9="","",'ASIST-ANV'!BI9)</f>
        <v/>
      </c>
      <c r="BJ2" s="13" t="str">
        <f>IF('ASIST-ANV'!BJ$9="","",'ASIST-ANV'!BJ9)</f>
        <v/>
      </c>
      <c r="BK2" s="13" t="str">
        <f>IF('ASIST-ANV'!BK$9="","",'ASIST-ANV'!BK9)</f>
        <v/>
      </c>
      <c r="BL2" s="13" t="str">
        <f>IF('ASIST-ANV'!BL$9="","",'ASIST-ANV'!BL9)</f>
        <v/>
      </c>
      <c r="BM2" s="13" t="str">
        <f>IF('ASIST-ANV'!BM$9="","",'ASIST-ANV'!BM9)</f>
        <v/>
      </c>
      <c r="BN2" s="13" t="str">
        <f>IF('ASIST-ANV'!BN$9="","",'ASIST-ANV'!BN9)</f>
        <v/>
      </c>
      <c r="BO2" s="13" t="str">
        <f>IF('ASIST-ANV'!BO$9="","",'ASIST-ANV'!BO9)</f>
        <v/>
      </c>
      <c r="BP2" s="13" t="str">
        <f>IF('ASIST-ANV'!BP$9="","",'ASIST-ANV'!BP9)</f>
        <v/>
      </c>
      <c r="BQ2" s="13" t="str">
        <f>IF('ASIST-ANV'!BQ$9="","",'ASIST-ANV'!BQ9)</f>
        <v/>
      </c>
      <c r="BR2" s="245" t="s">
        <v>4</v>
      </c>
      <c r="BS2" s="246"/>
      <c r="BT2" s="247" t="s">
        <v>44</v>
      </c>
      <c r="BU2" s="246"/>
    </row>
    <row r="3" spans="1:74" ht="30" customHeight="1" x14ac:dyDescent="0.25">
      <c r="A3" s="5">
        <v>26</v>
      </c>
      <c r="B3" s="177" t="str">
        <f>IF(ISBLANK(NOMBRES!B27),"",NOMBRES!B27)</f>
        <v>HERNANDEZ HERNANDEZ MARCE DEL ROSARIO</v>
      </c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9"/>
      <c r="AD3" s="84" t="s">
        <v>13</v>
      </c>
      <c r="AE3" s="85" t="s">
        <v>13</v>
      </c>
      <c r="AF3" s="85" t="s">
        <v>13</v>
      </c>
      <c r="AG3" s="85" t="s">
        <v>13</v>
      </c>
      <c r="AH3" s="85" t="s">
        <v>13</v>
      </c>
      <c r="AI3" s="85" t="s">
        <v>13</v>
      </c>
      <c r="AJ3" s="85" t="s">
        <v>13</v>
      </c>
      <c r="AK3" s="85" t="s">
        <v>13</v>
      </c>
      <c r="AL3" s="85" t="s">
        <v>13</v>
      </c>
      <c r="AM3" s="85" t="s">
        <v>13</v>
      </c>
      <c r="AN3" s="85" t="s">
        <v>13</v>
      </c>
      <c r="AO3" s="85" t="s">
        <v>13</v>
      </c>
      <c r="AP3" s="85" t="s">
        <v>13</v>
      </c>
      <c r="AQ3" s="85" t="s">
        <v>13</v>
      </c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43"/>
      <c r="BO3" s="43"/>
      <c r="BP3" s="43"/>
      <c r="BQ3" s="43"/>
      <c r="BR3" s="172">
        <f>IF(B3="","",COUNTIF(AD3:BQ3,".")+COUNTIF(AD3:BQ3,"X")+COUNTIF(AD3:BQ3,"J"))</f>
        <v>14</v>
      </c>
      <c r="BS3" s="173"/>
      <c r="BT3" s="172">
        <f>IF(B3="","", COUNTIF(AD3:BQ3,"/"))</f>
        <v>0</v>
      </c>
      <c r="BU3" s="173"/>
      <c r="BV3" s="71" t="str">
        <f>IF(B3="","",IF((BR3+BT3)=CONCENTRADO!C$11,"","Verificar , faltas y asistencias registradas"))</f>
        <v/>
      </c>
    </row>
    <row r="4" spans="1:74" ht="30" customHeight="1" x14ac:dyDescent="0.25">
      <c r="A4" s="10">
        <v>27</v>
      </c>
      <c r="B4" s="174" t="str">
        <f>IF(ISBLANK(NOMBRES!B28),"",NOMBRES!B28)</f>
        <v>HERNANDEZ HERNANDEZ NAHEMA DEL MILAGROS</v>
      </c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6"/>
      <c r="AD4" s="44" t="s">
        <v>13</v>
      </c>
      <c r="AE4" s="45" t="s">
        <v>13</v>
      </c>
      <c r="AF4" s="45" t="s">
        <v>13</v>
      </c>
      <c r="AG4" s="45" t="s">
        <v>13</v>
      </c>
      <c r="AH4" s="45" t="s">
        <v>13</v>
      </c>
      <c r="AI4" s="45" t="s">
        <v>13</v>
      </c>
      <c r="AJ4" s="45" t="s">
        <v>13</v>
      </c>
      <c r="AK4" s="45" t="s">
        <v>13</v>
      </c>
      <c r="AL4" s="45" t="s">
        <v>77</v>
      </c>
      <c r="AM4" s="45" t="s">
        <v>77</v>
      </c>
      <c r="AN4" s="45" t="s">
        <v>13</v>
      </c>
      <c r="AO4" s="45" t="s">
        <v>13</v>
      </c>
      <c r="AP4" s="45" t="s">
        <v>13</v>
      </c>
      <c r="AQ4" s="45" t="s">
        <v>13</v>
      </c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150">
        <f t="shared" ref="BR4:BR27" si="0">IF(B4="","",COUNTIF(AD4:BQ4,".")+COUNTIF(AD4:BQ4,"X")+COUNTIF(AD4:BQ4,"J"))</f>
        <v>14</v>
      </c>
      <c r="BS4" s="151"/>
      <c r="BT4" s="150">
        <f t="shared" ref="BT4:BT27" si="1">IF(B4="","", COUNTIF(AD4:BQ4,"/"))</f>
        <v>0</v>
      </c>
      <c r="BU4" s="151"/>
      <c r="BV4" s="71" t="str">
        <f>IF(B4="","",IF((BR4+BT4)=CONCENTRADO!C$11,"","Verificar , faltas y asistencias registradas"))</f>
        <v/>
      </c>
    </row>
    <row r="5" spans="1:74" ht="30" customHeight="1" x14ac:dyDescent="0.25">
      <c r="A5" s="5">
        <v>28</v>
      </c>
      <c r="B5" s="177" t="str">
        <f>IF(ISBLANK(NOMBRES!B29),"",NOMBRES!B29)</f>
        <v>HERNANDEZ LUIS JOSE ANGEL</v>
      </c>
      <c r="C5" s="178"/>
      <c r="D5" s="178"/>
      <c r="E5" s="178"/>
      <c r="F5" s="178"/>
      <c r="G5" s="178"/>
      <c r="H5" s="178"/>
      <c r="I5" s="178"/>
      <c r="J5" s="178"/>
      <c r="K5" s="178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  <c r="W5" s="178"/>
      <c r="X5" s="178"/>
      <c r="Y5" s="178"/>
      <c r="Z5" s="178"/>
      <c r="AA5" s="178"/>
      <c r="AB5" s="178"/>
      <c r="AC5" s="179"/>
      <c r="AD5" s="42" t="s">
        <v>13</v>
      </c>
      <c r="AE5" s="43" t="s">
        <v>13</v>
      </c>
      <c r="AF5" s="43" t="s">
        <v>13</v>
      </c>
      <c r="AG5" s="43" t="s">
        <v>13</v>
      </c>
      <c r="AH5" s="43" t="s">
        <v>13</v>
      </c>
      <c r="AI5" s="43" t="s">
        <v>13</v>
      </c>
      <c r="AJ5" s="43" t="s">
        <v>13</v>
      </c>
      <c r="AK5" s="43" t="s">
        <v>13</v>
      </c>
      <c r="AL5" s="43" t="s">
        <v>13</v>
      </c>
      <c r="AM5" s="43" t="s">
        <v>13</v>
      </c>
      <c r="AN5" s="43" t="s">
        <v>13</v>
      </c>
      <c r="AO5" s="43" t="s">
        <v>13</v>
      </c>
      <c r="AP5" s="43" t="s">
        <v>13</v>
      </c>
      <c r="AQ5" s="43" t="s">
        <v>13</v>
      </c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172">
        <f t="shared" si="0"/>
        <v>14</v>
      </c>
      <c r="BS5" s="173"/>
      <c r="BT5" s="172">
        <f t="shared" si="1"/>
        <v>0</v>
      </c>
      <c r="BU5" s="173"/>
      <c r="BV5" s="71" t="str">
        <f>IF(B5="","",IF((BR5+BT5)=CONCENTRADO!C$11,"","Verificar , faltas y asistencias registradas"))</f>
        <v/>
      </c>
    </row>
    <row r="6" spans="1:74" ht="30" customHeight="1" x14ac:dyDescent="0.25">
      <c r="A6" s="10">
        <v>29</v>
      </c>
      <c r="B6" s="174" t="str">
        <f>IF(ISBLANK(NOMBRES!B30),"",NOMBRES!B30)</f>
        <v>HERNANDEZ LUIS SOFIA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6"/>
      <c r="AD6" s="44" t="s">
        <v>13</v>
      </c>
      <c r="AE6" s="45" t="s">
        <v>13</v>
      </c>
      <c r="AF6" s="45" t="s">
        <v>13</v>
      </c>
      <c r="AG6" s="45" t="s">
        <v>13</v>
      </c>
      <c r="AH6" s="45" t="s">
        <v>13</v>
      </c>
      <c r="AI6" s="45" t="s">
        <v>13</v>
      </c>
      <c r="AJ6" s="45" t="s">
        <v>13</v>
      </c>
      <c r="AK6" s="45" t="s">
        <v>13</v>
      </c>
      <c r="AL6" s="45" t="s">
        <v>14</v>
      </c>
      <c r="AM6" s="45" t="s">
        <v>14</v>
      </c>
      <c r="AN6" s="45" t="s">
        <v>13</v>
      </c>
      <c r="AO6" s="45" t="s">
        <v>13</v>
      </c>
      <c r="AP6" s="45" t="s">
        <v>13</v>
      </c>
      <c r="AQ6" s="45" t="s">
        <v>13</v>
      </c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150">
        <f t="shared" si="0"/>
        <v>12</v>
      </c>
      <c r="BS6" s="151"/>
      <c r="BT6" s="150">
        <f t="shared" si="1"/>
        <v>2</v>
      </c>
      <c r="BU6" s="151"/>
      <c r="BV6" s="71" t="str">
        <f>IF(B6="","",IF((BR6+BT6)=CONCENTRADO!C$11,"","Verificar , faltas y asistencias registradas"))</f>
        <v/>
      </c>
    </row>
    <row r="7" spans="1:74" ht="30" customHeight="1" x14ac:dyDescent="0.25">
      <c r="A7" s="5">
        <v>30</v>
      </c>
      <c r="B7" s="177" t="str">
        <f>IF(ISBLANK(NOMBRES!B31),"",NOMBRES!B31)</f>
        <v>HERNANDEZ NOLASCO BLANCA AZALIA</v>
      </c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9"/>
      <c r="AD7" s="42" t="s">
        <v>13</v>
      </c>
      <c r="AE7" s="43" t="s">
        <v>13</v>
      </c>
      <c r="AF7" s="43" t="s">
        <v>13</v>
      </c>
      <c r="AG7" s="43" t="s">
        <v>13</v>
      </c>
      <c r="AH7" s="43" t="s">
        <v>13</v>
      </c>
      <c r="AI7" s="43" t="s">
        <v>13</v>
      </c>
      <c r="AJ7" s="43" t="s">
        <v>13</v>
      </c>
      <c r="AK7" s="43" t="s">
        <v>13</v>
      </c>
      <c r="AL7" s="43" t="s">
        <v>13</v>
      </c>
      <c r="AM7" s="43" t="s">
        <v>13</v>
      </c>
      <c r="AN7" s="43" t="s">
        <v>13</v>
      </c>
      <c r="AO7" s="43" t="s">
        <v>13</v>
      </c>
      <c r="AP7" s="43" t="s">
        <v>13</v>
      </c>
      <c r="AQ7" s="43" t="s">
        <v>13</v>
      </c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172">
        <f t="shared" si="0"/>
        <v>14</v>
      </c>
      <c r="BS7" s="173"/>
      <c r="BT7" s="172">
        <f t="shared" si="1"/>
        <v>0</v>
      </c>
      <c r="BU7" s="173"/>
      <c r="BV7" s="71" t="str">
        <f>IF(B7="","",IF((BR7+BT7)=CONCENTRADO!C$11,"","Verificar , faltas y asistencias registradas"))</f>
        <v/>
      </c>
    </row>
    <row r="8" spans="1:74" ht="30" customHeight="1" x14ac:dyDescent="0.25">
      <c r="A8" s="10">
        <v>31</v>
      </c>
      <c r="B8" s="174" t="str">
        <f>IF(ISBLANK(NOMBRES!B32),"",NOMBRES!B32)</f>
        <v>JUAREZ BAHENA XIMENA</v>
      </c>
      <c r="C8" s="175"/>
      <c r="D8" s="175"/>
      <c r="E8" s="175"/>
      <c r="F8" s="175"/>
      <c r="G8" s="175"/>
      <c r="H8" s="175"/>
      <c r="I8" s="175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6"/>
      <c r="AD8" s="44" t="s">
        <v>13</v>
      </c>
      <c r="AE8" s="45" t="s">
        <v>13</v>
      </c>
      <c r="AF8" s="45" t="s">
        <v>13</v>
      </c>
      <c r="AG8" s="45" t="s">
        <v>13</v>
      </c>
      <c r="AH8" s="45" t="s">
        <v>13</v>
      </c>
      <c r="AI8" s="45" t="s">
        <v>13</v>
      </c>
      <c r="AJ8" s="45" t="s">
        <v>13</v>
      </c>
      <c r="AK8" s="45" t="s">
        <v>13</v>
      </c>
      <c r="AL8" s="45" t="s">
        <v>13</v>
      </c>
      <c r="AM8" s="45" t="s">
        <v>13</v>
      </c>
      <c r="AN8" s="45" t="s">
        <v>13</v>
      </c>
      <c r="AO8" s="45" t="s">
        <v>13</v>
      </c>
      <c r="AP8" s="45" t="s">
        <v>13</v>
      </c>
      <c r="AQ8" s="45" t="s">
        <v>13</v>
      </c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150">
        <f t="shared" si="0"/>
        <v>14</v>
      </c>
      <c r="BS8" s="151"/>
      <c r="BT8" s="150">
        <f t="shared" si="1"/>
        <v>0</v>
      </c>
      <c r="BU8" s="151"/>
      <c r="BV8" s="71" t="str">
        <f>IF(B8="","",IF((BR8+BT8)=CONCENTRADO!C$11,"","Verificar , faltas y asistencias registradas"))</f>
        <v/>
      </c>
    </row>
    <row r="9" spans="1:74" ht="30" customHeight="1" x14ac:dyDescent="0.25">
      <c r="A9" s="5">
        <v>32</v>
      </c>
      <c r="B9" s="177" t="str">
        <f>IF(ISBLANK(NOMBRES!B33),"",NOMBRES!B33)</f>
        <v>LAZARO VAZQUEZ ANGEL ARATH</v>
      </c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9"/>
      <c r="AD9" s="42" t="s">
        <v>13</v>
      </c>
      <c r="AE9" s="43" t="s">
        <v>13</v>
      </c>
      <c r="AF9" s="43" t="s">
        <v>13</v>
      </c>
      <c r="AG9" s="43" t="s">
        <v>13</v>
      </c>
      <c r="AH9" s="43" t="s">
        <v>13</v>
      </c>
      <c r="AI9" s="43" t="s">
        <v>13</v>
      </c>
      <c r="AJ9" s="43" t="s">
        <v>14</v>
      </c>
      <c r="AK9" s="43" t="s">
        <v>14</v>
      </c>
      <c r="AL9" s="43" t="s">
        <v>13</v>
      </c>
      <c r="AM9" s="43" t="s">
        <v>13</v>
      </c>
      <c r="AN9" s="43" t="s">
        <v>13</v>
      </c>
      <c r="AO9" s="43" t="s">
        <v>13</v>
      </c>
      <c r="AP9" s="43" t="s">
        <v>13</v>
      </c>
      <c r="AQ9" s="43" t="s">
        <v>13</v>
      </c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172">
        <f t="shared" si="0"/>
        <v>12</v>
      </c>
      <c r="BS9" s="173"/>
      <c r="BT9" s="172">
        <f t="shared" si="1"/>
        <v>2</v>
      </c>
      <c r="BU9" s="173"/>
      <c r="BV9" s="71" t="str">
        <f>IF(B9="","",IF((BR9+BT9)=CONCENTRADO!C$11,"","Verificar , faltas y asistencias registradas"))</f>
        <v/>
      </c>
    </row>
    <row r="10" spans="1:74" ht="30" customHeight="1" x14ac:dyDescent="0.25">
      <c r="A10" s="10">
        <v>33</v>
      </c>
      <c r="B10" s="174" t="str">
        <f>IF(ISBLANK(NOMBRES!B34),"",NOMBRES!B34)</f>
        <v>LOPEZ GONZALEZ PARIS ANNGELY</v>
      </c>
      <c r="C10" s="175"/>
      <c r="D10" s="175"/>
      <c r="E10" s="175"/>
      <c r="F10" s="175"/>
      <c r="G10" s="175"/>
      <c r="H10" s="175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6"/>
      <c r="AD10" s="44" t="s">
        <v>13</v>
      </c>
      <c r="AE10" s="45" t="s">
        <v>13</v>
      </c>
      <c r="AF10" s="45" t="s">
        <v>13</v>
      </c>
      <c r="AG10" s="45" t="s">
        <v>13</v>
      </c>
      <c r="AH10" s="45" t="s">
        <v>13</v>
      </c>
      <c r="AI10" s="45" t="s">
        <v>13</v>
      </c>
      <c r="AJ10" s="45" t="s">
        <v>14</v>
      </c>
      <c r="AK10" s="45" t="s">
        <v>14</v>
      </c>
      <c r="AL10" s="45" t="s">
        <v>13</v>
      </c>
      <c r="AM10" s="45" t="s">
        <v>13</v>
      </c>
      <c r="AN10" s="45" t="s">
        <v>13</v>
      </c>
      <c r="AO10" s="45" t="s">
        <v>13</v>
      </c>
      <c r="AP10" s="45" t="s">
        <v>13</v>
      </c>
      <c r="AQ10" s="45" t="s">
        <v>13</v>
      </c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150">
        <f t="shared" si="0"/>
        <v>12</v>
      </c>
      <c r="BS10" s="151"/>
      <c r="BT10" s="150">
        <f t="shared" si="1"/>
        <v>2</v>
      </c>
      <c r="BU10" s="151"/>
      <c r="BV10" s="71" t="str">
        <f>IF(B10="","",IF((BR10+BT10)=CONCENTRADO!C$11,"","Verificar , faltas y asistencias registradas"))</f>
        <v/>
      </c>
    </row>
    <row r="11" spans="1:74" ht="30" customHeight="1" x14ac:dyDescent="0.25">
      <c r="A11" s="5">
        <v>34</v>
      </c>
      <c r="B11" s="177" t="str">
        <f>IF(ISBLANK(NOMBRES!B35),"",NOMBRES!B35)</f>
        <v>MARTINEZ BAUTISTA AMBAR GUADALUPE</v>
      </c>
      <c r="C11" s="178"/>
      <c r="D11" s="178"/>
      <c r="E11" s="178"/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  <c r="AA11" s="178"/>
      <c r="AB11" s="178"/>
      <c r="AC11" s="179"/>
      <c r="AD11" s="42" t="s">
        <v>13</v>
      </c>
      <c r="AE11" s="43" t="s">
        <v>13</v>
      </c>
      <c r="AF11" s="43" t="s">
        <v>13</v>
      </c>
      <c r="AG11" s="43" t="s">
        <v>13</v>
      </c>
      <c r="AH11" s="43" t="s">
        <v>14</v>
      </c>
      <c r="AI11" s="43" t="s">
        <v>14</v>
      </c>
      <c r="AJ11" s="43" t="s">
        <v>13</v>
      </c>
      <c r="AK11" s="43" t="s">
        <v>13</v>
      </c>
      <c r="AL11" s="43" t="s">
        <v>13</v>
      </c>
      <c r="AM11" s="43" t="s">
        <v>13</v>
      </c>
      <c r="AN11" s="43" t="s">
        <v>13</v>
      </c>
      <c r="AO11" s="43" t="s">
        <v>13</v>
      </c>
      <c r="AP11" s="43" t="s">
        <v>13</v>
      </c>
      <c r="AQ11" s="43" t="s">
        <v>13</v>
      </c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172">
        <f t="shared" si="0"/>
        <v>12</v>
      </c>
      <c r="BS11" s="173"/>
      <c r="BT11" s="172">
        <f t="shared" si="1"/>
        <v>2</v>
      </c>
      <c r="BU11" s="173"/>
      <c r="BV11" s="71" t="str">
        <f>IF(B11="","",IF((BR11+BT11)=CONCENTRADO!C$11,"","Verificar , faltas y asistencias registradas"))</f>
        <v/>
      </c>
    </row>
    <row r="12" spans="1:74" ht="30" customHeight="1" x14ac:dyDescent="0.25">
      <c r="A12" s="10">
        <v>35</v>
      </c>
      <c r="B12" s="174" t="str">
        <f>IF(ISBLANK(NOMBRES!B36),"",NOMBRES!B36)</f>
        <v>MARTINEZ GONZALEZ JOSGAR NOE</v>
      </c>
      <c r="C12" s="175"/>
      <c r="D12" s="175"/>
      <c r="E12" s="175"/>
      <c r="F12" s="175"/>
      <c r="G12" s="175"/>
      <c r="H12" s="175"/>
      <c r="I12" s="175"/>
      <c r="J12" s="175"/>
      <c r="K12" s="175"/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6"/>
      <c r="AD12" s="44" t="s">
        <v>13</v>
      </c>
      <c r="AE12" s="45" t="s">
        <v>13</v>
      </c>
      <c r="AF12" s="45" t="s">
        <v>13</v>
      </c>
      <c r="AG12" s="45" t="s">
        <v>13</v>
      </c>
      <c r="AH12" s="45" t="s">
        <v>13</v>
      </c>
      <c r="AI12" s="45" t="s">
        <v>13</v>
      </c>
      <c r="AJ12" s="45" t="s">
        <v>13</v>
      </c>
      <c r="AK12" s="45" t="s">
        <v>13</v>
      </c>
      <c r="AL12" s="45" t="s">
        <v>13</v>
      </c>
      <c r="AM12" s="45" t="s">
        <v>13</v>
      </c>
      <c r="AN12" s="45" t="s">
        <v>13</v>
      </c>
      <c r="AO12" s="45" t="s">
        <v>13</v>
      </c>
      <c r="AP12" s="45" t="s">
        <v>13</v>
      </c>
      <c r="AQ12" s="45" t="s">
        <v>13</v>
      </c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150">
        <f t="shared" si="0"/>
        <v>14</v>
      </c>
      <c r="BS12" s="151"/>
      <c r="BT12" s="150">
        <f t="shared" si="1"/>
        <v>0</v>
      </c>
      <c r="BU12" s="151"/>
      <c r="BV12" s="71" t="str">
        <f>IF(B12="","",IF((BR12+BT12)=CONCENTRADO!C$11,"","Verificar , faltas y asistencias registradas"))</f>
        <v/>
      </c>
    </row>
    <row r="13" spans="1:74" ht="30" customHeight="1" x14ac:dyDescent="0.25">
      <c r="A13" s="5">
        <v>36</v>
      </c>
      <c r="B13" s="177" t="str">
        <f>IF(ISBLANK(NOMBRES!B37),"",NOMBRES!B37)</f>
        <v>MARTINEZ HERNANDEZ ANA LLUVIA</v>
      </c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  <c r="AA13" s="178"/>
      <c r="AB13" s="178"/>
      <c r="AC13" s="179"/>
      <c r="AD13" s="42" t="s">
        <v>13</v>
      </c>
      <c r="AE13" s="43" t="s">
        <v>13</v>
      </c>
      <c r="AF13" s="43" t="s">
        <v>13</v>
      </c>
      <c r="AG13" s="43" t="s">
        <v>13</v>
      </c>
      <c r="AH13" s="43" t="s">
        <v>13</v>
      </c>
      <c r="AI13" s="43" t="s">
        <v>13</v>
      </c>
      <c r="AJ13" s="43" t="s">
        <v>13</v>
      </c>
      <c r="AK13" s="43" t="s">
        <v>13</v>
      </c>
      <c r="AL13" s="43" t="s">
        <v>13</v>
      </c>
      <c r="AM13" s="43" t="s">
        <v>13</v>
      </c>
      <c r="AN13" s="43" t="s">
        <v>13</v>
      </c>
      <c r="AO13" s="43" t="s">
        <v>13</v>
      </c>
      <c r="AP13" s="43" t="s">
        <v>13</v>
      </c>
      <c r="AQ13" s="43" t="s">
        <v>13</v>
      </c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172">
        <f t="shared" si="0"/>
        <v>14</v>
      </c>
      <c r="BS13" s="173"/>
      <c r="BT13" s="172">
        <f t="shared" si="1"/>
        <v>0</v>
      </c>
      <c r="BU13" s="173"/>
      <c r="BV13" s="71" t="str">
        <f>IF(B13="","",IF((BR13+BT13)=CONCENTRADO!C$11,"","Verificar , faltas y asistencias registradas"))</f>
        <v/>
      </c>
    </row>
    <row r="14" spans="1:74" ht="30" customHeight="1" x14ac:dyDescent="0.25">
      <c r="A14" s="10">
        <v>37</v>
      </c>
      <c r="B14" s="174" t="str">
        <f>IF(ISBLANK(NOMBRES!B38),"",NOMBRES!B38)</f>
        <v>MARTINEZ HERNANDEZ ANGEL DE JESUS</v>
      </c>
      <c r="C14" s="175"/>
      <c r="D14" s="175"/>
      <c r="E14" s="175"/>
      <c r="F14" s="175"/>
      <c r="G14" s="175"/>
      <c r="H14" s="175"/>
      <c r="I14" s="175"/>
      <c r="J14" s="175"/>
      <c r="K14" s="175"/>
      <c r="L14" s="175"/>
      <c r="M14" s="175"/>
      <c r="N14" s="175"/>
      <c r="O14" s="175"/>
      <c r="P14" s="175"/>
      <c r="Q14" s="175"/>
      <c r="R14" s="175"/>
      <c r="S14" s="175"/>
      <c r="T14" s="175"/>
      <c r="U14" s="175"/>
      <c r="V14" s="175"/>
      <c r="W14" s="175"/>
      <c r="X14" s="175"/>
      <c r="Y14" s="175"/>
      <c r="Z14" s="175"/>
      <c r="AA14" s="175"/>
      <c r="AB14" s="175"/>
      <c r="AC14" s="176"/>
      <c r="AD14" s="44" t="s">
        <v>13</v>
      </c>
      <c r="AE14" s="45" t="s">
        <v>13</v>
      </c>
      <c r="AF14" s="45" t="s">
        <v>13</v>
      </c>
      <c r="AG14" s="45" t="s">
        <v>13</v>
      </c>
      <c r="AH14" s="45" t="s">
        <v>13</v>
      </c>
      <c r="AI14" s="45" t="s">
        <v>13</v>
      </c>
      <c r="AJ14" s="45" t="s">
        <v>13</v>
      </c>
      <c r="AK14" s="45" t="s">
        <v>13</v>
      </c>
      <c r="AL14" s="45" t="s">
        <v>13</v>
      </c>
      <c r="AM14" s="45" t="s">
        <v>13</v>
      </c>
      <c r="AN14" s="45" t="s">
        <v>13</v>
      </c>
      <c r="AO14" s="45" t="s">
        <v>13</v>
      </c>
      <c r="AP14" s="45" t="s">
        <v>13</v>
      </c>
      <c r="AQ14" s="45" t="s">
        <v>13</v>
      </c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150">
        <f t="shared" si="0"/>
        <v>14</v>
      </c>
      <c r="BS14" s="151"/>
      <c r="BT14" s="150">
        <f t="shared" si="1"/>
        <v>0</v>
      </c>
      <c r="BU14" s="151"/>
      <c r="BV14" s="71" t="str">
        <f>IF(B14="","",IF((BR14+BT14)=CONCENTRADO!C$11,"","Verificar , faltas y asistencias registradas"))</f>
        <v/>
      </c>
    </row>
    <row r="15" spans="1:74" ht="30" customHeight="1" x14ac:dyDescent="0.25">
      <c r="A15" s="5">
        <v>38</v>
      </c>
      <c r="B15" s="177" t="str">
        <f>IF(ISBLANK(NOMBRES!B39),"",NOMBRES!B39)</f>
        <v>MARTINEZ HERNANDEZ JADER</v>
      </c>
      <c r="C15" s="178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  <c r="AA15" s="178"/>
      <c r="AB15" s="178"/>
      <c r="AC15" s="179"/>
      <c r="AD15" s="42" t="s">
        <v>13</v>
      </c>
      <c r="AE15" s="43" t="s">
        <v>13</v>
      </c>
      <c r="AF15" s="43" t="s">
        <v>13</v>
      </c>
      <c r="AG15" s="43" t="s">
        <v>13</v>
      </c>
      <c r="AH15" s="43" t="s">
        <v>13</v>
      </c>
      <c r="AI15" s="43" t="s">
        <v>13</v>
      </c>
      <c r="AJ15" s="43" t="s">
        <v>13</v>
      </c>
      <c r="AK15" s="43" t="s">
        <v>13</v>
      </c>
      <c r="AL15" s="43" t="s">
        <v>13</v>
      </c>
      <c r="AM15" s="43" t="s">
        <v>13</v>
      </c>
      <c r="AN15" s="43" t="s">
        <v>13</v>
      </c>
      <c r="AO15" s="43" t="s">
        <v>13</v>
      </c>
      <c r="AP15" s="43" t="s">
        <v>13</v>
      </c>
      <c r="AQ15" s="43" t="s">
        <v>13</v>
      </c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172">
        <f t="shared" si="0"/>
        <v>14</v>
      </c>
      <c r="BS15" s="173"/>
      <c r="BT15" s="172">
        <f t="shared" si="1"/>
        <v>0</v>
      </c>
      <c r="BU15" s="173"/>
      <c r="BV15" s="71" t="str">
        <f>IF(B15="","",IF((BR15+BT15)=CONCENTRADO!C$11,"","Verificar , faltas y asistencias registradas"))</f>
        <v/>
      </c>
    </row>
    <row r="16" spans="1:74" ht="30" customHeight="1" x14ac:dyDescent="0.25">
      <c r="A16" s="10">
        <v>39</v>
      </c>
      <c r="B16" s="174" t="str">
        <f>IF(ISBLANK(NOMBRES!B40),"",NOMBRES!B40)</f>
        <v>MARTINEZ HERNANDEZ MAYREN ALEJANDRA</v>
      </c>
      <c r="C16" s="175"/>
      <c r="D16" s="175"/>
      <c r="E16" s="175"/>
      <c r="F16" s="175"/>
      <c r="G16" s="175"/>
      <c r="H16" s="175"/>
      <c r="I16" s="175"/>
      <c r="J16" s="175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6"/>
      <c r="AD16" s="44" t="s">
        <v>13</v>
      </c>
      <c r="AE16" s="45" t="s">
        <v>13</v>
      </c>
      <c r="AF16" s="45" t="s">
        <v>13</v>
      </c>
      <c r="AG16" s="45" t="s">
        <v>13</v>
      </c>
      <c r="AH16" s="45" t="s">
        <v>13</v>
      </c>
      <c r="AI16" s="45" t="s">
        <v>13</v>
      </c>
      <c r="AJ16" s="45" t="s">
        <v>13</v>
      </c>
      <c r="AK16" s="45" t="s">
        <v>13</v>
      </c>
      <c r="AL16" s="45" t="s">
        <v>13</v>
      </c>
      <c r="AM16" s="45" t="s">
        <v>13</v>
      </c>
      <c r="AN16" s="45" t="s">
        <v>13</v>
      </c>
      <c r="AO16" s="45" t="s">
        <v>13</v>
      </c>
      <c r="AP16" s="45" t="s">
        <v>13</v>
      </c>
      <c r="AQ16" s="45" t="s">
        <v>13</v>
      </c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150">
        <f t="shared" si="0"/>
        <v>14</v>
      </c>
      <c r="BS16" s="151"/>
      <c r="BT16" s="150">
        <f t="shared" si="1"/>
        <v>0</v>
      </c>
      <c r="BU16" s="151"/>
      <c r="BV16" s="71" t="str">
        <f>IF(B16="","",IF((BR16+BT16)=CONCENTRADO!C$11,"","Verificar , faltas y asistencias registradas"))</f>
        <v/>
      </c>
    </row>
    <row r="17" spans="1:74" ht="30" customHeight="1" x14ac:dyDescent="0.25">
      <c r="A17" s="5">
        <v>40</v>
      </c>
      <c r="B17" s="177" t="str">
        <f>IF(ISBLANK(NOMBRES!B41),"",NOMBRES!B41)</f>
        <v>MARTINEZ PAVA VALENTIN</v>
      </c>
      <c r="C17" s="178"/>
      <c r="D17" s="178"/>
      <c r="E17" s="178"/>
      <c r="F17" s="178"/>
      <c r="G17" s="178"/>
      <c r="H17" s="178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179"/>
      <c r="AD17" s="42" t="s">
        <v>13</v>
      </c>
      <c r="AE17" s="43" t="s">
        <v>13</v>
      </c>
      <c r="AF17" s="43" t="s">
        <v>13</v>
      </c>
      <c r="AG17" s="43" t="s">
        <v>13</v>
      </c>
      <c r="AH17" s="43" t="s">
        <v>13</v>
      </c>
      <c r="AI17" s="43" t="s">
        <v>13</v>
      </c>
      <c r="AJ17" s="43" t="s">
        <v>13</v>
      </c>
      <c r="AK17" s="43" t="s">
        <v>13</v>
      </c>
      <c r="AL17" s="43" t="s">
        <v>77</v>
      </c>
      <c r="AM17" s="43" t="s">
        <v>77</v>
      </c>
      <c r="AN17" s="43" t="s">
        <v>13</v>
      </c>
      <c r="AO17" s="43" t="s">
        <v>13</v>
      </c>
      <c r="AP17" s="43" t="s">
        <v>13</v>
      </c>
      <c r="AQ17" s="43" t="s">
        <v>13</v>
      </c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172">
        <f t="shared" si="0"/>
        <v>14</v>
      </c>
      <c r="BS17" s="173"/>
      <c r="BT17" s="172">
        <f t="shared" si="1"/>
        <v>0</v>
      </c>
      <c r="BU17" s="173"/>
      <c r="BV17" s="71" t="str">
        <f>IF(B17="","",IF((BR17+BT17)=CONCENTRADO!C$11,"","Verificar , faltas y asistencias registradas"))</f>
        <v/>
      </c>
    </row>
    <row r="18" spans="1:74" ht="30" customHeight="1" x14ac:dyDescent="0.25">
      <c r="A18" s="10">
        <v>41</v>
      </c>
      <c r="B18" s="174" t="str">
        <f>IF(ISBLANK(NOMBRES!B42),"",NOMBRES!B42)</f>
        <v>PADILLA GONZALEZ JHONNY</v>
      </c>
      <c r="C18" s="175"/>
      <c r="D18" s="175"/>
      <c r="E18" s="175"/>
      <c r="F18" s="175"/>
      <c r="G18" s="175"/>
      <c r="H18" s="175"/>
      <c r="I18" s="175"/>
      <c r="J18" s="175"/>
      <c r="K18" s="175"/>
      <c r="L18" s="175"/>
      <c r="M18" s="175"/>
      <c r="N18" s="175"/>
      <c r="O18" s="175"/>
      <c r="P18" s="175"/>
      <c r="Q18" s="175"/>
      <c r="R18" s="175"/>
      <c r="S18" s="175"/>
      <c r="T18" s="175"/>
      <c r="U18" s="175"/>
      <c r="V18" s="175"/>
      <c r="W18" s="175"/>
      <c r="X18" s="175"/>
      <c r="Y18" s="175"/>
      <c r="Z18" s="175"/>
      <c r="AA18" s="175"/>
      <c r="AB18" s="175"/>
      <c r="AC18" s="176"/>
      <c r="AD18" s="44" t="s">
        <v>13</v>
      </c>
      <c r="AE18" s="45" t="s">
        <v>13</v>
      </c>
      <c r="AF18" s="45" t="s">
        <v>13</v>
      </c>
      <c r="AG18" s="45" t="s">
        <v>13</v>
      </c>
      <c r="AH18" s="45" t="s">
        <v>13</v>
      </c>
      <c r="AI18" s="45" t="s">
        <v>13</v>
      </c>
      <c r="AJ18" s="45" t="s">
        <v>13</v>
      </c>
      <c r="AK18" s="45" t="s">
        <v>13</v>
      </c>
      <c r="AL18" s="45" t="s">
        <v>14</v>
      </c>
      <c r="AM18" s="45" t="s">
        <v>14</v>
      </c>
      <c r="AN18" s="45" t="s">
        <v>13</v>
      </c>
      <c r="AO18" s="45" t="s">
        <v>13</v>
      </c>
      <c r="AP18" s="45" t="s">
        <v>13</v>
      </c>
      <c r="AQ18" s="45" t="s">
        <v>13</v>
      </c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150">
        <f t="shared" si="0"/>
        <v>12</v>
      </c>
      <c r="BS18" s="151"/>
      <c r="BT18" s="150">
        <f t="shared" si="1"/>
        <v>2</v>
      </c>
      <c r="BU18" s="151"/>
      <c r="BV18" s="71" t="str">
        <f>IF(B18="","",IF((BR18+BT18)=CONCENTRADO!C$11,"","Verificar , faltas y asistencias registradas"))</f>
        <v/>
      </c>
    </row>
    <row r="19" spans="1:74" ht="30" customHeight="1" x14ac:dyDescent="0.25">
      <c r="A19" s="5">
        <v>42</v>
      </c>
      <c r="B19" s="177" t="str">
        <f>IF(ISBLANK(NOMBRES!B43),"",NOMBRES!B43)</f>
        <v>PEREZ MARTINEZ LUZ ELENA</v>
      </c>
      <c r="C19" s="178"/>
      <c r="D19" s="178"/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  <c r="AA19" s="178"/>
      <c r="AB19" s="178"/>
      <c r="AC19" s="179"/>
      <c r="AD19" s="42" t="s">
        <v>13</v>
      </c>
      <c r="AE19" s="43" t="s">
        <v>13</v>
      </c>
      <c r="AF19" s="43" t="s">
        <v>13</v>
      </c>
      <c r="AG19" s="43" t="s">
        <v>13</v>
      </c>
      <c r="AH19" s="43" t="s">
        <v>13</v>
      </c>
      <c r="AI19" s="43" t="s">
        <v>13</v>
      </c>
      <c r="AJ19" s="43" t="s">
        <v>13</v>
      </c>
      <c r="AK19" s="43" t="s">
        <v>13</v>
      </c>
      <c r="AL19" s="43" t="s">
        <v>13</v>
      </c>
      <c r="AM19" s="43" t="s">
        <v>13</v>
      </c>
      <c r="AN19" s="43" t="s">
        <v>13</v>
      </c>
      <c r="AO19" s="43" t="s">
        <v>13</v>
      </c>
      <c r="AP19" s="43" t="s">
        <v>13</v>
      </c>
      <c r="AQ19" s="43" t="s">
        <v>13</v>
      </c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172">
        <f t="shared" si="0"/>
        <v>14</v>
      </c>
      <c r="BS19" s="173"/>
      <c r="BT19" s="172">
        <f t="shared" si="1"/>
        <v>0</v>
      </c>
      <c r="BU19" s="173"/>
      <c r="BV19" s="71" t="str">
        <f>IF(B19="","",IF((BR19+BT19)=CONCENTRADO!C$11,"","Verificar , faltas y asistencias registradas"))</f>
        <v/>
      </c>
    </row>
    <row r="20" spans="1:74" ht="30" customHeight="1" x14ac:dyDescent="0.25">
      <c r="A20" s="10">
        <v>43</v>
      </c>
      <c r="B20" s="174" t="str">
        <f>IF(ISBLANK(NOMBRES!B44),"",NOMBRES!B44)</f>
        <v>RAMIREZ HERNANDEZ ADILENE PAOLA</v>
      </c>
      <c r="C20" s="175"/>
      <c r="D20" s="175"/>
      <c r="E20" s="175"/>
      <c r="F20" s="175"/>
      <c r="G20" s="175"/>
      <c r="H20" s="175"/>
      <c r="I20" s="175"/>
      <c r="J20" s="175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75"/>
      <c r="Z20" s="175"/>
      <c r="AA20" s="175"/>
      <c r="AB20" s="175"/>
      <c r="AC20" s="176"/>
      <c r="AD20" s="44" t="s">
        <v>13</v>
      </c>
      <c r="AE20" s="45" t="s">
        <v>13</v>
      </c>
      <c r="AF20" s="45" t="s">
        <v>13</v>
      </c>
      <c r="AG20" s="45" t="s">
        <v>13</v>
      </c>
      <c r="AH20" s="45" t="s">
        <v>13</v>
      </c>
      <c r="AI20" s="45" t="s">
        <v>13</v>
      </c>
      <c r="AJ20" s="45" t="s">
        <v>13</v>
      </c>
      <c r="AK20" s="45" t="s">
        <v>13</v>
      </c>
      <c r="AL20" s="45" t="s">
        <v>13</v>
      </c>
      <c r="AM20" s="45" t="s">
        <v>13</v>
      </c>
      <c r="AN20" s="45" t="s">
        <v>13</v>
      </c>
      <c r="AO20" s="45" t="s">
        <v>13</v>
      </c>
      <c r="AP20" s="45" t="s">
        <v>13</v>
      </c>
      <c r="AQ20" s="45" t="s">
        <v>13</v>
      </c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150">
        <f t="shared" si="0"/>
        <v>14</v>
      </c>
      <c r="BS20" s="151"/>
      <c r="BT20" s="150">
        <f t="shared" si="1"/>
        <v>0</v>
      </c>
      <c r="BU20" s="151"/>
      <c r="BV20" s="71" t="str">
        <f>IF(B20="","",IF((BR20+BT20)=CONCENTRADO!C$11,"","Verificar , faltas y asistencias registradas"))</f>
        <v/>
      </c>
    </row>
    <row r="21" spans="1:74" ht="30" customHeight="1" x14ac:dyDescent="0.25">
      <c r="A21" s="5">
        <v>44</v>
      </c>
      <c r="B21" s="177" t="str">
        <f>IF(ISBLANK(NOMBRES!B45),"",NOMBRES!B45)</f>
        <v>ROCHA RAMIREZ EDITH ALEJANDRA</v>
      </c>
      <c r="C21" s="178"/>
      <c r="D21" s="178"/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  <c r="AA21" s="178"/>
      <c r="AB21" s="178"/>
      <c r="AC21" s="179"/>
      <c r="AD21" s="42" t="s">
        <v>13</v>
      </c>
      <c r="AE21" s="43" t="s">
        <v>13</v>
      </c>
      <c r="AF21" s="43" t="s">
        <v>13</v>
      </c>
      <c r="AG21" s="43" t="s">
        <v>13</v>
      </c>
      <c r="AH21" s="43" t="s">
        <v>13</v>
      </c>
      <c r="AI21" s="43" t="s">
        <v>13</v>
      </c>
      <c r="AJ21" s="43" t="s">
        <v>13</v>
      </c>
      <c r="AK21" s="43" t="s">
        <v>13</v>
      </c>
      <c r="AL21" s="43" t="s">
        <v>13</v>
      </c>
      <c r="AM21" s="43" t="s">
        <v>13</v>
      </c>
      <c r="AN21" s="43" t="s">
        <v>13</v>
      </c>
      <c r="AO21" s="43" t="s">
        <v>13</v>
      </c>
      <c r="AP21" s="43" t="s">
        <v>13</v>
      </c>
      <c r="AQ21" s="43" t="s">
        <v>13</v>
      </c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172">
        <f t="shared" si="0"/>
        <v>14</v>
      </c>
      <c r="BS21" s="173"/>
      <c r="BT21" s="172">
        <f t="shared" si="1"/>
        <v>0</v>
      </c>
      <c r="BU21" s="173"/>
      <c r="BV21" s="71" t="str">
        <f>IF(B21="","",IF((BR21+BT21)=CONCENTRADO!C$11,"","Verificar , faltas y asistencias registradas"))</f>
        <v/>
      </c>
    </row>
    <row r="22" spans="1:74" ht="30" customHeight="1" x14ac:dyDescent="0.25">
      <c r="A22" s="10">
        <v>45</v>
      </c>
      <c r="B22" s="174" t="str">
        <f>IF(ISBLANK(NOMBRES!B46),"",NOMBRES!B46)</f>
        <v>RODRIGUEZ DOMINGUEZ JULISSA</v>
      </c>
      <c r="C22" s="175"/>
      <c r="D22" s="175"/>
      <c r="E22" s="175"/>
      <c r="F22" s="175"/>
      <c r="G22" s="175"/>
      <c r="H22" s="175"/>
      <c r="I22" s="175"/>
      <c r="J22" s="175"/>
      <c r="K22" s="175"/>
      <c r="L22" s="175"/>
      <c r="M22" s="175"/>
      <c r="N22" s="175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5"/>
      <c r="AA22" s="175"/>
      <c r="AB22" s="175"/>
      <c r="AC22" s="176"/>
      <c r="AD22" s="44" t="s">
        <v>13</v>
      </c>
      <c r="AE22" s="45" t="s">
        <v>13</v>
      </c>
      <c r="AF22" s="45" t="s">
        <v>13</v>
      </c>
      <c r="AG22" s="45" t="s">
        <v>13</v>
      </c>
      <c r="AH22" s="45" t="s">
        <v>13</v>
      </c>
      <c r="AI22" s="45" t="s">
        <v>13</v>
      </c>
      <c r="AJ22" s="45" t="s">
        <v>13</v>
      </c>
      <c r="AK22" s="45" t="s">
        <v>13</v>
      </c>
      <c r="AL22" s="45" t="s">
        <v>13</v>
      </c>
      <c r="AM22" s="45" t="s">
        <v>13</v>
      </c>
      <c r="AN22" s="45" t="s">
        <v>13</v>
      </c>
      <c r="AO22" s="45" t="s">
        <v>13</v>
      </c>
      <c r="AP22" s="45" t="s">
        <v>13</v>
      </c>
      <c r="AQ22" s="45" t="s">
        <v>13</v>
      </c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150">
        <f t="shared" si="0"/>
        <v>14</v>
      </c>
      <c r="BS22" s="151"/>
      <c r="BT22" s="150">
        <f t="shared" si="1"/>
        <v>0</v>
      </c>
      <c r="BU22" s="151"/>
      <c r="BV22" s="71" t="str">
        <f>IF(B22="","",IF((BR22+BT22)=CONCENTRADO!C$11,"","Verificar , faltas y asistencias registradas"))</f>
        <v/>
      </c>
    </row>
    <row r="23" spans="1:74" ht="30" customHeight="1" x14ac:dyDescent="0.25">
      <c r="A23" s="5">
        <v>46</v>
      </c>
      <c r="B23" s="177" t="str">
        <f>IF(ISBLANK(NOMBRES!B47),"",NOMBRES!B47)</f>
        <v>RODRIGUEZ LORENZO DAFNE ESTEFANIA</v>
      </c>
      <c r="C23" s="178"/>
      <c r="D23" s="178"/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  <c r="AA23" s="178"/>
      <c r="AB23" s="178"/>
      <c r="AC23" s="179"/>
      <c r="AD23" s="42" t="s">
        <v>13</v>
      </c>
      <c r="AE23" s="43" t="s">
        <v>13</v>
      </c>
      <c r="AF23" s="43" t="s">
        <v>13</v>
      </c>
      <c r="AG23" s="43" t="s">
        <v>13</v>
      </c>
      <c r="AH23" s="43" t="s">
        <v>14</v>
      </c>
      <c r="AI23" s="43" t="s">
        <v>14</v>
      </c>
      <c r="AJ23" s="43" t="s">
        <v>13</v>
      </c>
      <c r="AK23" s="43" t="s">
        <v>13</v>
      </c>
      <c r="AL23" s="43" t="s">
        <v>14</v>
      </c>
      <c r="AM23" s="43" t="s">
        <v>14</v>
      </c>
      <c r="AN23" s="43" t="s">
        <v>13</v>
      </c>
      <c r="AO23" s="43" t="s">
        <v>13</v>
      </c>
      <c r="AP23" s="43" t="s">
        <v>13</v>
      </c>
      <c r="AQ23" s="43" t="s">
        <v>13</v>
      </c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172">
        <f t="shared" si="0"/>
        <v>10</v>
      </c>
      <c r="BS23" s="173"/>
      <c r="BT23" s="172">
        <f t="shared" si="1"/>
        <v>4</v>
      </c>
      <c r="BU23" s="173"/>
      <c r="BV23" s="71" t="str">
        <f>IF(B23="","",IF((BR23+BT23)=CONCENTRADO!C$11,"","Verificar , faltas y asistencias registradas"))</f>
        <v/>
      </c>
    </row>
    <row r="24" spans="1:74" ht="30" customHeight="1" x14ac:dyDescent="0.25">
      <c r="A24" s="10">
        <v>47</v>
      </c>
      <c r="B24" s="174" t="str">
        <f>IF(ISBLANK(NOMBRES!B48),"",NOMBRES!B48)</f>
        <v>ROSAS AMBROSIO YEISIL ARMIL</v>
      </c>
      <c r="C24" s="175"/>
      <c r="D24" s="175"/>
      <c r="E24" s="175"/>
      <c r="F24" s="175"/>
      <c r="G24" s="175"/>
      <c r="H24" s="175"/>
      <c r="I24" s="175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6"/>
      <c r="AD24" s="44" t="s">
        <v>13</v>
      </c>
      <c r="AE24" s="45" t="s">
        <v>13</v>
      </c>
      <c r="AF24" s="45" t="s">
        <v>13</v>
      </c>
      <c r="AG24" s="45" t="s">
        <v>13</v>
      </c>
      <c r="AH24" s="45" t="s">
        <v>13</v>
      </c>
      <c r="AI24" s="45" t="s">
        <v>13</v>
      </c>
      <c r="AJ24" s="45" t="s">
        <v>13</v>
      </c>
      <c r="AK24" s="45" t="s">
        <v>13</v>
      </c>
      <c r="AL24" s="45" t="s">
        <v>13</v>
      </c>
      <c r="AM24" s="45" t="s">
        <v>13</v>
      </c>
      <c r="AN24" s="45" t="s">
        <v>13</v>
      </c>
      <c r="AO24" s="45" t="s">
        <v>13</v>
      </c>
      <c r="AP24" s="45" t="s">
        <v>13</v>
      </c>
      <c r="AQ24" s="45" t="s">
        <v>13</v>
      </c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150">
        <f t="shared" si="0"/>
        <v>14</v>
      </c>
      <c r="BS24" s="151"/>
      <c r="BT24" s="150">
        <f t="shared" si="1"/>
        <v>0</v>
      </c>
      <c r="BU24" s="151"/>
      <c r="BV24" s="71" t="str">
        <f>IF(B24="","",IF((BR24+BT24)=CONCENTRADO!C$11,"","Verificar , faltas y asistencias registradas"))</f>
        <v/>
      </c>
    </row>
    <row r="25" spans="1:74" ht="30" customHeight="1" x14ac:dyDescent="0.25">
      <c r="A25" s="5">
        <v>48</v>
      </c>
      <c r="B25" s="177" t="str">
        <f>IF(ISBLANK(NOMBRES!B49),"",NOMBRES!B49)</f>
        <v>VALERIO BAUTISTA CARLOS IVAN</v>
      </c>
      <c r="C25" s="178"/>
      <c r="D25" s="178"/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  <c r="AA25" s="178"/>
      <c r="AB25" s="178"/>
      <c r="AC25" s="179"/>
      <c r="AD25" s="42" t="s">
        <v>13</v>
      </c>
      <c r="AE25" s="43" t="s">
        <v>13</v>
      </c>
      <c r="AF25" s="43" t="s">
        <v>13</v>
      </c>
      <c r="AG25" s="43" t="s">
        <v>13</v>
      </c>
      <c r="AH25" s="43" t="s">
        <v>13</v>
      </c>
      <c r="AI25" s="43" t="s">
        <v>13</v>
      </c>
      <c r="AJ25" s="43" t="s">
        <v>13</v>
      </c>
      <c r="AK25" s="43" t="s">
        <v>13</v>
      </c>
      <c r="AL25" s="43" t="s">
        <v>14</v>
      </c>
      <c r="AM25" s="43" t="s">
        <v>14</v>
      </c>
      <c r="AN25" s="43" t="s">
        <v>13</v>
      </c>
      <c r="AO25" s="43" t="s">
        <v>13</v>
      </c>
      <c r="AP25" s="43" t="s">
        <v>13</v>
      </c>
      <c r="AQ25" s="43" t="s">
        <v>13</v>
      </c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172">
        <f t="shared" si="0"/>
        <v>12</v>
      </c>
      <c r="BS25" s="173"/>
      <c r="BT25" s="172">
        <f t="shared" si="1"/>
        <v>2</v>
      </c>
      <c r="BU25" s="173"/>
      <c r="BV25" s="71" t="str">
        <f>IF(B25="","",IF((BR25+BT25)=CONCENTRADO!C$11,"","Verificar , faltas y asistencias registradas"))</f>
        <v/>
      </c>
    </row>
    <row r="26" spans="1:74" ht="30" customHeight="1" x14ac:dyDescent="0.25">
      <c r="A26" s="10">
        <v>49</v>
      </c>
      <c r="B26" s="174" t="str">
        <f>IF(ISBLANK(NOMBRES!B50),"",NOMBRES!B50)</f>
        <v/>
      </c>
      <c r="C26" s="175"/>
      <c r="D26" s="175"/>
      <c r="E26" s="175"/>
      <c r="F26" s="175"/>
      <c r="G26" s="175"/>
      <c r="H26" s="175"/>
      <c r="I26" s="175"/>
      <c r="J26" s="175"/>
      <c r="K26" s="175" t="e">
        <f>IF(ISBLANK(NOMBRES!#REF!),"",NOMBRES!#REF!)</f>
        <v>#REF!</v>
      </c>
      <c r="L26" s="175"/>
      <c r="M26" s="175"/>
      <c r="N26" s="175"/>
      <c r="O26" s="175"/>
      <c r="P26" s="175"/>
      <c r="Q26" s="175"/>
      <c r="R26" s="175"/>
      <c r="S26" s="175"/>
      <c r="T26" s="175" t="e">
        <f>IF(ISBLANK(NOMBRES!#REF!),"",NOMBRES!#REF!)</f>
        <v>#REF!</v>
      </c>
      <c r="U26" s="175"/>
      <c r="V26" s="175"/>
      <c r="W26" s="175"/>
      <c r="X26" s="175"/>
      <c r="Y26" s="175"/>
      <c r="Z26" s="175"/>
      <c r="AA26" s="175"/>
      <c r="AB26" s="175"/>
      <c r="AC26" s="176"/>
      <c r="AD26" s="44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150" t="str">
        <f t="shared" si="0"/>
        <v/>
      </c>
      <c r="BS26" s="151"/>
      <c r="BT26" s="150" t="str">
        <f t="shared" si="1"/>
        <v/>
      </c>
      <c r="BU26" s="151"/>
      <c r="BV26" s="71" t="str">
        <f>IF(B26="","",IF((BR26+BT26)=CONCENTRADO!C$11,"","Verificar , faltas y asistencias registradas"))</f>
        <v/>
      </c>
    </row>
    <row r="27" spans="1:74" ht="30" customHeight="1" x14ac:dyDescent="0.25">
      <c r="A27" s="5">
        <v>50</v>
      </c>
      <c r="B27" s="177" t="str">
        <f>IF(ISBLANK(NOMBRES!B51),"",NOMBRES!B51)</f>
        <v/>
      </c>
      <c r="C27" s="178"/>
      <c r="D27" s="178"/>
      <c r="E27" s="178"/>
      <c r="F27" s="178"/>
      <c r="G27" s="178"/>
      <c r="H27" s="178"/>
      <c r="I27" s="178"/>
      <c r="J27" s="178"/>
      <c r="K27" s="178" t="e">
        <f>IF(ISBLANK(NOMBRES!#REF!),"",NOMBRES!#REF!)</f>
        <v>#REF!</v>
      </c>
      <c r="L27" s="178"/>
      <c r="M27" s="178"/>
      <c r="N27" s="178"/>
      <c r="O27" s="178"/>
      <c r="P27" s="178"/>
      <c r="Q27" s="178"/>
      <c r="R27" s="178"/>
      <c r="S27" s="178"/>
      <c r="T27" s="178" t="e">
        <f>IF(ISBLANK(NOMBRES!#REF!),"",NOMBRES!#REF!)</f>
        <v>#REF!</v>
      </c>
      <c r="U27" s="178"/>
      <c r="V27" s="178"/>
      <c r="W27" s="178"/>
      <c r="X27" s="178"/>
      <c r="Y27" s="178"/>
      <c r="Z27" s="178"/>
      <c r="AA27" s="178"/>
      <c r="AB27" s="178"/>
      <c r="AC27" s="179"/>
      <c r="AD27" s="42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172" t="str">
        <f t="shared" si="0"/>
        <v/>
      </c>
      <c r="BS27" s="173"/>
      <c r="BT27" s="172" t="str">
        <f t="shared" si="1"/>
        <v/>
      </c>
      <c r="BU27" s="173"/>
      <c r="BV27" s="71" t="str">
        <f>IF(B27="","",IF((BR27+BT27)=CONCENTRADO!C$11,"","Verificar , faltas y asistencias registradas"))</f>
        <v/>
      </c>
    </row>
    <row r="28" spans="1:74" ht="3.75" customHeight="1" x14ac:dyDescent="0.2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BR28" s="17"/>
      <c r="BS28" s="17"/>
      <c r="BT28" s="17"/>
      <c r="BU28" s="17"/>
    </row>
    <row r="29" spans="1:74" ht="24.95" customHeight="1" x14ac:dyDescent="0.2">
      <c r="A29" s="234" t="s">
        <v>34</v>
      </c>
      <c r="B29" s="234"/>
      <c r="C29" s="234"/>
      <c r="D29" s="234"/>
      <c r="E29" s="21"/>
      <c r="F29" s="234" t="s">
        <v>39</v>
      </c>
      <c r="G29" s="234"/>
      <c r="H29" s="234"/>
      <c r="I29" s="234"/>
      <c r="J29" s="234"/>
      <c r="K29" s="234"/>
      <c r="L29" s="234"/>
      <c r="M29" s="234"/>
      <c r="N29" s="21"/>
      <c r="O29" s="235" t="s">
        <v>40</v>
      </c>
      <c r="P29" s="235"/>
      <c r="Q29" s="235"/>
      <c r="R29" s="235"/>
      <c r="S29" s="235"/>
      <c r="T29" s="235"/>
      <c r="U29" s="235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35"/>
      <c r="AH29" s="235"/>
      <c r="AI29" s="235"/>
      <c r="AJ29" s="235"/>
      <c r="AK29" s="235"/>
      <c r="AL29" s="235"/>
      <c r="AM29" s="235"/>
      <c r="AN29" s="235"/>
      <c r="AO29" s="235"/>
      <c r="AP29" s="235"/>
      <c r="AQ29" s="235"/>
      <c r="AR29" s="235"/>
      <c r="AS29" s="235"/>
      <c r="AT29" s="235"/>
      <c r="AU29" s="235"/>
      <c r="AV29" s="235"/>
      <c r="AX29" s="236" t="s">
        <v>42</v>
      </c>
      <c r="AY29" s="236"/>
      <c r="AZ29" s="236"/>
      <c r="BA29" s="236"/>
      <c r="BB29" s="236"/>
      <c r="BC29" s="236"/>
      <c r="BD29" s="236"/>
      <c r="BE29" s="236"/>
      <c r="BF29" s="236"/>
      <c r="BG29" s="236"/>
      <c r="BH29" s="236"/>
      <c r="BI29" s="236"/>
      <c r="BJ29" s="236"/>
      <c r="BK29" s="236"/>
      <c r="BL29" s="236"/>
      <c r="BM29" s="236"/>
      <c r="BN29" s="236"/>
      <c r="BO29" s="236"/>
      <c r="BP29" s="236"/>
      <c r="BQ29" s="236"/>
      <c r="BR29" s="236"/>
      <c r="BS29" s="236"/>
      <c r="BT29" s="236"/>
      <c r="BU29" s="236"/>
    </row>
    <row r="30" spans="1:74" ht="24.95" customHeight="1" x14ac:dyDescent="0.2">
      <c r="A30" s="237" t="s">
        <v>35</v>
      </c>
      <c r="B30" s="237"/>
      <c r="C30" s="237"/>
      <c r="D30" s="18" t="s">
        <v>13</v>
      </c>
      <c r="E30" s="16"/>
      <c r="F30" s="226"/>
      <c r="G30" s="226"/>
      <c r="H30" s="226"/>
      <c r="I30" s="226"/>
      <c r="J30" s="226"/>
      <c r="K30" s="226"/>
      <c r="L30" s="226"/>
      <c r="M30" s="226"/>
      <c r="N30" s="16"/>
      <c r="O30" s="227" t="s">
        <v>38</v>
      </c>
      <c r="P30" s="227"/>
      <c r="Q30" s="227"/>
      <c r="R30" s="227"/>
      <c r="S30" s="227" t="s">
        <v>8</v>
      </c>
      <c r="T30" s="227"/>
      <c r="U30" s="227"/>
      <c r="V30" s="227"/>
      <c r="W30" s="227"/>
      <c r="X30" s="227" t="s">
        <v>9</v>
      </c>
      <c r="Y30" s="227"/>
      <c r="Z30" s="227"/>
      <c r="AA30" s="227"/>
      <c r="AB30" s="227"/>
      <c r="AC30" s="227" t="s">
        <v>36</v>
      </c>
      <c r="AD30" s="227"/>
      <c r="AE30" s="227"/>
      <c r="AF30" s="227"/>
      <c r="AG30" s="227"/>
      <c r="AH30" s="238" t="s">
        <v>10</v>
      </c>
      <c r="AI30" s="238"/>
      <c r="AJ30" s="238"/>
      <c r="AK30" s="238"/>
      <c r="AL30" s="238"/>
      <c r="AM30" s="239" t="s">
        <v>11</v>
      </c>
      <c r="AN30" s="240"/>
      <c r="AO30" s="240"/>
      <c r="AP30" s="240"/>
      <c r="AQ30" s="241"/>
      <c r="AR30" s="239" t="s">
        <v>37</v>
      </c>
      <c r="AS30" s="240"/>
      <c r="AT30" s="240"/>
      <c r="AU30" s="240"/>
      <c r="AV30" s="241"/>
      <c r="AX30" s="226"/>
      <c r="AY30" s="226"/>
      <c r="AZ30" s="226"/>
      <c r="BA30" s="226"/>
      <c r="BB30" s="226"/>
      <c r="BC30" s="226"/>
      <c r="BD30" s="226"/>
      <c r="BE30" s="226"/>
      <c r="BF30" s="226"/>
      <c r="BG30" s="226"/>
      <c r="BH30" s="226"/>
      <c r="BI30" s="226"/>
      <c r="BJ30" s="226"/>
      <c r="BK30" s="226"/>
      <c r="BL30" s="226"/>
      <c r="BM30" s="226"/>
      <c r="BN30" s="226"/>
      <c r="BO30" s="226"/>
      <c r="BP30" s="226"/>
      <c r="BQ30" s="226"/>
      <c r="BR30" s="226"/>
      <c r="BS30" s="226"/>
      <c r="BT30" s="226"/>
      <c r="BU30" s="226"/>
    </row>
    <row r="31" spans="1:74" ht="24.95" customHeight="1" x14ac:dyDescent="0.2">
      <c r="A31" s="237" t="s">
        <v>15</v>
      </c>
      <c r="B31" s="237"/>
      <c r="C31" s="237"/>
      <c r="D31" s="19" t="s">
        <v>14</v>
      </c>
      <c r="E31" s="16"/>
      <c r="F31" s="235" t="s">
        <v>41</v>
      </c>
      <c r="G31" s="235"/>
      <c r="H31" s="235"/>
      <c r="I31" s="235"/>
      <c r="J31" s="235"/>
      <c r="K31" s="235"/>
      <c r="L31" s="235"/>
      <c r="M31" s="235"/>
      <c r="N31" s="16"/>
      <c r="O31" s="227" t="s">
        <v>12</v>
      </c>
      <c r="P31" s="227"/>
      <c r="Q31" s="227"/>
      <c r="R31" s="227"/>
      <c r="S31" s="228"/>
      <c r="T31" s="228"/>
      <c r="U31" s="228"/>
      <c r="V31" s="228"/>
      <c r="W31" s="228"/>
      <c r="X31" s="228"/>
      <c r="Y31" s="228"/>
      <c r="Z31" s="228"/>
      <c r="AA31" s="228"/>
      <c r="AB31" s="228"/>
      <c r="AC31" s="228"/>
      <c r="AD31" s="228"/>
      <c r="AE31" s="228"/>
      <c r="AF31" s="228"/>
      <c r="AG31" s="228"/>
      <c r="AH31" s="229"/>
      <c r="AI31" s="229"/>
      <c r="AJ31" s="229"/>
      <c r="AK31" s="229"/>
      <c r="AL31" s="229"/>
      <c r="AM31" s="230"/>
      <c r="AN31" s="231"/>
      <c r="AO31" s="231"/>
      <c r="AP31" s="231"/>
      <c r="AQ31" s="232"/>
      <c r="AR31" s="230"/>
      <c r="AS31" s="231"/>
      <c r="AT31" s="231"/>
      <c r="AU31" s="231"/>
      <c r="AV31" s="232"/>
      <c r="AX31" s="226"/>
      <c r="AY31" s="226"/>
      <c r="AZ31" s="226"/>
      <c r="BA31" s="226"/>
      <c r="BB31" s="226"/>
      <c r="BC31" s="226"/>
      <c r="BD31" s="226"/>
      <c r="BE31" s="226"/>
      <c r="BF31" s="226"/>
      <c r="BG31" s="226"/>
      <c r="BH31" s="226"/>
      <c r="BI31" s="226"/>
      <c r="BJ31" s="226"/>
      <c r="BK31" s="226"/>
      <c r="BL31" s="226"/>
      <c r="BM31" s="226"/>
      <c r="BN31" s="226"/>
      <c r="BO31" s="226"/>
      <c r="BP31" s="226"/>
      <c r="BQ31" s="226"/>
      <c r="BR31" s="226"/>
      <c r="BS31" s="226"/>
      <c r="BT31" s="226"/>
      <c r="BU31" s="226"/>
    </row>
    <row r="32" spans="1:74" ht="24.95" customHeight="1" x14ac:dyDescent="0.2">
      <c r="A32" s="237" t="s">
        <v>17</v>
      </c>
      <c r="B32" s="237"/>
      <c r="C32" s="237"/>
      <c r="D32" s="20" t="s">
        <v>16</v>
      </c>
      <c r="E32" s="16"/>
      <c r="F32" s="226">
        <f>SUM('ASIST-ANV'!BR10,'ASIST-ANV'!BT10)</f>
        <v>14</v>
      </c>
      <c r="G32" s="226"/>
      <c r="H32" s="226"/>
      <c r="I32" s="226"/>
      <c r="J32" s="226"/>
      <c r="K32" s="226"/>
      <c r="L32" s="226"/>
      <c r="M32" s="226"/>
      <c r="N32" s="16"/>
      <c r="O32" s="227" t="s">
        <v>18</v>
      </c>
      <c r="P32" s="227"/>
      <c r="Q32" s="227"/>
      <c r="R32" s="227"/>
      <c r="S32" s="228"/>
      <c r="T32" s="228"/>
      <c r="U32" s="228"/>
      <c r="V32" s="228"/>
      <c r="W32" s="228"/>
      <c r="X32" s="228"/>
      <c r="Y32" s="228"/>
      <c r="Z32" s="228"/>
      <c r="AA32" s="228"/>
      <c r="AB32" s="228"/>
      <c r="AC32" s="228"/>
      <c r="AD32" s="228"/>
      <c r="AE32" s="228"/>
      <c r="AF32" s="228"/>
      <c r="AG32" s="228"/>
      <c r="AH32" s="229"/>
      <c r="AI32" s="229"/>
      <c r="AJ32" s="229"/>
      <c r="AK32" s="229"/>
      <c r="AL32" s="229"/>
      <c r="AM32" s="230"/>
      <c r="AN32" s="231"/>
      <c r="AO32" s="231"/>
      <c r="AP32" s="231"/>
      <c r="AQ32" s="232"/>
      <c r="AR32" s="230"/>
      <c r="AS32" s="231"/>
      <c r="AT32" s="231"/>
      <c r="AU32" s="231"/>
      <c r="AV32" s="232"/>
      <c r="AX32" s="226"/>
      <c r="AY32" s="226"/>
      <c r="AZ32" s="226"/>
      <c r="BA32" s="226"/>
      <c r="BB32" s="226"/>
      <c r="BC32" s="226"/>
      <c r="BD32" s="226"/>
      <c r="BE32" s="226"/>
      <c r="BF32" s="226"/>
      <c r="BG32" s="226"/>
      <c r="BH32" s="226"/>
      <c r="BI32" s="226"/>
      <c r="BJ32" s="226"/>
      <c r="BK32" s="226"/>
      <c r="BL32" s="226"/>
      <c r="BM32" s="226"/>
      <c r="BN32" s="226"/>
      <c r="BO32" s="226"/>
      <c r="BP32" s="226"/>
      <c r="BQ32" s="226"/>
      <c r="BR32" s="226"/>
      <c r="BS32" s="226"/>
      <c r="BT32" s="226"/>
      <c r="BU32" s="226"/>
    </row>
    <row r="33" spans="1:74" ht="25.5" customHeight="1" x14ac:dyDescent="0.2">
      <c r="A33" s="233" t="s">
        <v>5</v>
      </c>
      <c r="B33" s="233"/>
      <c r="C33" s="233"/>
      <c r="D33" s="233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25" t="s">
        <v>19</v>
      </c>
      <c r="BP33" s="225"/>
      <c r="BQ33" s="225"/>
      <c r="BR33" s="225"/>
      <c r="BS33" s="225"/>
      <c r="BT33" s="225"/>
      <c r="BU33" s="225"/>
    </row>
    <row r="34" spans="1:74" ht="15" x14ac:dyDescent="0.2">
      <c r="A34" s="15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BR34" s="17"/>
      <c r="BS34" s="17"/>
      <c r="BT34" s="17"/>
      <c r="BU34" s="17"/>
    </row>
    <row r="35" spans="1:74" x14ac:dyDescent="0.2">
      <c r="A35" s="144" t="s">
        <v>32</v>
      </c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6"/>
      <c r="AD35" s="147" t="s">
        <v>43</v>
      </c>
      <c r="AE35" s="148"/>
      <c r="AF35" s="148"/>
      <c r="AG35" s="148"/>
      <c r="AH35" s="148"/>
      <c r="AI35" s="148"/>
      <c r="AJ35" s="148"/>
      <c r="AK35" s="148"/>
      <c r="AL35" s="148"/>
      <c r="AM35" s="148"/>
      <c r="AN35" s="148"/>
      <c r="AO35" s="148"/>
      <c r="AP35" s="148"/>
      <c r="AQ35" s="148"/>
      <c r="AR35" s="148"/>
      <c r="AS35" s="148"/>
      <c r="AT35" s="148"/>
      <c r="AU35" s="148"/>
      <c r="AV35" s="148"/>
      <c r="AW35" s="148"/>
      <c r="AX35" s="148"/>
      <c r="AY35" s="148"/>
      <c r="AZ35" s="148"/>
      <c r="BA35" s="148"/>
      <c r="BB35" s="148"/>
      <c r="BC35" s="148"/>
      <c r="BD35" s="148"/>
      <c r="BE35" s="148"/>
      <c r="BF35" s="148"/>
      <c r="BG35" s="148"/>
      <c r="BH35" s="148"/>
      <c r="BI35" s="148"/>
      <c r="BJ35" s="148"/>
      <c r="BK35" s="148"/>
      <c r="BL35" s="148"/>
      <c r="BM35" s="148"/>
      <c r="BN35" s="148"/>
      <c r="BO35" s="148"/>
      <c r="BP35" s="148"/>
      <c r="BQ35" s="149"/>
      <c r="BR35" s="242" t="s">
        <v>3</v>
      </c>
      <c r="BS35" s="243"/>
      <c r="BT35" s="243"/>
      <c r="BU35" s="244"/>
    </row>
    <row r="36" spans="1:74" x14ac:dyDescent="0.2">
      <c r="A36" s="212" t="s">
        <v>33</v>
      </c>
      <c r="B36" s="213"/>
      <c r="C36" s="213"/>
      <c r="D36" s="213"/>
      <c r="E36" s="213"/>
      <c r="F36" s="213"/>
      <c r="G36" s="213"/>
      <c r="H36" s="213"/>
      <c r="I36" s="213"/>
      <c r="J36" s="213"/>
      <c r="K36" s="213"/>
      <c r="L36" s="213"/>
      <c r="M36" s="213"/>
      <c r="N36" s="213"/>
      <c r="O36" s="213"/>
      <c r="P36" s="213"/>
      <c r="Q36" s="213"/>
      <c r="R36" s="213"/>
      <c r="S36" s="213"/>
      <c r="T36" s="213"/>
      <c r="U36" s="213"/>
      <c r="V36" s="213"/>
      <c r="W36" s="213"/>
      <c r="X36" s="213"/>
      <c r="Y36" s="213"/>
      <c r="Z36" s="213"/>
      <c r="AA36" s="213"/>
      <c r="AB36" s="213"/>
      <c r="AC36" s="214"/>
      <c r="AD36" s="13">
        <v>3</v>
      </c>
      <c r="AE36">
        <v>4</v>
      </c>
      <c r="AF36" s="13">
        <v>5</v>
      </c>
      <c r="AG36" s="13">
        <v>6</v>
      </c>
      <c r="AH36" s="13">
        <v>7</v>
      </c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245" t="s">
        <v>4</v>
      </c>
      <c r="BS36" s="246"/>
      <c r="BT36" s="247" t="s">
        <v>44</v>
      </c>
      <c r="BU36" s="246"/>
    </row>
    <row r="37" spans="1:74" ht="30" customHeight="1" x14ac:dyDescent="0.25">
      <c r="A37" s="5">
        <v>26</v>
      </c>
      <c r="B37" s="177" t="str">
        <f>IF(ISBLANK(NOMBRES!B27),"",NOMBRES!B27)</f>
        <v>HERNANDEZ HERNANDEZ MARCE DEL ROSARIO</v>
      </c>
      <c r="C37" s="178"/>
      <c r="D37" s="178"/>
      <c r="E37" s="178"/>
      <c r="F37" s="178"/>
      <c r="G37" s="178"/>
      <c r="H37" s="178"/>
      <c r="I37" s="178"/>
      <c r="J37" s="178"/>
      <c r="K37" s="178"/>
      <c r="L37" s="178"/>
      <c r="M37" s="178"/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  <c r="AA37" s="178"/>
      <c r="AB37" s="178"/>
      <c r="AC37" s="179"/>
      <c r="AD37" s="84" t="s">
        <v>13</v>
      </c>
      <c r="AE37" s="85" t="s">
        <v>13</v>
      </c>
      <c r="AF37" s="85" t="s">
        <v>13</v>
      </c>
      <c r="AG37" s="85" t="s">
        <v>13</v>
      </c>
      <c r="AH37" s="85" t="s">
        <v>14</v>
      </c>
      <c r="AI37" s="85" t="s">
        <v>13</v>
      </c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85"/>
      <c r="BG37" s="85"/>
      <c r="BH37" s="85"/>
      <c r="BI37" s="85"/>
      <c r="BJ37" s="85"/>
      <c r="BK37" s="85"/>
      <c r="BL37" s="85"/>
      <c r="BM37" s="85"/>
      <c r="BN37" s="43"/>
      <c r="BO37" s="43"/>
      <c r="BP37" s="43"/>
      <c r="BQ37" s="43"/>
      <c r="BR37" s="172">
        <f>IF(B37="","",COUNTIF(AD37:BQ37,".")+COUNTIF(AD37:BQ37,"X")+COUNTIF(AD37:BQ37,"J"))</f>
        <v>5</v>
      </c>
      <c r="BS37" s="173"/>
      <c r="BT37" s="172">
        <f>IF(B37="","", COUNTIF(AD37:BQ37,"/"))</f>
        <v>1</v>
      </c>
      <c r="BU37" s="173"/>
      <c r="BV37" s="71" t="str">
        <f>IF((BR37+BT37)=CONCENTRADO!E$11,"","Verificar , faltas y asistencias registradas")</f>
        <v>Verificar , faltas y asistencias registradas</v>
      </c>
    </row>
    <row r="38" spans="1:74" ht="30" customHeight="1" x14ac:dyDescent="0.25">
      <c r="A38" s="10">
        <v>27</v>
      </c>
      <c r="B38" s="174" t="str">
        <f>IF(ISBLANK(NOMBRES!B28),"",NOMBRES!B28)</f>
        <v>HERNANDEZ HERNANDEZ NAHEMA DEL MILAGROS</v>
      </c>
      <c r="C38" s="175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  <c r="AA38" s="175"/>
      <c r="AB38" s="175"/>
      <c r="AC38" s="176"/>
      <c r="AD38" s="44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150">
        <f t="shared" ref="BR38:BR61" si="2">IF(B38="","",COUNTIF(AD38:BQ38,".")+COUNTIF(AD38:BQ38,"X")+COUNTIF(AD38:BQ38,"J"))</f>
        <v>0</v>
      </c>
      <c r="BS38" s="151"/>
      <c r="BT38" s="150">
        <f t="shared" ref="BT38:BT61" si="3">IF(B38="","", COUNTIF(AD38:BQ38,"/"))</f>
        <v>0</v>
      </c>
      <c r="BU38" s="151"/>
      <c r="BV38" s="71" t="str">
        <f>IF((BR38+BT38)=CONCENTRADO!E$11,"","Verificar , faltas y asistencias registradas")</f>
        <v>Verificar , faltas y asistencias registradas</v>
      </c>
    </row>
    <row r="39" spans="1:74" ht="30" customHeight="1" x14ac:dyDescent="0.25">
      <c r="A39" s="5">
        <v>28</v>
      </c>
      <c r="B39" s="177" t="str">
        <f>IF(ISBLANK(NOMBRES!B29),"",NOMBRES!B29)</f>
        <v>HERNANDEZ LUIS JOSE ANGEL</v>
      </c>
      <c r="C39" s="178"/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8"/>
      <c r="T39" s="178"/>
      <c r="U39" s="178"/>
      <c r="V39" s="178"/>
      <c r="W39" s="178"/>
      <c r="X39" s="178"/>
      <c r="Y39" s="178"/>
      <c r="Z39" s="178"/>
      <c r="AA39" s="178"/>
      <c r="AB39" s="178"/>
      <c r="AC39" s="179"/>
      <c r="AD39" s="42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172">
        <f t="shared" si="2"/>
        <v>0</v>
      </c>
      <c r="BS39" s="173"/>
      <c r="BT39" s="172">
        <f t="shared" si="3"/>
        <v>0</v>
      </c>
      <c r="BU39" s="173"/>
      <c r="BV39" s="71" t="str">
        <f>IF((BR39+BT39)=CONCENTRADO!E$11,"","Verificar , faltas y asistencias registradas")</f>
        <v>Verificar , faltas y asistencias registradas</v>
      </c>
    </row>
    <row r="40" spans="1:74" ht="30" customHeight="1" x14ac:dyDescent="0.25">
      <c r="A40" s="10">
        <v>29</v>
      </c>
      <c r="B40" s="174" t="str">
        <f>IF(ISBLANK(NOMBRES!B30),"",NOMBRES!B30)</f>
        <v>HERNANDEZ LUIS SOFIA</v>
      </c>
      <c r="C40" s="175"/>
      <c r="D40" s="175"/>
      <c r="E40" s="175"/>
      <c r="F40" s="175"/>
      <c r="G40" s="175"/>
      <c r="H40" s="175"/>
      <c r="I40" s="175"/>
      <c r="J40" s="17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  <c r="AA40" s="175"/>
      <c r="AB40" s="175"/>
      <c r="AC40" s="176"/>
      <c r="AD40" s="44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150">
        <f t="shared" si="2"/>
        <v>0</v>
      </c>
      <c r="BS40" s="151"/>
      <c r="BT40" s="150">
        <f t="shared" si="3"/>
        <v>0</v>
      </c>
      <c r="BU40" s="151"/>
      <c r="BV40" s="71" t="str">
        <f>IF((BR40+BT40)=CONCENTRADO!E$11,"","Verificar , faltas y asistencias registradas")</f>
        <v>Verificar , faltas y asistencias registradas</v>
      </c>
    </row>
    <row r="41" spans="1:74" ht="30" customHeight="1" x14ac:dyDescent="0.25">
      <c r="A41" s="5">
        <v>30</v>
      </c>
      <c r="B41" s="177" t="str">
        <f>IF(ISBLANK(NOMBRES!B31),"",NOMBRES!B31)</f>
        <v>HERNANDEZ NOLASCO BLANCA AZALIA</v>
      </c>
      <c r="C41" s="178"/>
      <c r="D41" s="178"/>
      <c r="E41" s="178"/>
      <c r="F41" s="178"/>
      <c r="G41" s="178"/>
      <c r="H41" s="178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78"/>
      <c r="W41" s="178"/>
      <c r="X41" s="178"/>
      <c r="Y41" s="178"/>
      <c r="Z41" s="178"/>
      <c r="AA41" s="178"/>
      <c r="AB41" s="178"/>
      <c r="AC41" s="179"/>
      <c r="AD41" s="42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172">
        <f t="shared" si="2"/>
        <v>0</v>
      </c>
      <c r="BS41" s="173"/>
      <c r="BT41" s="172">
        <f t="shared" si="3"/>
        <v>0</v>
      </c>
      <c r="BU41" s="173"/>
      <c r="BV41" s="71" t="str">
        <f>IF((BR41+BT41)=CONCENTRADO!E$11,"","Verificar , faltas y asistencias registradas")</f>
        <v>Verificar , faltas y asistencias registradas</v>
      </c>
    </row>
    <row r="42" spans="1:74" ht="30" customHeight="1" x14ac:dyDescent="0.25">
      <c r="A42" s="10">
        <v>31</v>
      </c>
      <c r="B42" s="174" t="str">
        <f>IF(ISBLANK(NOMBRES!B32),"",NOMBRES!B32)</f>
        <v>JUAREZ BAHENA XIMENA</v>
      </c>
      <c r="C42" s="175"/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  <c r="AA42" s="175"/>
      <c r="AB42" s="175"/>
      <c r="AC42" s="176"/>
      <c r="AD42" s="44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150">
        <f t="shared" si="2"/>
        <v>0</v>
      </c>
      <c r="BS42" s="151"/>
      <c r="BT42" s="150">
        <f t="shared" si="3"/>
        <v>0</v>
      </c>
      <c r="BU42" s="151"/>
      <c r="BV42" s="71" t="str">
        <f>IF((BR42+BT42)=CONCENTRADO!E$11,"","Verificar , faltas y asistencias registradas")</f>
        <v>Verificar , faltas y asistencias registradas</v>
      </c>
    </row>
    <row r="43" spans="1:74" ht="30" customHeight="1" x14ac:dyDescent="0.25">
      <c r="A43" s="5">
        <v>32</v>
      </c>
      <c r="B43" s="177" t="str">
        <f>IF(ISBLANK(NOMBRES!B33),"",NOMBRES!B33)</f>
        <v>LAZARO VAZQUEZ ANGEL ARATH</v>
      </c>
      <c r="C43" s="178"/>
      <c r="D43" s="178"/>
      <c r="E43" s="178"/>
      <c r="F43" s="178"/>
      <c r="G43" s="178"/>
      <c r="H43" s="178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  <c r="AA43" s="178"/>
      <c r="AB43" s="178"/>
      <c r="AC43" s="179"/>
      <c r="AD43" s="42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172">
        <f t="shared" si="2"/>
        <v>0</v>
      </c>
      <c r="BS43" s="173"/>
      <c r="BT43" s="172">
        <f t="shared" si="3"/>
        <v>0</v>
      </c>
      <c r="BU43" s="173"/>
      <c r="BV43" s="71" t="str">
        <f>IF((BR43+BT43)=CONCENTRADO!E$11,"","Verificar , faltas y asistencias registradas")</f>
        <v>Verificar , faltas y asistencias registradas</v>
      </c>
    </row>
    <row r="44" spans="1:74" ht="30" customHeight="1" x14ac:dyDescent="0.25">
      <c r="A44" s="10">
        <v>33</v>
      </c>
      <c r="B44" s="174" t="str">
        <f>IF(ISBLANK(NOMBRES!B34),"",NOMBRES!B34)</f>
        <v>LOPEZ GONZALEZ PARIS ANNGELY</v>
      </c>
      <c r="C44" s="175"/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  <c r="AA44" s="175"/>
      <c r="AB44" s="175"/>
      <c r="AC44" s="176"/>
      <c r="AD44" s="44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150">
        <f t="shared" si="2"/>
        <v>0</v>
      </c>
      <c r="BS44" s="151"/>
      <c r="BT44" s="150">
        <f t="shared" si="3"/>
        <v>0</v>
      </c>
      <c r="BU44" s="151"/>
      <c r="BV44" s="71" t="str">
        <f>IF((BR44+BT44)=CONCENTRADO!E$11,"","Verificar , faltas y asistencias registradas")</f>
        <v>Verificar , faltas y asistencias registradas</v>
      </c>
    </row>
    <row r="45" spans="1:74" ht="30" customHeight="1" x14ac:dyDescent="0.25">
      <c r="A45" s="5">
        <v>34</v>
      </c>
      <c r="B45" s="177" t="str">
        <f>IF(ISBLANK(NOMBRES!B35),"",NOMBRES!B35)</f>
        <v>MARTINEZ BAUTISTA AMBAR GUADALUPE</v>
      </c>
      <c r="C45" s="178"/>
      <c r="D45" s="178"/>
      <c r="E45" s="178"/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  <c r="AA45" s="178"/>
      <c r="AB45" s="178"/>
      <c r="AC45" s="179"/>
      <c r="AD45" s="42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172">
        <f t="shared" si="2"/>
        <v>0</v>
      </c>
      <c r="BS45" s="173"/>
      <c r="BT45" s="172">
        <f t="shared" si="3"/>
        <v>0</v>
      </c>
      <c r="BU45" s="173"/>
      <c r="BV45" s="71" t="str">
        <f>IF((BR45+BT45)=CONCENTRADO!E$11,"","Verificar , faltas y asistencias registradas")</f>
        <v>Verificar , faltas y asistencias registradas</v>
      </c>
    </row>
    <row r="46" spans="1:74" ht="30" customHeight="1" x14ac:dyDescent="0.25">
      <c r="A46" s="10">
        <v>35</v>
      </c>
      <c r="B46" s="174" t="str">
        <f>IF(ISBLANK(NOMBRES!B36),"",NOMBRES!B36)</f>
        <v>MARTINEZ GONZALEZ JOSGAR NOE</v>
      </c>
      <c r="C46" s="175"/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  <c r="AA46" s="175"/>
      <c r="AB46" s="175"/>
      <c r="AC46" s="176"/>
      <c r="AD46" s="44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150">
        <f t="shared" si="2"/>
        <v>0</v>
      </c>
      <c r="BS46" s="151"/>
      <c r="BT46" s="150">
        <f t="shared" si="3"/>
        <v>0</v>
      </c>
      <c r="BU46" s="151"/>
      <c r="BV46" s="71" t="str">
        <f>IF((BR46+BT46)=CONCENTRADO!E$11,"","Verificar , faltas y asistencias registradas")</f>
        <v>Verificar , faltas y asistencias registradas</v>
      </c>
    </row>
    <row r="47" spans="1:74" ht="30" customHeight="1" x14ac:dyDescent="0.25">
      <c r="A47" s="5">
        <v>36</v>
      </c>
      <c r="B47" s="177" t="str">
        <f>IF(ISBLANK(NOMBRES!B37),"",NOMBRES!B37)</f>
        <v>MARTINEZ HERNANDEZ ANA LLUVIA</v>
      </c>
      <c r="C47" s="178"/>
      <c r="D47" s="178"/>
      <c r="E47" s="178"/>
      <c r="F47" s="178"/>
      <c r="G47" s="178"/>
      <c r="H47" s="178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78"/>
      <c r="T47" s="178"/>
      <c r="U47" s="178"/>
      <c r="V47" s="178"/>
      <c r="W47" s="178"/>
      <c r="X47" s="178"/>
      <c r="Y47" s="178"/>
      <c r="Z47" s="178"/>
      <c r="AA47" s="178"/>
      <c r="AB47" s="178"/>
      <c r="AC47" s="179"/>
      <c r="AD47" s="42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172">
        <f t="shared" si="2"/>
        <v>0</v>
      </c>
      <c r="BS47" s="173"/>
      <c r="BT47" s="172">
        <f t="shared" si="3"/>
        <v>0</v>
      </c>
      <c r="BU47" s="173"/>
      <c r="BV47" s="71" t="str">
        <f>IF((BR47+BT47)=CONCENTRADO!E$11,"","Verificar , faltas y asistencias registradas")</f>
        <v>Verificar , faltas y asistencias registradas</v>
      </c>
    </row>
    <row r="48" spans="1:74" ht="30" customHeight="1" x14ac:dyDescent="0.25">
      <c r="A48" s="10">
        <v>37</v>
      </c>
      <c r="B48" s="174" t="str">
        <f>IF(ISBLANK(NOMBRES!B38),"",NOMBRES!B38)</f>
        <v>MARTINEZ HERNANDEZ ANGEL DE JESUS</v>
      </c>
      <c r="C48" s="175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  <c r="AA48" s="175"/>
      <c r="AB48" s="175"/>
      <c r="AC48" s="176"/>
      <c r="AD48" s="44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BM48" s="45"/>
      <c r="BN48" s="45"/>
      <c r="BO48" s="45"/>
      <c r="BP48" s="45"/>
      <c r="BQ48" s="45"/>
      <c r="BR48" s="150">
        <f t="shared" si="2"/>
        <v>0</v>
      </c>
      <c r="BS48" s="151"/>
      <c r="BT48" s="150">
        <f t="shared" si="3"/>
        <v>0</v>
      </c>
      <c r="BU48" s="151"/>
      <c r="BV48" s="71" t="str">
        <f>IF((BR48+BT48)=CONCENTRADO!E$11,"","Verificar , faltas y asistencias registradas")</f>
        <v>Verificar , faltas y asistencias registradas</v>
      </c>
    </row>
    <row r="49" spans="1:74" ht="30" customHeight="1" x14ac:dyDescent="0.25">
      <c r="A49" s="5">
        <v>38</v>
      </c>
      <c r="B49" s="177" t="str">
        <f>IF(ISBLANK(NOMBRES!B39),"",NOMBRES!B39)</f>
        <v>MARTINEZ HERNANDEZ JADER</v>
      </c>
      <c r="C49" s="178"/>
      <c r="D49" s="178"/>
      <c r="E49" s="178"/>
      <c r="F49" s="178"/>
      <c r="G49" s="178"/>
      <c r="H49" s="178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78"/>
      <c r="W49" s="178"/>
      <c r="X49" s="178"/>
      <c r="Y49" s="178"/>
      <c r="Z49" s="178"/>
      <c r="AA49" s="178"/>
      <c r="AB49" s="178"/>
      <c r="AC49" s="179"/>
      <c r="AD49" s="42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172">
        <f t="shared" si="2"/>
        <v>0</v>
      </c>
      <c r="BS49" s="173"/>
      <c r="BT49" s="172">
        <f t="shared" si="3"/>
        <v>0</v>
      </c>
      <c r="BU49" s="173"/>
      <c r="BV49" s="71" t="str">
        <f>IF((BR49+BT49)=CONCENTRADO!E$11,"","Verificar , faltas y asistencias registradas")</f>
        <v>Verificar , faltas y asistencias registradas</v>
      </c>
    </row>
    <row r="50" spans="1:74" ht="30" customHeight="1" x14ac:dyDescent="0.25">
      <c r="A50" s="10">
        <v>39</v>
      </c>
      <c r="B50" s="174" t="str">
        <f>IF(ISBLANK(NOMBRES!B40),"",NOMBRES!B40)</f>
        <v>MARTINEZ HERNANDEZ MAYREN ALEJANDRA</v>
      </c>
      <c r="C50" s="175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  <c r="AA50" s="175"/>
      <c r="AB50" s="175"/>
      <c r="AC50" s="176"/>
      <c r="AD50" s="44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150">
        <f t="shared" si="2"/>
        <v>0</v>
      </c>
      <c r="BS50" s="151"/>
      <c r="BT50" s="150">
        <f t="shared" si="3"/>
        <v>0</v>
      </c>
      <c r="BU50" s="151"/>
      <c r="BV50" s="71" t="str">
        <f>IF((BR50+BT50)=CONCENTRADO!E$11,"","Verificar , faltas y asistencias registradas")</f>
        <v>Verificar , faltas y asistencias registradas</v>
      </c>
    </row>
    <row r="51" spans="1:74" ht="30" customHeight="1" x14ac:dyDescent="0.25">
      <c r="A51" s="5">
        <v>40</v>
      </c>
      <c r="B51" s="177" t="str">
        <f>IF(ISBLANK(NOMBRES!B41),"",NOMBRES!B41)</f>
        <v>MARTINEZ PAVA VALENTIN</v>
      </c>
      <c r="C51" s="178"/>
      <c r="D51" s="178"/>
      <c r="E51" s="178"/>
      <c r="F51" s="178"/>
      <c r="G51" s="178"/>
      <c r="H51" s="178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78"/>
      <c r="T51" s="178"/>
      <c r="U51" s="178"/>
      <c r="V51" s="178"/>
      <c r="W51" s="178"/>
      <c r="X51" s="178"/>
      <c r="Y51" s="178"/>
      <c r="Z51" s="178"/>
      <c r="AA51" s="178"/>
      <c r="AB51" s="178"/>
      <c r="AC51" s="179"/>
      <c r="AD51" s="42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172">
        <f t="shared" si="2"/>
        <v>0</v>
      </c>
      <c r="BS51" s="173"/>
      <c r="BT51" s="172">
        <f t="shared" si="3"/>
        <v>0</v>
      </c>
      <c r="BU51" s="173"/>
      <c r="BV51" s="71" t="str">
        <f>IF((BR51+BT51)=CONCENTRADO!E$11,"","Verificar , faltas y asistencias registradas")</f>
        <v>Verificar , faltas y asistencias registradas</v>
      </c>
    </row>
    <row r="52" spans="1:74" ht="30" customHeight="1" x14ac:dyDescent="0.25">
      <c r="A52" s="10">
        <v>41</v>
      </c>
      <c r="B52" s="174" t="str">
        <f>IF(ISBLANK(NOMBRES!B42),"",NOMBRES!B42)</f>
        <v>PADILLA GONZALEZ JHONNY</v>
      </c>
      <c r="C52" s="175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  <c r="AA52" s="175"/>
      <c r="AB52" s="175"/>
      <c r="AC52" s="176"/>
      <c r="AD52" s="44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  <c r="BL52" s="45"/>
      <c r="BM52" s="45"/>
      <c r="BN52" s="45"/>
      <c r="BO52" s="45"/>
      <c r="BP52" s="45"/>
      <c r="BQ52" s="45"/>
      <c r="BR52" s="150">
        <f t="shared" si="2"/>
        <v>0</v>
      </c>
      <c r="BS52" s="151"/>
      <c r="BT52" s="150">
        <f t="shared" si="3"/>
        <v>0</v>
      </c>
      <c r="BU52" s="151"/>
      <c r="BV52" s="71" t="str">
        <f>IF((BR52+BT52)=CONCENTRADO!E$11,"","Verificar , faltas y asistencias registradas")</f>
        <v>Verificar , faltas y asistencias registradas</v>
      </c>
    </row>
    <row r="53" spans="1:74" ht="30" customHeight="1" x14ac:dyDescent="0.25">
      <c r="A53" s="5">
        <v>42</v>
      </c>
      <c r="B53" s="177" t="str">
        <f>IF(ISBLANK(NOMBRES!B43),"",NOMBRES!B43)</f>
        <v>PEREZ MARTINEZ LUZ ELENA</v>
      </c>
      <c r="C53" s="178"/>
      <c r="D53" s="178"/>
      <c r="E53" s="178"/>
      <c r="F53" s="178"/>
      <c r="G53" s="178"/>
      <c r="H53" s="178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78"/>
      <c r="T53" s="178"/>
      <c r="U53" s="178"/>
      <c r="V53" s="178"/>
      <c r="W53" s="178"/>
      <c r="X53" s="178"/>
      <c r="Y53" s="178"/>
      <c r="Z53" s="178"/>
      <c r="AA53" s="178"/>
      <c r="AB53" s="178"/>
      <c r="AC53" s="179"/>
      <c r="AD53" s="42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172">
        <f t="shared" si="2"/>
        <v>0</v>
      </c>
      <c r="BS53" s="173"/>
      <c r="BT53" s="172">
        <f t="shared" si="3"/>
        <v>0</v>
      </c>
      <c r="BU53" s="173"/>
      <c r="BV53" s="71" t="str">
        <f>IF((BR53+BT53)=CONCENTRADO!E$11,"","Verificar , faltas y asistencias registradas")</f>
        <v>Verificar , faltas y asistencias registradas</v>
      </c>
    </row>
    <row r="54" spans="1:74" ht="30" customHeight="1" x14ac:dyDescent="0.25">
      <c r="A54" s="10">
        <v>43</v>
      </c>
      <c r="B54" s="174" t="str">
        <f>IF(ISBLANK(NOMBRES!B44),"",NOMBRES!B44)</f>
        <v>RAMIREZ HERNANDEZ ADILENE PAOLA</v>
      </c>
      <c r="C54" s="175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  <c r="AA54" s="175"/>
      <c r="AB54" s="175"/>
      <c r="AC54" s="176"/>
      <c r="AD54" s="44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150">
        <f t="shared" si="2"/>
        <v>0</v>
      </c>
      <c r="BS54" s="151"/>
      <c r="BT54" s="150">
        <f t="shared" si="3"/>
        <v>0</v>
      </c>
      <c r="BU54" s="151"/>
      <c r="BV54" s="71" t="str">
        <f>IF((BR54+BT54)=CONCENTRADO!E$11,"","Verificar , faltas y asistencias registradas")</f>
        <v>Verificar , faltas y asistencias registradas</v>
      </c>
    </row>
    <row r="55" spans="1:74" ht="30" customHeight="1" x14ac:dyDescent="0.25">
      <c r="A55" s="5">
        <v>44</v>
      </c>
      <c r="B55" s="177" t="str">
        <f>IF(ISBLANK(NOMBRES!B45),"",NOMBRES!B45)</f>
        <v>ROCHA RAMIREZ EDITH ALEJANDRA</v>
      </c>
      <c r="C55" s="178"/>
      <c r="D55" s="178"/>
      <c r="E55" s="178"/>
      <c r="F55" s="178"/>
      <c r="G55" s="178"/>
      <c r="H55" s="178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78"/>
      <c r="U55" s="178"/>
      <c r="V55" s="178"/>
      <c r="W55" s="178"/>
      <c r="X55" s="178"/>
      <c r="Y55" s="178"/>
      <c r="Z55" s="178"/>
      <c r="AA55" s="178"/>
      <c r="AB55" s="178"/>
      <c r="AC55" s="179"/>
      <c r="AD55" s="42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172">
        <f t="shared" si="2"/>
        <v>0</v>
      </c>
      <c r="BS55" s="173"/>
      <c r="BT55" s="172">
        <f t="shared" si="3"/>
        <v>0</v>
      </c>
      <c r="BU55" s="173"/>
      <c r="BV55" s="71" t="str">
        <f>IF((BR55+BT55)=CONCENTRADO!E$11,"","Verificar , faltas y asistencias registradas")</f>
        <v>Verificar , faltas y asistencias registradas</v>
      </c>
    </row>
    <row r="56" spans="1:74" ht="30" customHeight="1" x14ac:dyDescent="0.25">
      <c r="A56" s="10">
        <v>45</v>
      </c>
      <c r="B56" s="174" t="str">
        <f>IF(ISBLANK(NOMBRES!B46),"",NOMBRES!B46)</f>
        <v>RODRIGUEZ DOMINGUEZ JULISSA</v>
      </c>
      <c r="C56" s="175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  <c r="AA56" s="175"/>
      <c r="AB56" s="175"/>
      <c r="AC56" s="176"/>
      <c r="AD56" s="44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150">
        <f t="shared" si="2"/>
        <v>0</v>
      </c>
      <c r="BS56" s="151"/>
      <c r="BT56" s="150">
        <f t="shared" si="3"/>
        <v>0</v>
      </c>
      <c r="BU56" s="151"/>
      <c r="BV56" s="71" t="str">
        <f>IF((BR56+BT56)=CONCENTRADO!E$11,"","Verificar , faltas y asistencias registradas")</f>
        <v>Verificar , faltas y asistencias registradas</v>
      </c>
    </row>
    <row r="57" spans="1:74" ht="30" customHeight="1" x14ac:dyDescent="0.25">
      <c r="A57" s="5">
        <v>46</v>
      </c>
      <c r="B57" s="177" t="str">
        <f>IF(ISBLANK(NOMBRES!B47),"",NOMBRES!B47)</f>
        <v>RODRIGUEZ LORENZO DAFNE ESTEFANIA</v>
      </c>
      <c r="C57" s="178"/>
      <c r="D57" s="178"/>
      <c r="E57" s="178"/>
      <c r="F57" s="178"/>
      <c r="G57" s="178"/>
      <c r="H57" s="178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78"/>
      <c r="U57" s="178"/>
      <c r="V57" s="178"/>
      <c r="W57" s="178"/>
      <c r="X57" s="178"/>
      <c r="Y57" s="178"/>
      <c r="Z57" s="178"/>
      <c r="AA57" s="178"/>
      <c r="AB57" s="178"/>
      <c r="AC57" s="179"/>
      <c r="AD57" s="42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172">
        <f t="shared" si="2"/>
        <v>0</v>
      </c>
      <c r="BS57" s="173"/>
      <c r="BT57" s="172">
        <f t="shared" si="3"/>
        <v>0</v>
      </c>
      <c r="BU57" s="173"/>
      <c r="BV57" s="71" t="str">
        <f>IF((BR57+BT57)=CONCENTRADO!E$11,"","Verificar , faltas y asistencias registradas")</f>
        <v>Verificar , faltas y asistencias registradas</v>
      </c>
    </row>
    <row r="58" spans="1:74" ht="30" customHeight="1" x14ac:dyDescent="0.25">
      <c r="A58" s="10">
        <v>47</v>
      </c>
      <c r="B58" s="174" t="str">
        <f>IF(ISBLANK(NOMBRES!B48),"",NOMBRES!B48)</f>
        <v>ROSAS AMBROSIO YEISIL ARMIL</v>
      </c>
      <c r="C58" s="175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  <c r="AA58" s="175"/>
      <c r="AB58" s="175"/>
      <c r="AC58" s="176"/>
      <c r="AD58" s="44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150">
        <f t="shared" si="2"/>
        <v>0</v>
      </c>
      <c r="BS58" s="151"/>
      <c r="BT58" s="150">
        <f t="shared" si="3"/>
        <v>0</v>
      </c>
      <c r="BU58" s="151"/>
      <c r="BV58" s="71" t="str">
        <f>IF((BR58+BT58)=CONCENTRADO!E$11,"","Verificar , faltas y asistencias registradas")</f>
        <v>Verificar , faltas y asistencias registradas</v>
      </c>
    </row>
    <row r="59" spans="1:74" ht="30" customHeight="1" x14ac:dyDescent="0.25">
      <c r="A59" s="5">
        <v>48</v>
      </c>
      <c r="B59" s="177" t="str">
        <f>IF(ISBLANK(NOMBRES!B49),"",NOMBRES!B49)</f>
        <v>VALERIO BAUTISTA CARLOS IVAN</v>
      </c>
      <c r="C59" s="178"/>
      <c r="D59" s="178"/>
      <c r="E59" s="178"/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78"/>
      <c r="U59" s="178"/>
      <c r="V59" s="178"/>
      <c r="W59" s="178"/>
      <c r="X59" s="178"/>
      <c r="Y59" s="178"/>
      <c r="Z59" s="178"/>
      <c r="AA59" s="178"/>
      <c r="AB59" s="178"/>
      <c r="AC59" s="179"/>
      <c r="AD59" s="42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172">
        <f t="shared" si="2"/>
        <v>0</v>
      </c>
      <c r="BS59" s="173"/>
      <c r="BT59" s="172">
        <f t="shared" si="3"/>
        <v>0</v>
      </c>
      <c r="BU59" s="173"/>
      <c r="BV59" s="71" t="str">
        <f>IF((BR59+BT59)=CONCENTRADO!E$11,"","Verificar , faltas y asistencias registradas")</f>
        <v>Verificar , faltas y asistencias registradas</v>
      </c>
    </row>
    <row r="60" spans="1:74" ht="30" customHeight="1" x14ac:dyDescent="0.25">
      <c r="A60" s="10">
        <v>49</v>
      </c>
      <c r="B60" s="174" t="str">
        <f>IF(ISBLANK(NOMBRES!B50),"",NOMBRES!B50)</f>
        <v/>
      </c>
      <c r="C60" s="175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  <c r="AA60" s="175"/>
      <c r="AB60" s="175"/>
      <c r="AC60" s="176"/>
      <c r="AD60" s="44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150" t="str">
        <f t="shared" si="2"/>
        <v/>
      </c>
      <c r="BS60" s="151"/>
      <c r="BT60" s="150" t="str">
        <f t="shared" si="3"/>
        <v/>
      </c>
      <c r="BU60" s="151"/>
      <c r="BV60" s="71" t="e">
        <f>IF((BR60+BT60)=CONCENTRADO!E$11,"","Verificar , faltas y asistencias registradas")</f>
        <v>#VALUE!</v>
      </c>
    </row>
    <row r="61" spans="1:74" ht="30" customHeight="1" x14ac:dyDescent="0.25">
      <c r="A61" s="5">
        <v>50</v>
      </c>
      <c r="B61" s="177" t="str">
        <f>IF(ISBLANK(NOMBRES!B51),"",NOMBRES!B51)</f>
        <v/>
      </c>
      <c r="C61" s="178"/>
      <c r="D61" s="178"/>
      <c r="E61" s="178"/>
      <c r="F61" s="178"/>
      <c r="G61" s="178"/>
      <c r="H61" s="178"/>
      <c r="I61" s="178"/>
      <c r="J61" s="178"/>
      <c r="K61" s="178" t="e">
        <f>IF(ISBLANK(NOMBRES!#REF!),"",NOMBRES!#REF!)</f>
        <v>#REF!</v>
      </c>
      <c r="L61" s="178"/>
      <c r="M61" s="178"/>
      <c r="N61" s="178"/>
      <c r="O61" s="178"/>
      <c r="P61" s="178"/>
      <c r="Q61" s="178"/>
      <c r="R61" s="178"/>
      <c r="S61" s="178"/>
      <c r="T61" s="178" t="e">
        <f>IF(ISBLANK(NOMBRES!#REF!),"",NOMBRES!#REF!)</f>
        <v>#REF!</v>
      </c>
      <c r="U61" s="178"/>
      <c r="V61" s="178"/>
      <c r="W61" s="178"/>
      <c r="X61" s="178"/>
      <c r="Y61" s="178"/>
      <c r="Z61" s="178"/>
      <c r="AA61" s="178"/>
      <c r="AB61" s="178"/>
      <c r="AC61" s="179"/>
      <c r="AD61" s="42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172" t="str">
        <f t="shared" si="2"/>
        <v/>
      </c>
      <c r="BS61" s="173"/>
      <c r="BT61" s="172" t="str">
        <f t="shared" si="3"/>
        <v/>
      </c>
      <c r="BU61" s="173"/>
      <c r="BV61" s="71" t="e">
        <f>IF((BR61+BT61)=CONCENTRADO!E$11,"","Verificar , faltas y asistencias registradas")</f>
        <v>#VALUE!</v>
      </c>
    </row>
    <row r="62" spans="1:74" ht="15" x14ac:dyDescent="0.2">
      <c r="A62" s="15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BR62" s="17"/>
      <c r="BS62" s="17"/>
      <c r="BT62" s="17"/>
      <c r="BU62" s="17"/>
    </row>
    <row r="63" spans="1:74" ht="24.95" customHeight="1" x14ac:dyDescent="0.2">
      <c r="A63" s="234" t="s">
        <v>34</v>
      </c>
      <c r="B63" s="234"/>
      <c r="C63" s="234"/>
      <c r="D63" s="234"/>
      <c r="E63" s="21"/>
      <c r="F63" s="234" t="s">
        <v>39</v>
      </c>
      <c r="G63" s="234"/>
      <c r="H63" s="234"/>
      <c r="I63" s="234"/>
      <c r="J63" s="234"/>
      <c r="K63" s="234"/>
      <c r="L63" s="234"/>
      <c r="M63" s="234"/>
      <c r="N63" s="21"/>
      <c r="O63" s="235" t="s">
        <v>40</v>
      </c>
      <c r="P63" s="235"/>
      <c r="Q63" s="235"/>
      <c r="R63" s="235"/>
      <c r="S63" s="235"/>
      <c r="T63" s="235"/>
      <c r="U63" s="235"/>
      <c r="V63" s="235"/>
      <c r="W63" s="235"/>
      <c r="X63" s="235"/>
      <c r="Y63" s="235"/>
      <c r="Z63" s="235"/>
      <c r="AA63" s="235"/>
      <c r="AB63" s="235"/>
      <c r="AC63" s="235"/>
      <c r="AD63" s="235"/>
      <c r="AE63" s="235"/>
      <c r="AF63" s="235"/>
      <c r="AG63" s="235"/>
      <c r="AH63" s="235"/>
      <c r="AI63" s="235"/>
      <c r="AJ63" s="235"/>
      <c r="AK63" s="235"/>
      <c r="AL63" s="235"/>
      <c r="AM63" s="235"/>
      <c r="AN63" s="235"/>
      <c r="AO63" s="235"/>
      <c r="AP63" s="235"/>
      <c r="AQ63" s="235"/>
      <c r="AR63" s="235"/>
      <c r="AS63" s="235"/>
      <c r="AT63" s="235"/>
      <c r="AU63" s="235"/>
      <c r="AV63" s="235"/>
      <c r="AX63" s="236" t="s">
        <v>42</v>
      </c>
      <c r="AY63" s="236"/>
      <c r="AZ63" s="236"/>
      <c r="BA63" s="236"/>
      <c r="BB63" s="236"/>
      <c r="BC63" s="236"/>
      <c r="BD63" s="236"/>
      <c r="BE63" s="236"/>
      <c r="BF63" s="236"/>
      <c r="BG63" s="236"/>
      <c r="BH63" s="236"/>
      <c r="BI63" s="236"/>
      <c r="BJ63" s="236"/>
      <c r="BK63" s="236"/>
      <c r="BL63" s="236"/>
      <c r="BM63" s="236"/>
      <c r="BN63" s="236"/>
      <c r="BO63" s="236"/>
      <c r="BP63" s="236"/>
      <c r="BQ63" s="236"/>
      <c r="BR63" s="236"/>
      <c r="BS63" s="236"/>
      <c r="BT63" s="236"/>
      <c r="BU63" s="236"/>
    </row>
    <row r="64" spans="1:74" ht="24.95" customHeight="1" x14ac:dyDescent="0.2">
      <c r="A64" s="237" t="s">
        <v>35</v>
      </c>
      <c r="B64" s="237"/>
      <c r="C64" s="237"/>
      <c r="D64" s="18" t="s">
        <v>13</v>
      </c>
      <c r="E64" s="16"/>
      <c r="F64" s="226"/>
      <c r="G64" s="226"/>
      <c r="H64" s="226"/>
      <c r="I64" s="226"/>
      <c r="J64" s="226"/>
      <c r="K64" s="226"/>
      <c r="L64" s="226"/>
      <c r="M64" s="226"/>
      <c r="N64" s="16"/>
      <c r="O64" s="227" t="s">
        <v>38</v>
      </c>
      <c r="P64" s="227"/>
      <c r="Q64" s="227"/>
      <c r="R64" s="227"/>
      <c r="S64" s="227" t="s">
        <v>8</v>
      </c>
      <c r="T64" s="227"/>
      <c r="U64" s="227"/>
      <c r="V64" s="227"/>
      <c r="W64" s="227"/>
      <c r="X64" s="227" t="s">
        <v>9</v>
      </c>
      <c r="Y64" s="227"/>
      <c r="Z64" s="227"/>
      <c r="AA64" s="227"/>
      <c r="AB64" s="227"/>
      <c r="AC64" s="227" t="s">
        <v>36</v>
      </c>
      <c r="AD64" s="227"/>
      <c r="AE64" s="227"/>
      <c r="AF64" s="227"/>
      <c r="AG64" s="227"/>
      <c r="AH64" s="238" t="s">
        <v>10</v>
      </c>
      <c r="AI64" s="238"/>
      <c r="AJ64" s="238"/>
      <c r="AK64" s="238"/>
      <c r="AL64" s="238"/>
      <c r="AM64" s="239" t="s">
        <v>11</v>
      </c>
      <c r="AN64" s="240"/>
      <c r="AO64" s="240"/>
      <c r="AP64" s="240"/>
      <c r="AQ64" s="241"/>
      <c r="AR64" s="239" t="s">
        <v>37</v>
      </c>
      <c r="AS64" s="240"/>
      <c r="AT64" s="240"/>
      <c r="AU64" s="240"/>
      <c r="AV64" s="241"/>
      <c r="AX64" s="226"/>
      <c r="AY64" s="226"/>
      <c r="AZ64" s="226"/>
      <c r="BA64" s="226"/>
      <c r="BB64" s="226"/>
      <c r="BC64" s="226"/>
      <c r="BD64" s="226"/>
      <c r="BE64" s="226"/>
      <c r="BF64" s="226"/>
      <c r="BG64" s="226"/>
      <c r="BH64" s="226"/>
      <c r="BI64" s="226"/>
      <c r="BJ64" s="226"/>
      <c r="BK64" s="226"/>
      <c r="BL64" s="226"/>
      <c r="BM64" s="226"/>
      <c r="BN64" s="226"/>
      <c r="BO64" s="226"/>
      <c r="BP64" s="226"/>
      <c r="BQ64" s="226"/>
      <c r="BR64" s="226"/>
      <c r="BS64" s="226"/>
      <c r="BT64" s="226"/>
      <c r="BU64" s="226"/>
    </row>
    <row r="65" spans="1:74" ht="24.95" customHeight="1" x14ac:dyDescent="0.2">
      <c r="A65" s="237" t="s">
        <v>15</v>
      </c>
      <c r="B65" s="237"/>
      <c r="C65" s="237"/>
      <c r="D65" s="19" t="s">
        <v>14</v>
      </c>
      <c r="E65" s="16"/>
      <c r="F65" s="235" t="s">
        <v>41</v>
      </c>
      <c r="G65" s="235"/>
      <c r="H65" s="235"/>
      <c r="I65" s="235"/>
      <c r="J65" s="235"/>
      <c r="K65" s="235"/>
      <c r="L65" s="235"/>
      <c r="M65" s="235"/>
      <c r="N65" s="16"/>
      <c r="O65" s="227" t="s">
        <v>12</v>
      </c>
      <c r="P65" s="227"/>
      <c r="Q65" s="227"/>
      <c r="R65" s="227"/>
      <c r="S65" s="228"/>
      <c r="T65" s="228"/>
      <c r="U65" s="228"/>
      <c r="V65" s="228"/>
      <c r="W65" s="228"/>
      <c r="X65" s="228"/>
      <c r="Y65" s="228"/>
      <c r="Z65" s="228"/>
      <c r="AA65" s="228"/>
      <c r="AB65" s="228"/>
      <c r="AC65" s="228"/>
      <c r="AD65" s="228"/>
      <c r="AE65" s="228"/>
      <c r="AF65" s="228"/>
      <c r="AG65" s="228"/>
      <c r="AH65" s="229"/>
      <c r="AI65" s="229"/>
      <c r="AJ65" s="229"/>
      <c r="AK65" s="229"/>
      <c r="AL65" s="229"/>
      <c r="AM65" s="230"/>
      <c r="AN65" s="231"/>
      <c r="AO65" s="231"/>
      <c r="AP65" s="231"/>
      <c r="AQ65" s="232"/>
      <c r="AR65" s="230"/>
      <c r="AS65" s="231"/>
      <c r="AT65" s="231"/>
      <c r="AU65" s="231"/>
      <c r="AV65" s="232"/>
      <c r="AX65" s="226"/>
      <c r="AY65" s="226"/>
      <c r="AZ65" s="226"/>
      <c r="BA65" s="226"/>
      <c r="BB65" s="226"/>
      <c r="BC65" s="226"/>
      <c r="BD65" s="226"/>
      <c r="BE65" s="226"/>
      <c r="BF65" s="226"/>
      <c r="BG65" s="226"/>
      <c r="BH65" s="226"/>
      <c r="BI65" s="226"/>
      <c r="BJ65" s="226"/>
      <c r="BK65" s="226"/>
      <c r="BL65" s="226"/>
      <c r="BM65" s="226"/>
      <c r="BN65" s="226"/>
      <c r="BO65" s="226"/>
      <c r="BP65" s="226"/>
      <c r="BQ65" s="226"/>
      <c r="BR65" s="226"/>
      <c r="BS65" s="226"/>
      <c r="BT65" s="226"/>
      <c r="BU65" s="226"/>
    </row>
    <row r="66" spans="1:74" ht="24.95" customHeight="1" x14ac:dyDescent="0.2">
      <c r="A66" s="237" t="s">
        <v>17</v>
      </c>
      <c r="B66" s="237"/>
      <c r="C66" s="237"/>
      <c r="D66" s="20" t="s">
        <v>16</v>
      </c>
      <c r="E66" s="16"/>
      <c r="F66" s="226">
        <f>SUM('ASIST-ANV'!BR46,'ASIST-ANV'!BT46)</f>
        <v>6</v>
      </c>
      <c r="G66" s="226"/>
      <c r="H66" s="226"/>
      <c r="I66" s="226"/>
      <c r="J66" s="226"/>
      <c r="K66" s="226"/>
      <c r="L66" s="226"/>
      <c r="M66" s="226"/>
      <c r="N66" s="16"/>
      <c r="O66" s="227" t="s">
        <v>18</v>
      </c>
      <c r="P66" s="227"/>
      <c r="Q66" s="227"/>
      <c r="R66" s="227"/>
      <c r="S66" s="228"/>
      <c r="T66" s="228"/>
      <c r="U66" s="228"/>
      <c r="V66" s="228"/>
      <c r="W66" s="228"/>
      <c r="X66" s="228"/>
      <c r="Y66" s="228"/>
      <c r="Z66" s="228"/>
      <c r="AA66" s="228"/>
      <c r="AB66" s="228"/>
      <c r="AC66" s="228"/>
      <c r="AD66" s="228"/>
      <c r="AE66" s="228"/>
      <c r="AF66" s="228"/>
      <c r="AG66" s="228"/>
      <c r="AH66" s="229"/>
      <c r="AI66" s="229"/>
      <c r="AJ66" s="229"/>
      <c r="AK66" s="229"/>
      <c r="AL66" s="229"/>
      <c r="AM66" s="230"/>
      <c r="AN66" s="231"/>
      <c r="AO66" s="231"/>
      <c r="AP66" s="231"/>
      <c r="AQ66" s="232"/>
      <c r="AR66" s="230"/>
      <c r="AS66" s="231"/>
      <c r="AT66" s="231"/>
      <c r="AU66" s="231"/>
      <c r="AV66" s="232"/>
      <c r="AX66" s="226"/>
      <c r="AY66" s="226"/>
      <c r="AZ66" s="226"/>
      <c r="BA66" s="226"/>
      <c r="BB66" s="226"/>
      <c r="BC66" s="226"/>
      <c r="BD66" s="226"/>
      <c r="BE66" s="226"/>
      <c r="BF66" s="226"/>
      <c r="BG66" s="226"/>
      <c r="BH66" s="226"/>
      <c r="BI66" s="226"/>
      <c r="BJ66" s="226"/>
      <c r="BK66" s="226"/>
      <c r="BL66" s="226"/>
      <c r="BM66" s="226"/>
      <c r="BN66" s="226"/>
      <c r="BO66" s="226"/>
      <c r="BP66" s="226"/>
      <c r="BQ66" s="226"/>
      <c r="BR66" s="226"/>
      <c r="BS66" s="226"/>
      <c r="BT66" s="226"/>
      <c r="BU66" s="226"/>
    </row>
    <row r="67" spans="1:74" ht="15" x14ac:dyDescent="0.2">
      <c r="A67" s="233" t="s">
        <v>5</v>
      </c>
      <c r="B67" s="233"/>
      <c r="C67" s="233"/>
      <c r="D67" s="233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25" t="s">
        <v>19</v>
      </c>
      <c r="BP67" s="225"/>
      <c r="BQ67" s="225"/>
      <c r="BR67" s="225"/>
      <c r="BS67" s="225"/>
      <c r="BT67" s="225"/>
      <c r="BU67" s="225"/>
    </row>
    <row r="69" spans="1:74" x14ac:dyDescent="0.2">
      <c r="A69" s="144" t="s">
        <v>32</v>
      </c>
      <c r="B69" s="145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  <c r="U69" s="145"/>
      <c r="V69" s="145"/>
      <c r="W69" s="145"/>
      <c r="X69" s="145"/>
      <c r="Y69" s="145"/>
      <c r="Z69" s="145"/>
      <c r="AA69" s="145"/>
      <c r="AB69" s="145"/>
      <c r="AC69" s="146"/>
      <c r="AD69" s="147" t="s">
        <v>43</v>
      </c>
      <c r="AE69" s="148"/>
      <c r="AF69" s="148"/>
      <c r="AG69" s="148"/>
      <c r="AH69" s="148"/>
      <c r="AI69" s="148"/>
      <c r="AJ69" s="148"/>
      <c r="AK69" s="148"/>
      <c r="AL69" s="148"/>
      <c r="AM69" s="148"/>
      <c r="AN69" s="148"/>
      <c r="AO69" s="148"/>
      <c r="AP69" s="148"/>
      <c r="AQ69" s="148"/>
      <c r="AR69" s="148"/>
      <c r="AS69" s="148"/>
      <c r="AT69" s="148"/>
      <c r="AU69" s="148"/>
      <c r="AV69" s="148"/>
      <c r="AW69" s="148"/>
      <c r="AX69" s="148"/>
      <c r="AY69" s="148"/>
      <c r="AZ69" s="148"/>
      <c r="BA69" s="148"/>
      <c r="BB69" s="148"/>
      <c r="BC69" s="148"/>
      <c r="BD69" s="148"/>
      <c r="BE69" s="148"/>
      <c r="BF69" s="148"/>
      <c r="BG69" s="148"/>
      <c r="BH69" s="148"/>
      <c r="BI69" s="148"/>
      <c r="BJ69" s="148"/>
      <c r="BK69" s="148"/>
      <c r="BL69" s="148"/>
      <c r="BM69" s="148"/>
      <c r="BN69" s="148"/>
      <c r="BO69" s="148"/>
      <c r="BP69" s="148"/>
      <c r="BQ69" s="149"/>
      <c r="BR69" s="242" t="s">
        <v>3</v>
      </c>
      <c r="BS69" s="243"/>
      <c r="BT69" s="243"/>
      <c r="BU69" s="244"/>
    </row>
    <row r="70" spans="1:74" x14ac:dyDescent="0.2">
      <c r="A70" s="212" t="s">
        <v>33</v>
      </c>
      <c r="B70" s="213"/>
      <c r="C70" s="213"/>
      <c r="D70" s="213"/>
      <c r="E70" s="213"/>
      <c r="F70" s="213"/>
      <c r="G70" s="213"/>
      <c r="H70" s="213"/>
      <c r="I70" s="213"/>
      <c r="J70" s="213"/>
      <c r="K70" s="213"/>
      <c r="L70" s="213"/>
      <c r="M70" s="213"/>
      <c r="N70" s="213"/>
      <c r="O70" s="213"/>
      <c r="P70" s="213"/>
      <c r="Q70" s="213"/>
      <c r="R70" s="213"/>
      <c r="S70" s="213"/>
      <c r="T70" s="213"/>
      <c r="U70" s="213"/>
      <c r="V70" s="213"/>
      <c r="W70" s="213"/>
      <c r="X70" s="213"/>
      <c r="Y70" s="213"/>
      <c r="Z70" s="213"/>
      <c r="AA70" s="213"/>
      <c r="AB70" s="213"/>
      <c r="AC70" s="214"/>
      <c r="AD70" s="13">
        <f>IF('ASIST-ANV'!AD81&gt;0,'ASIST-ANV'!AD81,"")</f>
        <v>3</v>
      </c>
      <c r="AE70" s="13">
        <f>IF('ASIST-ANV'!AE81&gt;0,'ASIST-ANV'!AE81,"")</f>
        <v>4</v>
      </c>
      <c r="AF70" s="13">
        <f>IF('ASIST-ANV'!AF81&gt;0,'ASIST-ANV'!AF81,"")</f>
        <v>5</v>
      </c>
      <c r="AG70" s="13">
        <f>IF('ASIST-ANV'!AG81&gt;0,'ASIST-ANV'!AG81,"")</f>
        <v>6</v>
      </c>
      <c r="AH70" s="13">
        <f>IF('ASIST-ANV'!AH81&gt;0,'ASIST-ANV'!AH81,"")</f>
        <v>7</v>
      </c>
      <c r="AI70" s="13">
        <f>IF('ASIST-ANV'!AI81&gt;0,'ASIST-ANV'!AI81,"")</f>
        <v>8</v>
      </c>
      <c r="AJ70" s="13" t="str">
        <f>IF('ASIST-ANV'!AJ81&gt;0,'ASIST-ANV'!AJ81,"")</f>
        <v/>
      </c>
      <c r="AK70" s="13" t="str">
        <f>IF('ASIST-ANV'!AK81&gt;0,'ASIST-ANV'!AK81,"")</f>
        <v/>
      </c>
      <c r="AL70" s="13" t="str">
        <f>IF('ASIST-ANV'!AL81&gt;0,'ASIST-ANV'!AL81,"")</f>
        <v/>
      </c>
      <c r="AM70" s="13" t="str">
        <f>IF('ASIST-ANV'!AM81&gt;0,'ASIST-ANV'!AM81,"")</f>
        <v/>
      </c>
      <c r="AN70" s="13" t="str">
        <f>IF('ASIST-ANV'!AN81&gt;0,'ASIST-ANV'!AN81,"")</f>
        <v/>
      </c>
      <c r="AO70" s="13" t="str">
        <f>IF('ASIST-ANV'!AO81&gt;0,'ASIST-ANV'!AO81,"")</f>
        <v/>
      </c>
      <c r="AP70" s="13" t="str">
        <f>IF('ASIST-ANV'!AP81&gt;0,'ASIST-ANV'!AP81,"")</f>
        <v/>
      </c>
      <c r="AQ70" s="13" t="str">
        <f>IF('ASIST-ANV'!AQ81&gt;0,'ASIST-ANV'!AQ81,"")</f>
        <v/>
      </c>
      <c r="AR70" s="13" t="str">
        <f>IF('ASIST-ANV'!AR81&gt;0,'ASIST-ANV'!AR81,"")</f>
        <v/>
      </c>
      <c r="AS70" s="13" t="str">
        <f>IF('ASIST-ANV'!AS81&gt;0,'ASIST-ANV'!AS81,"")</f>
        <v/>
      </c>
      <c r="AT70" s="13" t="str">
        <f>IF('ASIST-ANV'!AT81&gt;0,'ASIST-ANV'!AT81,"")</f>
        <v/>
      </c>
      <c r="AU70" s="13" t="str">
        <f>IF('ASIST-ANV'!AU81&gt;0,'ASIST-ANV'!AU81,"")</f>
        <v/>
      </c>
      <c r="AV70" s="13" t="str">
        <f>IF('ASIST-ANV'!AV81&gt;0,'ASIST-ANV'!AV81,"")</f>
        <v/>
      </c>
      <c r="AW70" s="13" t="str">
        <f>IF('ASIST-ANV'!AW81&gt;0,'ASIST-ANV'!AW81,"")</f>
        <v/>
      </c>
      <c r="AX70" s="13" t="str">
        <f>IF('ASIST-ANV'!AX81&gt;0,'ASIST-ANV'!AX81,"")</f>
        <v/>
      </c>
      <c r="AY70" s="13" t="str">
        <f>IF('ASIST-ANV'!AY81&gt;0,'ASIST-ANV'!AY81,"")</f>
        <v/>
      </c>
      <c r="AZ70" s="13" t="str">
        <f>IF('ASIST-ANV'!AZ81&gt;0,'ASIST-ANV'!AZ81,"")</f>
        <v/>
      </c>
      <c r="BA70" s="13" t="str">
        <f>IF('ASIST-ANV'!BA81&gt;0,'ASIST-ANV'!BA81,"")</f>
        <v/>
      </c>
      <c r="BB70" s="13" t="str">
        <f>IF('ASIST-ANV'!BB81&gt;0,'ASIST-ANV'!BB81,"")</f>
        <v/>
      </c>
      <c r="BC70" s="13" t="str">
        <f>IF('ASIST-ANV'!BC81&gt;0,'ASIST-ANV'!BC81,"")</f>
        <v/>
      </c>
      <c r="BD70" s="13" t="str">
        <f>IF('ASIST-ANV'!BD81&gt;0,'ASIST-ANV'!BD81,"")</f>
        <v/>
      </c>
      <c r="BE70" s="13" t="str">
        <f>IF('ASIST-ANV'!BE81&gt;0,'ASIST-ANV'!BE81,"")</f>
        <v/>
      </c>
      <c r="BF70" s="13" t="str">
        <f>IF('ASIST-ANV'!BF81&gt;0,'ASIST-ANV'!BF81,"")</f>
        <v/>
      </c>
      <c r="BG70" s="13" t="str">
        <f>IF('ASIST-ANV'!BG81&gt;0,'ASIST-ANV'!BG81,"")</f>
        <v/>
      </c>
      <c r="BH70" s="13" t="str">
        <f>IF('ASIST-ANV'!BH81&gt;0,'ASIST-ANV'!BH81,"")</f>
        <v/>
      </c>
      <c r="BI70" s="13" t="str">
        <f>IF('ASIST-ANV'!BI81&gt;0,'ASIST-ANV'!BI81,"")</f>
        <v/>
      </c>
      <c r="BJ70" s="13" t="str">
        <f>IF('ASIST-ANV'!BJ81&gt;0,'ASIST-ANV'!BJ81,"")</f>
        <v/>
      </c>
      <c r="BK70" s="13" t="str">
        <f>IF('ASIST-ANV'!BK81&gt;0,'ASIST-ANV'!BK81,"")</f>
        <v/>
      </c>
      <c r="BL70" s="13" t="str">
        <f>IF('ASIST-ANV'!BL81&gt;0,'ASIST-ANV'!BL81,"")</f>
        <v/>
      </c>
      <c r="BM70" s="13" t="str">
        <f>IF('ASIST-ANV'!BM81&gt;0,'ASIST-ANV'!BM81,"")</f>
        <v/>
      </c>
      <c r="BN70" s="13" t="str">
        <f>IF('ASIST-ANV'!BN81&gt;0,'ASIST-ANV'!BN81,"")</f>
        <v/>
      </c>
      <c r="BO70" s="13" t="str">
        <f>IF('ASIST-ANV'!BO81&gt;0,'ASIST-ANV'!BO81,"")</f>
        <v/>
      </c>
      <c r="BP70" s="13" t="str">
        <f>IF('ASIST-ANV'!BP81&gt;0,'ASIST-ANV'!BP81,"")</f>
        <v/>
      </c>
      <c r="BQ70" s="13" t="str">
        <f>IF('ASIST-ANV'!BQ81&gt;0,'ASIST-ANV'!BQ81,"")</f>
        <v/>
      </c>
      <c r="BR70" s="245" t="s">
        <v>4</v>
      </c>
      <c r="BS70" s="246"/>
      <c r="BT70" s="247" t="s">
        <v>44</v>
      </c>
      <c r="BU70" s="246"/>
    </row>
    <row r="71" spans="1:74" ht="30" customHeight="1" x14ac:dyDescent="0.25">
      <c r="A71" s="5">
        <v>26</v>
      </c>
      <c r="B71" s="177" t="str">
        <f>IF(ISBLANK(NOMBRES!B27),"",NOMBRES!B27)</f>
        <v>HERNANDEZ HERNANDEZ MARCE DEL ROSARIO</v>
      </c>
      <c r="C71" s="178"/>
      <c r="D71" s="178"/>
      <c r="E71" s="178"/>
      <c r="F71" s="178"/>
      <c r="G71" s="178"/>
      <c r="H71" s="178"/>
      <c r="I71" s="178"/>
      <c r="J71" s="178"/>
      <c r="K71" s="178" t="e">
        <f>IF(ISBLANK(NOMBRES!#REF!),"",NOMBRES!#REF!)</f>
        <v>#REF!</v>
      </c>
      <c r="L71" s="178"/>
      <c r="M71" s="178"/>
      <c r="N71" s="178"/>
      <c r="O71" s="178"/>
      <c r="P71" s="178"/>
      <c r="Q71" s="178"/>
      <c r="R71" s="178"/>
      <c r="S71" s="178"/>
      <c r="T71" s="178" t="e">
        <f>IF(ISBLANK(NOMBRES!#REF!),"",NOMBRES!#REF!)</f>
        <v>#REF!</v>
      </c>
      <c r="U71" s="178"/>
      <c r="V71" s="178"/>
      <c r="W71" s="178"/>
      <c r="X71" s="178"/>
      <c r="Y71" s="178"/>
      <c r="Z71" s="178"/>
      <c r="AA71" s="178"/>
      <c r="AB71" s="178"/>
      <c r="AC71" s="179"/>
      <c r="AD71" s="84" t="s">
        <v>14</v>
      </c>
      <c r="AE71" s="85" t="s">
        <v>14</v>
      </c>
      <c r="AF71" s="85" t="s">
        <v>13</v>
      </c>
      <c r="AG71" s="85" t="s">
        <v>13</v>
      </c>
      <c r="AH71" s="85" t="s">
        <v>13</v>
      </c>
      <c r="AI71" s="85" t="s">
        <v>13</v>
      </c>
      <c r="AJ71" s="85"/>
      <c r="AK71" s="85"/>
      <c r="AL71" s="85"/>
      <c r="AM71" s="85"/>
      <c r="AN71" s="85"/>
      <c r="AO71" s="85"/>
      <c r="AP71" s="85"/>
      <c r="AQ71" s="85"/>
      <c r="AR71" s="85"/>
      <c r="AS71" s="85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85"/>
      <c r="BG71" s="85"/>
      <c r="BH71" s="85"/>
      <c r="BI71" s="85"/>
      <c r="BJ71" s="85"/>
      <c r="BK71" s="85"/>
      <c r="BL71" s="85"/>
      <c r="BM71" s="85"/>
      <c r="BN71" s="43"/>
      <c r="BO71" s="43"/>
      <c r="BP71" s="43"/>
      <c r="BQ71" s="43"/>
      <c r="BR71" s="172">
        <f>IF(B71="","",COUNTIF(AD71:BQ71,".")+COUNTIF(AD71:BQ71,"X")+COUNTIF(AD71:BQ71,"J"))</f>
        <v>4</v>
      </c>
      <c r="BS71" s="173"/>
      <c r="BT71" s="172">
        <f>IF(B71="","", COUNTIF(AD71:BQ71,"/"))</f>
        <v>2</v>
      </c>
      <c r="BU71" s="173"/>
      <c r="BV71" s="71" t="str">
        <f>IF((BR71+BT71)=CONCENTRADO!F$11,"","Verificar , faltas y asistencias registradas")</f>
        <v>Verificar , faltas y asistencias registradas</v>
      </c>
    </row>
    <row r="72" spans="1:74" ht="30" customHeight="1" x14ac:dyDescent="0.25">
      <c r="A72" s="10">
        <v>27</v>
      </c>
      <c r="B72" s="174" t="str">
        <f>IF(ISBLANK(NOMBRES!B28),"",NOMBRES!B28)</f>
        <v>HERNANDEZ HERNANDEZ NAHEMA DEL MILAGROS</v>
      </c>
      <c r="C72" s="175"/>
      <c r="D72" s="175"/>
      <c r="E72" s="175"/>
      <c r="F72" s="175"/>
      <c r="G72" s="175"/>
      <c r="H72" s="175"/>
      <c r="I72" s="175"/>
      <c r="J72" s="175"/>
      <c r="K72" s="175" t="e">
        <f>IF(ISBLANK(NOMBRES!#REF!),"",NOMBRES!#REF!)</f>
        <v>#REF!</v>
      </c>
      <c r="L72" s="175"/>
      <c r="M72" s="175"/>
      <c r="N72" s="175"/>
      <c r="O72" s="175"/>
      <c r="P72" s="175"/>
      <c r="Q72" s="175"/>
      <c r="R72" s="175"/>
      <c r="S72" s="175"/>
      <c r="T72" s="175" t="e">
        <f>IF(ISBLANK(NOMBRES!#REF!),"",NOMBRES!#REF!)</f>
        <v>#REF!</v>
      </c>
      <c r="U72" s="175"/>
      <c r="V72" s="175"/>
      <c r="W72" s="175"/>
      <c r="X72" s="175"/>
      <c r="Y72" s="175"/>
      <c r="Z72" s="175"/>
      <c r="AA72" s="175"/>
      <c r="AB72" s="175"/>
      <c r="AC72" s="176"/>
      <c r="AD72" s="44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150">
        <f t="shared" ref="BR72:BR95" si="4">IF(B72="","",COUNTIF(AD72:BQ72,".")+COUNTIF(AD72:BQ72,"X")+COUNTIF(AD72:BQ72,"J"))</f>
        <v>0</v>
      </c>
      <c r="BS72" s="151"/>
      <c r="BT72" s="150">
        <f t="shared" ref="BT72:BT95" si="5">IF(B72="","", COUNTIF(AD72:BQ72,"/"))</f>
        <v>0</v>
      </c>
      <c r="BU72" s="151"/>
      <c r="BV72" s="71" t="str">
        <f>IF((BR72+BT72)=CONCENTRADO!F$11,"","Verificar , faltas y asistencias registradas")</f>
        <v>Verificar , faltas y asistencias registradas</v>
      </c>
    </row>
    <row r="73" spans="1:74" ht="30" customHeight="1" x14ac:dyDescent="0.25">
      <c r="A73" s="5">
        <v>28</v>
      </c>
      <c r="B73" s="177" t="str">
        <f>IF(ISBLANK(NOMBRES!B29),"",NOMBRES!B29)</f>
        <v>HERNANDEZ LUIS JOSE ANGEL</v>
      </c>
      <c r="C73" s="178"/>
      <c r="D73" s="178"/>
      <c r="E73" s="178"/>
      <c r="F73" s="178"/>
      <c r="G73" s="178"/>
      <c r="H73" s="178"/>
      <c r="I73" s="178"/>
      <c r="J73" s="178"/>
      <c r="K73" s="178" t="e">
        <f>IF(ISBLANK(NOMBRES!#REF!),"",NOMBRES!#REF!)</f>
        <v>#REF!</v>
      </c>
      <c r="L73" s="178"/>
      <c r="M73" s="178"/>
      <c r="N73" s="178"/>
      <c r="O73" s="178"/>
      <c r="P73" s="178"/>
      <c r="Q73" s="178"/>
      <c r="R73" s="178"/>
      <c r="S73" s="178"/>
      <c r="T73" s="178" t="e">
        <f>IF(ISBLANK(NOMBRES!#REF!),"",NOMBRES!#REF!)</f>
        <v>#REF!</v>
      </c>
      <c r="U73" s="178"/>
      <c r="V73" s="178"/>
      <c r="W73" s="178"/>
      <c r="X73" s="178"/>
      <c r="Y73" s="178"/>
      <c r="Z73" s="178"/>
      <c r="AA73" s="178"/>
      <c r="AB73" s="178"/>
      <c r="AC73" s="179"/>
      <c r="AD73" s="42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172">
        <f t="shared" si="4"/>
        <v>0</v>
      </c>
      <c r="BS73" s="173"/>
      <c r="BT73" s="172">
        <f t="shared" si="5"/>
        <v>0</v>
      </c>
      <c r="BU73" s="173"/>
      <c r="BV73" s="71" t="str">
        <f>IF((BR73+BT73)=CONCENTRADO!F$11,"","Verificar , faltas y asistencias registradas")</f>
        <v>Verificar , faltas y asistencias registradas</v>
      </c>
    </row>
    <row r="74" spans="1:74" ht="30" customHeight="1" x14ac:dyDescent="0.25">
      <c r="A74" s="10">
        <v>29</v>
      </c>
      <c r="B74" s="174" t="str">
        <f>IF(ISBLANK(NOMBRES!B30),"",NOMBRES!B30)</f>
        <v>HERNANDEZ LUIS SOFIA</v>
      </c>
      <c r="C74" s="175"/>
      <c r="D74" s="175"/>
      <c r="E74" s="175"/>
      <c r="F74" s="175"/>
      <c r="G74" s="175"/>
      <c r="H74" s="175"/>
      <c r="I74" s="175"/>
      <c r="J74" s="175"/>
      <c r="K74" s="175" t="e">
        <f>IF(ISBLANK(NOMBRES!#REF!),"",NOMBRES!#REF!)</f>
        <v>#REF!</v>
      </c>
      <c r="L74" s="175"/>
      <c r="M74" s="175"/>
      <c r="N74" s="175"/>
      <c r="O74" s="175"/>
      <c r="P74" s="175"/>
      <c r="Q74" s="175"/>
      <c r="R74" s="175"/>
      <c r="S74" s="175"/>
      <c r="T74" s="175" t="e">
        <f>IF(ISBLANK(NOMBRES!#REF!),"",NOMBRES!#REF!)</f>
        <v>#REF!</v>
      </c>
      <c r="U74" s="175"/>
      <c r="V74" s="175"/>
      <c r="W74" s="175"/>
      <c r="X74" s="175"/>
      <c r="Y74" s="175"/>
      <c r="Z74" s="175"/>
      <c r="AA74" s="175"/>
      <c r="AB74" s="175"/>
      <c r="AC74" s="176"/>
      <c r="AD74" s="44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  <c r="BL74" s="45"/>
      <c r="BM74" s="45"/>
      <c r="BN74" s="45"/>
      <c r="BO74" s="45"/>
      <c r="BP74" s="45"/>
      <c r="BQ74" s="45"/>
      <c r="BR74" s="150">
        <f t="shared" si="4"/>
        <v>0</v>
      </c>
      <c r="BS74" s="151"/>
      <c r="BT74" s="150">
        <f t="shared" si="5"/>
        <v>0</v>
      </c>
      <c r="BU74" s="151"/>
      <c r="BV74" s="71" t="str">
        <f>IF((BR74+BT74)=CONCENTRADO!F$11,"","Verificar , faltas y asistencias registradas")</f>
        <v>Verificar , faltas y asistencias registradas</v>
      </c>
    </row>
    <row r="75" spans="1:74" ht="30" customHeight="1" x14ac:dyDescent="0.25">
      <c r="A75" s="5">
        <v>30</v>
      </c>
      <c r="B75" s="177" t="str">
        <f>IF(ISBLANK(NOMBRES!B31),"",NOMBRES!B31)</f>
        <v>HERNANDEZ NOLASCO BLANCA AZALIA</v>
      </c>
      <c r="C75" s="178"/>
      <c r="D75" s="178"/>
      <c r="E75" s="178"/>
      <c r="F75" s="178"/>
      <c r="G75" s="178"/>
      <c r="H75" s="178"/>
      <c r="I75" s="178"/>
      <c r="J75" s="178"/>
      <c r="K75" s="178" t="e">
        <f>IF(ISBLANK(NOMBRES!#REF!),"",NOMBRES!#REF!)</f>
        <v>#REF!</v>
      </c>
      <c r="L75" s="178"/>
      <c r="M75" s="178"/>
      <c r="N75" s="178"/>
      <c r="O75" s="178"/>
      <c r="P75" s="178"/>
      <c r="Q75" s="178"/>
      <c r="R75" s="178"/>
      <c r="S75" s="178"/>
      <c r="T75" s="178" t="e">
        <f>IF(ISBLANK(NOMBRES!#REF!),"",NOMBRES!#REF!)</f>
        <v>#REF!</v>
      </c>
      <c r="U75" s="178"/>
      <c r="V75" s="178"/>
      <c r="W75" s="178"/>
      <c r="X75" s="178"/>
      <c r="Y75" s="178"/>
      <c r="Z75" s="178"/>
      <c r="AA75" s="178"/>
      <c r="AB75" s="178"/>
      <c r="AC75" s="179"/>
      <c r="AD75" s="42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172">
        <f t="shared" si="4"/>
        <v>0</v>
      </c>
      <c r="BS75" s="173"/>
      <c r="BT75" s="172">
        <f t="shared" si="5"/>
        <v>0</v>
      </c>
      <c r="BU75" s="173"/>
      <c r="BV75" s="71" t="str">
        <f>IF((BR75+BT75)=CONCENTRADO!F$11,"","Verificar , faltas y asistencias registradas")</f>
        <v>Verificar , faltas y asistencias registradas</v>
      </c>
    </row>
    <row r="76" spans="1:74" ht="30" customHeight="1" x14ac:dyDescent="0.25">
      <c r="A76" s="10">
        <v>31</v>
      </c>
      <c r="B76" s="174" t="str">
        <f>IF(ISBLANK(NOMBRES!B32),"",NOMBRES!B32)</f>
        <v>JUAREZ BAHENA XIMENA</v>
      </c>
      <c r="C76" s="175"/>
      <c r="D76" s="175"/>
      <c r="E76" s="175"/>
      <c r="F76" s="175"/>
      <c r="G76" s="175"/>
      <c r="H76" s="175"/>
      <c r="I76" s="175"/>
      <c r="J76" s="175"/>
      <c r="K76" s="175" t="e">
        <f>IF(ISBLANK(NOMBRES!#REF!),"",NOMBRES!#REF!)</f>
        <v>#REF!</v>
      </c>
      <c r="L76" s="175"/>
      <c r="M76" s="175"/>
      <c r="N76" s="175"/>
      <c r="O76" s="175"/>
      <c r="P76" s="175"/>
      <c r="Q76" s="175"/>
      <c r="R76" s="175"/>
      <c r="S76" s="175"/>
      <c r="T76" s="175" t="e">
        <f>IF(ISBLANK(NOMBRES!#REF!),"",NOMBRES!#REF!)</f>
        <v>#REF!</v>
      </c>
      <c r="U76" s="175"/>
      <c r="V76" s="175"/>
      <c r="W76" s="175"/>
      <c r="X76" s="175"/>
      <c r="Y76" s="175"/>
      <c r="Z76" s="175"/>
      <c r="AA76" s="175"/>
      <c r="AB76" s="175"/>
      <c r="AC76" s="176"/>
      <c r="AD76" s="44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  <c r="BL76" s="45"/>
      <c r="BM76" s="45"/>
      <c r="BN76" s="45"/>
      <c r="BO76" s="45"/>
      <c r="BP76" s="45"/>
      <c r="BQ76" s="45"/>
      <c r="BR76" s="150">
        <f t="shared" si="4"/>
        <v>0</v>
      </c>
      <c r="BS76" s="151"/>
      <c r="BT76" s="150">
        <f t="shared" si="5"/>
        <v>0</v>
      </c>
      <c r="BU76" s="151"/>
      <c r="BV76" s="71" t="str">
        <f>IF((BR76+BT76)=CONCENTRADO!F$11,"","Verificar , faltas y asistencias registradas")</f>
        <v>Verificar , faltas y asistencias registradas</v>
      </c>
    </row>
    <row r="77" spans="1:74" ht="30" customHeight="1" x14ac:dyDescent="0.25">
      <c r="A77" s="5">
        <v>32</v>
      </c>
      <c r="B77" s="177" t="str">
        <f>IF(ISBLANK(NOMBRES!B33),"",NOMBRES!B33)</f>
        <v>LAZARO VAZQUEZ ANGEL ARATH</v>
      </c>
      <c r="C77" s="178"/>
      <c r="D77" s="178"/>
      <c r="E77" s="178"/>
      <c r="F77" s="178"/>
      <c r="G77" s="178"/>
      <c r="H77" s="178"/>
      <c r="I77" s="178"/>
      <c r="J77" s="178"/>
      <c r="K77" s="178" t="e">
        <f>IF(ISBLANK(NOMBRES!#REF!),"",NOMBRES!#REF!)</f>
        <v>#REF!</v>
      </c>
      <c r="L77" s="178"/>
      <c r="M77" s="178"/>
      <c r="N77" s="178"/>
      <c r="O77" s="178"/>
      <c r="P77" s="178"/>
      <c r="Q77" s="178"/>
      <c r="R77" s="178"/>
      <c r="S77" s="178"/>
      <c r="T77" s="178" t="e">
        <f>IF(ISBLANK(NOMBRES!#REF!),"",NOMBRES!#REF!)</f>
        <v>#REF!</v>
      </c>
      <c r="U77" s="178"/>
      <c r="V77" s="178"/>
      <c r="W77" s="178"/>
      <c r="X77" s="178"/>
      <c r="Y77" s="178"/>
      <c r="Z77" s="178"/>
      <c r="AA77" s="178"/>
      <c r="AB77" s="178"/>
      <c r="AC77" s="179"/>
      <c r="AD77" s="42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172">
        <f t="shared" si="4"/>
        <v>0</v>
      </c>
      <c r="BS77" s="173"/>
      <c r="BT77" s="172">
        <f t="shared" si="5"/>
        <v>0</v>
      </c>
      <c r="BU77" s="173"/>
      <c r="BV77" s="71" t="str">
        <f>IF((BR77+BT77)=CONCENTRADO!F$11,"","Verificar , faltas y asistencias registradas")</f>
        <v>Verificar , faltas y asistencias registradas</v>
      </c>
    </row>
    <row r="78" spans="1:74" ht="30" customHeight="1" x14ac:dyDescent="0.25">
      <c r="A78" s="10">
        <v>33</v>
      </c>
      <c r="B78" s="174" t="str">
        <f>IF(ISBLANK(NOMBRES!B34),"",NOMBRES!B34)</f>
        <v>LOPEZ GONZALEZ PARIS ANNGELY</v>
      </c>
      <c r="C78" s="175"/>
      <c r="D78" s="175"/>
      <c r="E78" s="175"/>
      <c r="F78" s="175"/>
      <c r="G78" s="175"/>
      <c r="H78" s="175"/>
      <c r="I78" s="175"/>
      <c r="J78" s="175"/>
      <c r="K78" s="175" t="e">
        <f>IF(ISBLANK(NOMBRES!#REF!),"",NOMBRES!#REF!)</f>
        <v>#REF!</v>
      </c>
      <c r="L78" s="175"/>
      <c r="M78" s="175"/>
      <c r="N78" s="175"/>
      <c r="O78" s="175"/>
      <c r="P78" s="175"/>
      <c r="Q78" s="175"/>
      <c r="R78" s="175"/>
      <c r="S78" s="175"/>
      <c r="T78" s="175" t="e">
        <f>IF(ISBLANK(NOMBRES!#REF!),"",NOMBRES!#REF!)</f>
        <v>#REF!</v>
      </c>
      <c r="U78" s="175"/>
      <c r="V78" s="175"/>
      <c r="W78" s="175"/>
      <c r="X78" s="175"/>
      <c r="Y78" s="175"/>
      <c r="Z78" s="175"/>
      <c r="AA78" s="175"/>
      <c r="AB78" s="175"/>
      <c r="AC78" s="176"/>
      <c r="AD78" s="44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150">
        <f t="shared" si="4"/>
        <v>0</v>
      </c>
      <c r="BS78" s="151"/>
      <c r="BT78" s="150">
        <f t="shared" si="5"/>
        <v>0</v>
      </c>
      <c r="BU78" s="151"/>
      <c r="BV78" s="71" t="str">
        <f>IF((BR78+BT78)=CONCENTRADO!F$11,"","Verificar , faltas y asistencias registradas")</f>
        <v>Verificar , faltas y asistencias registradas</v>
      </c>
    </row>
    <row r="79" spans="1:74" ht="30" customHeight="1" x14ac:dyDescent="0.25">
      <c r="A79" s="5">
        <v>34</v>
      </c>
      <c r="B79" s="177" t="str">
        <f>IF(ISBLANK(NOMBRES!B35),"",NOMBRES!B35)</f>
        <v>MARTINEZ BAUTISTA AMBAR GUADALUPE</v>
      </c>
      <c r="C79" s="178"/>
      <c r="D79" s="178"/>
      <c r="E79" s="178"/>
      <c r="F79" s="178"/>
      <c r="G79" s="178"/>
      <c r="H79" s="178"/>
      <c r="I79" s="178"/>
      <c r="J79" s="178"/>
      <c r="K79" s="178" t="e">
        <f>IF(ISBLANK(NOMBRES!#REF!),"",NOMBRES!#REF!)</f>
        <v>#REF!</v>
      </c>
      <c r="L79" s="178"/>
      <c r="M79" s="178"/>
      <c r="N79" s="178"/>
      <c r="O79" s="178"/>
      <c r="P79" s="178"/>
      <c r="Q79" s="178"/>
      <c r="R79" s="178"/>
      <c r="S79" s="178"/>
      <c r="T79" s="178" t="e">
        <f>IF(ISBLANK(NOMBRES!#REF!),"",NOMBRES!#REF!)</f>
        <v>#REF!</v>
      </c>
      <c r="U79" s="178"/>
      <c r="V79" s="178"/>
      <c r="W79" s="178"/>
      <c r="X79" s="178"/>
      <c r="Y79" s="178"/>
      <c r="Z79" s="178"/>
      <c r="AA79" s="178"/>
      <c r="AB79" s="178"/>
      <c r="AC79" s="179"/>
      <c r="AD79" s="42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172">
        <f t="shared" si="4"/>
        <v>0</v>
      </c>
      <c r="BS79" s="173"/>
      <c r="BT79" s="172">
        <f t="shared" si="5"/>
        <v>0</v>
      </c>
      <c r="BU79" s="173"/>
      <c r="BV79" s="71" t="str">
        <f>IF((BR79+BT79)=CONCENTRADO!F$11,"","Verificar , faltas y asistencias registradas")</f>
        <v>Verificar , faltas y asistencias registradas</v>
      </c>
    </row>
    <row r="80" spans="1:74" ht="30" customHeight="1" x14ac:dyDescent="0.25">
      <c r="A80" s="10">
        <v>35</v>
      </c>
      <c r="B80" s="174" t="str">
        <f>IF(ISBLANK(NOMBRES!B36),"",NOMBRES!B36)</f>
        <v>MARTINEZ GONZALEZ JOSGAR NOE</v>
      </c>
      <c r="C80" s="175"/>
      <c r="D80" s="175"/>
      <c r="E80" s="175"/>
      <c r="F80" s="175"/>
      <c r="G80" s="175"/>
      <c r="H80" s="175"/>
      <c r="I80" s="175"/>
      <c r="J80" s="175"/>
      <c r="K80" s="175" t="e">
        <f>IF(ISBLANK(NOMBRES!#REF!),"",NOMBRES!#REF!)</f>
        <v>#REF!</v>
      </c>
      <c r="L80" s="175"/>
      <c r="M80" s="175"/>
      <c r="N80" s="175"/>
      <c r="O80" s="175"/>
      <c r="P80" s="175"/>
      <c r="Q80" s="175"/>
      <c r="R80" s="175"/>
      <c r="S80" s="175"/>
      <c r="T80" s="175" t="e">
        <f>IF(ISBLANK(NOMBRES!#REF!),"",NOMBRES!#REF!)</f>
        <v>#REF!</v>
      </c>
      <c r="U80" s="175"/>
      <c r="V80" s="175"/>
      <c r="W80" s="175"/>
      <c r="X80" s="175"/>
      <c r="Y80" s="175"/>
      <c r="Z80" s="175"/>
      <c r="AA80" s="175"/>
      <c r="AB80" s="175"/>
      <c r="AC80" s="176"/>
      <c r="AD80" s="44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150">
        <f t="shared" si="4"/>
        <v>0</v>
      </c>
      <c r="BS80" s="151"/>
      <c r="BT80" s="150">
        <f t="shared" si="5"/>
        <v>0</v>
      </c>
      <c r="BU80" s="151"/>
      <c r="BV80" s="71" t="str">
        <f>IF((BR80+BT80)=CONCENTRADO!F$11,"","Verificar , faltas y asistencias registradas")</f>
        <v>Verificar , faltas y asistencias registradas</v>
      </c>
    </row>
    <row r="81" spans="1:74" ht="30" customHeight="1" x14ac:dyDescent="0.25">
      <c r="A81" s="5">
        <v>36</v>
      </c>
      <c r="B81" s="177" t="str">
        <f>IF(ISBLANK(NOMBRES!B37),"",NOMBRES!B37)</f>
        <v>MARTINEZ HERNANDEZ ANA LLUVIA</v>
      </c>
      <c r="C81" s="178"/>
      <c r="D81" s="178"/>
      <c r="E81" s="178"/>
      <c r="F81" s="178"/>
      <c r="G81" s="178"/>
      <c r="H81" s="178"/>
      <c r="I81" s="178"/>
      <c r="J81" s="178"/>
      <c r="K81" s="178" t="e">
        <f>IF(ISBLANK(NOMBRES!#REF!),"",NOMBRES!#REF!)</f>
        <v>#REF!</v>
      </c>
      <c r="L81" s="178"/>
      <c r="M81" s="178"/>
      <c r="N81" s="178"/>
      <c r="O81" s="178"/>
      <c r="P81" s="178"/>
      <c r="Q81" s="178"/>
      <c r="R81" s="178"/>
      <c r="S81" s="178"/>
      <c r="T81" s="178" t="e">
        <f>IF(ISBLANK(NOMBRES!#REF!),"",NOMBRES!#REF!)</f>
        <v>#REF!</v>
      </c>
      <c r="U81" s="178"/>
      <c r="V81" s="178"/>
      <c r="W81" s="178"/>
      <c r="X81" s="178"/>
      <c r="Y81" s="178"/>
      <c r="Z81" s="178"/>
      <c r="AA81" s="178"/>
      <c r="AB81" s="178"/>
      <c r="AC81" s="179"/>
      <c r="AD81" s="42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172">
        <f t="shared" si="4"/>
        <v>0</v>
      </c>
      <c r="BS81" s="173"/>
      <c r="BT81" s="172">
        <f t="shared" si="5"/>
        <v>0</v>
      </c>
      <c r="BU81" s="173"/>
      <c r="BV81" s="71" t="str">
        <f>IF((BR81+BT81)=CONCENTRADO!F$11,"","Verificar , faltas y asistencias registradas")</f>
        <v>Verificar , faltas y asistencias registradas</v>
      </c>
    </row>
    <row r="82" spans="1:74" ht="30" customHeight="1" x14ac:dyDescent="0.25">
      <c r="A82" s="10">
        <v>37</v>
      </c>
      <c r="B82" s="174" t="str">
        <f>IF(ISBLANK(NOMBRES!B38),"",NOMBRES!B38)</f>
        <v>MARTINEZ HERNANDEZ ANGEL DE JESUS</v>
      </c>
      <c r="C82" s="175"/>
      <c r="D82" s="175"/>
      <c r="E82" s="175"/>
      <c r="F82" s="175"/>
      <c r="G82" s="175"/>
      <c r="H82" s="175"/>
      <c r="I82" s="175"/>
      <c r="J82" s="175"/>
      <c r="K82" s="175" t="e">
        <f>IF(ISBLANK(NOMBRES!#REF!),"",NOMBRES!#REF!)</f>
        <v>#REF!</v>
      </c>
      <c r="L82" s="175"/>
      <c r="M82" s="175"/>
      <c r="N82" s="175"/>
      <c r="O82" s="175"/>
      <c r="P82" s="175"/>
      <c r="Q82" s="175"/>
      <c r="R82" s="175"/>
      <c r="S82" s="175"/>
      <c r="T82" s="175" t="e">
        <f>IF(ISBLANK(NOMBRES!#REF!),"",NOMBRES!#REF!)</f>
        <v>#REF!</v>
      </c>
      <c r="U82" s="175"/>
      <c r="V82" s="175"/>
      <c r="W82" s="175"/>
      <c r="X82" s="175"/>
      <c r="Y82" s="175"/>
      <c r="Z82" s="175"/>
      <c r="AA82" s="175"/>
      <c r="AB82" s="175"/>
      <c r="AC82" s="176"/>
      <c r="AD82" s="44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  <c r="BQ82" s="45"/>
      <c r="BR82" s="150">
        <f t="shared" si="4"/>
        <v>0</v>
      </c>
      <c r="BS82" s="151"/>
      <c r="BT82" s="150">
        <f t="shared" si="5"/>
        <v>0</v>
      </c>
      <c r="BU82" s="151"/>
      <c r="BV82" s="71" t="str">
        <f>IF((BR82+BT82)=CONCENTRADO!F$11,"","Verificar , faltas y asistencias registradas")</f>
        <v>Verificar , faltas y asistencias registradas</v>
      </c>
    </row>
    <row r="83" spans="1:74" ht="30" customHeight="1" x14ac:dyDescent="0.25">
      <c r="A83" s="5">
        <v>38</v>
      </c>
      <c r="B83" s="177" t="str">
        <f>IF(ISBLANK(NOMBRES!B39),"",NOMBRES!B39)</f>
        <v>MARTINEZ HERNANDEZ JADER</v>
      </c>
      <c r="C83" s="178"/>
      <c r="D83" s="178"/>
      <c r="E83" s="178"/>
      <c r="F83" s="178"/>
      <c r="G83" s="178"/>
      <c r="H83" s="178"/>
      <c r="I83" s="178"/>
      <c r="J83" s="178"/>
      <c r="K83" s="178" t="e">
        <f>IF(ISBLANK(NOMBRES!#REF!),"",NOMBRES!#REF!)</f>
        <v>#REF!</v>
      </c>
      <c r="L83" s="178"/>
      <c r="M83" s="178"/>
      <c r="N83" s="178"/>
      <c r="O83" s="178"/>
      <c r="P83" s="178"/>
      <c r="Q83" s="178"/>
      <c r="R83" s="178"/>
      <c r="S83" s="178"/>
      <c r="T83" s="178" t="e">
        <f>IF(ISBLANK(NOMBRES!#REF!),"",NOMBRES!#REF!)</f>
        <v>#REF!</v>
      </c>
      <c r="U83" s="178"/>
      <c r="V83" s="178"/>
      <c r="W83" s="178"/>
      <c r="X83" s="178"/>
      <c r="Y83" s="178"/>
      <c r="Z83" s="178"/>
      <c r="AA83" s="178"/>
      <c r="AB83" s="178"/>
      <c r="AC83" s="179"/>
      <c r="AD83" s="42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172">
        <f t="shared" si="4"/>
        <v>0</v>
      </c>
      <c r="BS83" s="173"/>
      <c r="BT83" s="172">
        <f t="shared" si="5"/>
        <v>0</v>
      </c>
      <c r="BU83" s="173"/>
      <c r="BV83" s="71" t="str">
        <f>IF((BR83+BT83)=CONCENTRADO!F$11,"","Verificar , faltas y asistencias registradas")</f>
        <v>Verificar , faltas y asistencias registradas</v>
      </c>
    </row>
    <row r="84" spans="1:74" ht="30" customHeight="1" x14ac:dyDescent="0.25">
      <c r="A84" s="10">
        <v>39</v>
      </c>
      <c r="B84" s="174" t="str">
        <f>IF(ISBLANK(NOMBRES!B40),"",NOMBRES!B40)</f>
        <v>MARTINEZ HERNANDEZ MAYREN ALEJANDRA</v>
      </c>
      <c r="C84" s="175"/>
      <c r="D84" s="175"/>
      <c r="E84" s="175"/>
      <c r="F84" s="175"/>
      <c r="G84" s="175"/>
      <c r="H84" s="175"/>
      <c r="I84" s="175"/>
      <c r="J84" s="175"/>
      <c r="K84" s="175" t="e">
        <f>IF(ISBLANK(NOMBRES!#REF!),"",NOMBRES!#REF!)</f>
        <v>#REF!</v>
      </c>
      <c r="L84" s="175"/>
      <c r="M84" s="175"/>
      <c r="N84" s="175"/>
      <c r="O84" s="175"/>
      <c r="P84" s="175"/>
      <c r="Q84" s="175"/>
      <c r="R84" s="175"/>
      <c r="S84" s="175"/>
      <c r="T84" s="175" t="e">
        <f>IF(ISBLANK(NOMBRES!#REF!),"",NOMBRES!#REF!)</f>
        <v>#REF!</v>
      </c>
      <c r="U84" s="175"/>
      <c r="V84" s="175"/>
      <c r="W84" s="175"/>
      <c r="X84" s="175"/>
      <c r="Y84" s="175"/>
      <c r="Z84" s="175"/>
      <c r="AA84" s="175"/>
      <c r="AB84" s="175"/>
      <c r="AC84" s="176"/>
      <c r="AD84" s="44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  <c r="BL84" s="45"/>
      <c r="BM84" s="45"/>
      <c r="BN84" s="45"/>
      <c r="BO84" s="45"/>
      <c r="BP84" s="45"/>
      <c r="BQ84" s="45"/>
      <c r="BR84" s="150">
        <f t="shared" si="4"/>
        <v>0</v>
      </c>
      <c r="BS84" s="151"/>
      <c r="BT84" s="150">
        <f t="shared" si="5"/>
        <v>0</v>
      </c>
      <c r="BU84" s="151"/>
      <c r="BV84" s="71" t="str">
        <f>IF((BR84+BT84)=CONCENTRADO!F$11,"","Verificar , faltas y asistencias registradas")</f>
        <v>Verificar , faltas y asistencias registradas</v>
      </c>
    </row>
    <row r="85" spans="1:74" ht="30" customHeight="1" x14ac:dyDescent="0.25">
      <c r="A85" s="5">
        <v>40</v>
      </c>
      <c r="B85" s="177" t="str">
        <f>IF(ISBLANK(NOMBRES!B41),"",NOMBRES!B41)</f>
        <v>MARTINEZ PAVA VALENTIN</v>
      </c>
      <c r="C85" s="178"/>
      <c r="D85" s="178"/>
      <c r="E85" s="178"/>
      <c r="F85" s="178"/>
      <c r="G85" s="178"/>
      <c r="H85" s="178"/>
      <c r="I85" s="178"/>
      <c r="J85" s="178"/>
      <c r="K85" s="178" t="e">
        <f>IF(ISBLANK(NOMBRES!#REF!),"",NOMBRES!#REF!)</f>
        <v>#REF!</v>
      </c>
      <c r="L85" s="178"/>
      <c r="M85" s="178"/>
      <c r="N85" s="178"/>
      <c r="O85" s="178"/>
      <c r="P85" s="178"/>
      <c r="Q85" s="178"/>
      <c r="R85" s="178"/>
      <c r="S85" s="178"/>
      <c r="T85" s="178" t="e">
        <f>IF(ISBLANK(NOMBRES!#REF!),"",NOMBRES!#REF!)</f>
        <v>#REF!</v>
      </c>
      <c r="U85" s="178"/>
      <c r="V85" s="178"/>
      <c r="W85" s="178"/>
      <c r="X85" s="178"/>
      <c r="Y85" s="178"/>
      <c r="Z85" s="178"/>
      <c r="AA85" s="178"/>
      <c r="AB85" s="178"/>
      <c r="AC85" s="179"/>
      <c r="AD85" s="42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172">
        <f t="shared" si="4"/>
        <v>0</v>
      </c>
      <c r="BS85" s="173"/>
      <c r="BT85" s="172">
        <f t="shared" si="5"/>
        <v>0</v>
      </c>
      <c r="BU85" s="173"/>
      <c r="BV85" s="71" t="str">
        <f>IF((BR85+BT85)=CONCENTRADO!F$11,"","Verificar , faltas y asistencias registradas")</f>
        <v>Verificar , faltas y asistencias registradas</v>
      </c>
    </row>
    <row r="86" spans="1:74" ht="30" customHeight="1" x14ac:dyDescent="0.25">
      <c r="A86" s="10">
        <v>41</v>
      </c>
      <c r="B86" s="174" t="str">
        <f>IF(ISBLANK(NOMBRES!B42),"",NOMBRES!B42)</f>
        <v>PADILLA GONZALEZ JHONNY</v>
      </c>
      <c r="C86" s="175"/>
      <c r="D86" s="175"/>
      <c r="E86" s="175"/>
      <c r="F86" s="175"/>
      <c r="G86" s="175"/>
      <c r="H86" s="175"/>
      <c r="I86" s="175"/>
      <c r="J86" s="175"/>
      <c r="K86" s="175" t="e">
        <f>IF(ISBLANK(NOMBRES!#REF!),"",NOMBRES!#REF!)</f>
        <v>#REF!</v>
      </c>
      <c r="L86" s="175"/>
      <c r="M86" s="175"/>
      <c r="N86" s="175"/>
      <c r="O86" s="175"/>
      <c r="P86" s="175"/>
      <c r="Q86" s="175"/>
      <c r="R86" s="175"/>
      <c r="S86" s="175"/>
      <c r="T86" s="175" t="e">
        <f>IF(ISBLANK(NOMBRES!#REF!),"",NOMBRES!#REF!)</f>
        <v>#REF!</v>
      </c>
      <c r="U86" s="175"/>
      <c r="V86" s="175"/>
      <c r="W86" s="175"/>
      <c r="X86" s="175"/>
      <c r="Y86" s="175"/>
      <c r="Z86" s="175"/>
      <c r="AA86" s="175"/>
      <c r="AB86" s="175"/>
      <c r="AC86" s="176"/>
      <c r="AD86" s="44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45"/>
      <c r="BG86" s="45"/>
      <c r="BH86" s="45"/>
      <c r="BI86" s="45"/>
      <c r="BJ86" s="45"/>
      <c r="BK86" s="45"/>
      <c r="BL86" s="45"/>
      <c r="BM86" s="45"/>
      <c r="BN86" s="45"/>
      <c r="BO86" s="45"/>
      <c r="BP86" s="45"/>
      <c r="BQ86" s="45"/>
      <c r="BR86" s="150">
        <f t="shared" si="4"/>
        <v>0</v>
      </c>
      <c r="BS86" s="151"/>
      <c r="BT86" s="150">
        <f t="shared" si="5"/>
        <v>0</v>
      </c>
      <c r="BU86" s="151"/>
      <c r="BV86" s="71" t="str">
        <f>IF((BR86+BT86)=CONCENTRADO!F$11,"","Verificar , faltas y asistencias registradas")</f>
        <v>Verificar , faltas y asistencias registradas</v>
      </c>
    </row>
    <row r="87" spans="1:74" ht="30" customHeight="1" x14ac:dyDescent="0.25">
      <c r="A87" s="5">
        <v>42</v>
      </c>
      <c r="B87" s="177" t="str">
        <f>IF(ISBLANK(NOMBRES!B43),"",NOMBRES!B43)</f>
        <v>PEREZ MARTINEZ LUZ ELENA</v>
      </c>
      <c r="C87" s="178"/>
      <c r="D87" s="178"/>
      <c r="E87" s="178"/>
      <c r="F87" s="178"/>
      <c r="G87" s="178"/>
      <c r="H87" s="178"/>
      <c r="I87" s="178"/>
      <c r="J87" s="178"/>
      <c r="K87" s="178" t="e">
        <f>IF(ISBLANK(NOMBRES!#REF!),"",NOMBRES!#REF!)</f>
        <v>#REF!</v>
      </c>
      <c r="L87" s="178"/>
      <c r="M87" s="178"/>
      <c r="N87" s="178"/>
      <c r="O87" s="178"/>
      <c r="P87" s="178"/>
      <c r="Q87" s="178"/>
      <c r="R87" s="178"/>
      <c r="S87" s="178"/>
      <c r="T87" s="178" t="e">
        <f>IF(ISBLANK(NOMBRES!#REF!),"",NOMBRES!#REF!)</f>
        <v>#REF!</v>
      </c>
      <c r="U87" s="178"/>
      <c r="V87" s="178"/>
      <c r="W87" s="178"/>
      <c r="X87" s="178"/>
      <c r="Y87" s="178"/>
      <c r="Z87" s="178"/>
      <c r="AA87" s="178"/>
      <c r="AB87" s="178"/>
      <c r="AC87" s="179"/>
      <c r="AD87" s="42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172">
        <f t="shared" si="4"/>
        <v>0</v>
      </c>
      <c r="BS87" s="173"/>
      <c r="BT87" s="172">
        <f t="shared" si="5"/>
        <v>0</v>
      </c>
      <c r="BU87" s="173"/>
      <c r="BV87" s="71" t="str">
        <f>IF((BR87+BT87)=CONCENTRADO!F$11,"","Verificar , faltas y asistencias registradas")</f>
        <v>Verificar , faltas y asistencias registradas</v>
      </c>
    </row>
    <row r="88" spans="1:74" ht="30" customHeight="1" x14ac:dyDescent="0.25">
      <c r="A88" s="10">
        <v>43</v>
      </c>
      <c r="B88" s="174" t="str">
        <f>IF(ISBLANK(NOMBRES!B44),"",NOMBRES!B44)</f>
        <v>RAMIREZ HERNANDEZ ADILENE PAOLA</v>
      </c>
      <c r="C88" s="175"/>
      <c r="D88" s="175"/>
      <c r="E88" s="175"/>
      <c r="F88" s="175"/>
      <c r="G88" s="175"/>
      <c r="H88" s="175"/>
      <c r="I88" s="175"/>
      <c r="J88" s="175"/>
      <c r="K88" s="175" t="e">
        <f>IF(ISBLANK(NOMBRES!#REF!),"",NOMBRES!#REF!)</f>
        <v>#REF!</v>
      </c>
      <c r="L88" s="175"/>
      <c r="M88" s="175"/>
      <c r="N88" s="175"/>
      <c r="O88" s="175"/>
      <c r="P88" s="175"/>
      <c r="Q88" s="175"/>
      <c r="R88" s="175"/>
      <c r="S88" s="175"/>
      <c r="T88" s="175" t="e">
        <f>IF(ISBLANK(NOMBRES!#REF!),"",NOMBRES!#REF!)</f>
        <v>#REF!</v>
      </c>
      <c r="U88" s="175"/>
      <c r="V88" s="175"/>
      <c r="W88" s="175"/>
      <c r="X88" s="175"/>
      <c r="Y88" s="175"/>
      <c r="Z88" s="175"/>
      <c r="AA88" s="175"/>
      <c r="AB88" s="175"/>
      <c r="AC88" s="176"/>
      <c r="AD88" s="44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  <c r="BQ88" s="45"/>
      <c r="BR88" s="150">
        <f t="shared" si="4"/>
        <v>0</v>
      </c>
      <c r="BS88" s="151"/>
      <c r="BT88" s="150">
        <f t="shared" si="5"/>
        <v>0</v>
      </c>
      <c r="BU88" s="151"/>
      <c r="BV88" s="71" t="str">
        <f>IF((BR88+BT88)=CONCENTRADO!F$11,"","Verificar , faltas y asistencias registradas")</f>
        <v>Verificar , faltas y asistencias registradas</v>
      </c>
    </row>
    <row r="89" spans="1:74" ht="30" customHeight="1" x14ac:dyDescent="0.25">
      <c r="A89" s="5">
        <v>44</v>
      </c>
      <c r="B89" s="177" t="str">
        <f>IF(ISBLANK(NOMBRES!B45),"",NOMBRES!B45)</f>
        <v>ROCHA RAMIREZ EDITH ALEJANDRA</v>
      </c>
      <c r="C89" s="178"/>
      <c r="D89" s="178"/>
      <c r="E89" s="178"/>
      <c r="F89" s="178"/>
      <c r="G89" s="178"/>
      <c r="H89" s="178"/>
      <c r="I89" s="178"/>
      <c r="J89" s="178"/>
      <c r="K89" s="178" t="e">
        <f>IF(ISBLANK(NOMBRES!#REF!),"",NOMBRES!#REF!)</f>
        <v>#REF!</v>
      </c>
      <c r="L89" s="178"/>
      <c r="M89" s="178"/>
      <c r="N89" s="178"/>
      <c r="O89" s="178"/>
      <c r="P89" s="178"/>
      <c r="Q89" s="178"/>
      <c r="R89" s="178"/>
      <c r="S89" s="178"/>
      <c r="T89" s="178" t="e">
        <f>IF(ISBLANK(NOMBRES!#REF!),"",NOMBRES!#REF!)</f>
        <v>#REF!</v>
      </c>
      <c r="U89" s="178"/>
      <c r="V89" s="178"/>
      <c r="W89" s="178"/>
      <c r="X89" s="178"/>
      <c r="Y89" s="178"/>
      <c r="Z89" s="178"/>
      <c r="AA89" s="178"/>
      <c r="AB89" s="178"/>
      <c r="AC89" s="179"/>
      <c r="AD89" s="42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172">
        <f t="shared" si="4"/>
        <v>0</v>
      </c>
      <c r="BS89" s="173"/>
      <c r="BT89" s="172">
        <f t="shared" si="5"/>
        <v>0</v>
      </c>
      <c r="BU89" s="173"/>
      <c r="BV89" s="71" t="str">
        <f>IF((BR89+BT89)=CONCENTRADO!F$11,"","Verificar , faltas y asistencias registradas")</f>
        <v>Verificar , faltas y asistencias registradas</v>
      </c>
    </row>
    <row r="90" spans="1:74" ht="30" customHeight="1" x14ac:dyDescent="0.25">
      <c r="A90" s="10">
        <v>45</v>
      </c>
      <c r="B90" s="174" t="str">
        <f>IF(ISBLANK(NOMBRES!B46),"",NOMBRES!B46)</f>
        <v>RODRIGUEZ DOMINGUEZ JULISSA</v>
      </c>
      <c r="C90" s="175"/>
      <c r="D90" s="175"/>
      <c r="E90" s="175"/>
      <c r="F90" s="175"/>
      <c r="G90" s="175"/>
      <c r="H90" s="175"/>
      <c r="I90" s="175"/>
      <c r="J90" s="175"/>
      <c r="K90" s="175" t="e">
        <f>IF(ISBLANK(NOMBRES!#REF!),"",NOMBRES!#REF!)</f>
        <v>#REF!</v>
      </c>
      <c r="L90" s="175"/>
      <c r="M90" s="175"/>
      <c r="N90" s="175"/>
      <c r="O90" s="175"/>
      <c r="P90" s="175"/>
      <c r="Q90" s="175"/>
      <c r="R90" s="175"/>
      <c r="S90" s="175"/>
      <c r="T90" s="175" t="e">
        <f>IF(ISBLANK(NOMBRES!#REF!),"",NOMBRES!#REF!)</f>
        <v>#REF!</v>
      </c>
      <c r="U90" s="175"/>
      <c r="V90" s="175"/>
      <c r="W90" s="175"/>
      <c r="X90" s="175"/>
      <c r="Y90" s="175"/>
      <c r="Z90" s="175"/>
      <c r="AA90" s="175"/>
      <c r="AB90" s="175"/>
      <c r="AC90" s="176"/>
      <c r="AD90" s="44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  <c r="BK90" s="45"/>
      <c r="BL90" s="45"/>
      <c r="BM90" s="45"/>
      <c r="BN90" s="45"/>
      <c r="BO90" s="45"/>
      <c r="BP90" s="45"/>
      <c r="BQ90" s="45"/>
      <c r="BR90" s="150">
        <f t="shared" si="4"/>
        <v>0</v>
      </c>
      <c r="BS90" s="151"/>
      <c r="BT90" s="150">
        <f t="shared" si="5"/>
        <v>0</v>
      </c>
      <c r="BU90" s="151"/>
      <c r="BV90" s="71" t="str">
        <f>IF((BR90+BT90)=CONCENTRADO!F$11,"","Verificar , faltas y asistencias registradas")</f>
        <v>Verificar , faltas y asistencias registradas</v>
      </c>
    </row>
    <row r="91" spans="1:74" ht="30" customHeight="1" x14ac:dyDescent="0.25">
      <c r="A91" s="5">
        <v>46</v>
      </c>
      <c r="B91" s="177" t="str">
        <f>IF(ISBLANK(NOMBRES!B47),"",NOMBRES!B47)</f>
        <v>RODRIGUEZ LORENZO DAFNE ESTEFANIA</v>
      </c>
      <c r="C91" s="178"/>
      <c r="D91" s="178"/>
      <c r="E91" s="178"/>
      <c r="F91" s="178"/>
      <c r="G91" s="178"/>
      <c r="H91" s="178"/>
      <c r="I91" s="178"/>
      <c r="J91" s="178"/>
      <c r="K91" s="178" t="e">
        <f>IF(ISBLANK(NOMBRES!#REF!),"",NOMBRES!#REF!)</f>
        <v>#REF!</v>
      </c>
      <c r="L91" s="178"/>
      <c r="M91" s="178"/>
      <c r="N91" s="178"/>
      <c r="O91" s="178"/>
      <c r="P91" s="178"/>
      <c r="Q91" s="178"/>
      <c r="R91" s="178"/>
      <c r="S91" s="178"/>
      <c r="T91" s="178" t="e">
        <f>IF(ISBLANK(NOMBRES!#REF!),"",NOMBRES!#REF!)</f>
        <v>#REF!</v>
      </c>
      <c r="U91" s="178"/>
      <c r="V91" s="178"/>
      <c r="W91" s="178"/>
      <c r="X91" s="178"/>
      <c r="Y91" s="178"/>
      <c r="Z91" s="178"/>
      <c r="AA91" s="178"/>
      <c r="AB91" s="178"/>
      <c r="AC91" s="179"/>
      <c r="AD91" s="42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172">
        <f t="shared" si="4"/>
        <v>0</v>
      </c>
      <c r="BS91" s="173"/>
      <c r="BT91" s="172">
        <f t="shared" si="5"/>
        <v>0</v>
      </c>
      <c r="BU91" s="173"/>
      <c r="BV91" s="71" t="str">
        <f>IF((BR91+BT91)=CONCENTRADO!F$11,"","Verificar , faltas y asistencias registradas")</f>
        <v>Verificar , faltas y asistencias registradas</v>
      </c>
    </row>
    <row r="92" spans="1:74" ht="30" customHeight="1" x14ac:dyDescent="0.25">
      <c r="A92" s="10">
        <v>47</v>
      </c>
      <c r="B92" s="174" t="str">
        <f>IF(ISBLANK(NOMBRES!B48),"",NOMBRES!B48)</f>
        <v>ROSAS AMBROSIO YEISIL ARMIL</v>
      </c>
      <c r="C92" s="175"/>
      <c r="D92" s="175"/>
      <c r="E92" s="175"/>
      <c r="F92" s="175"/>
      <c r="G92" s="175"/>
      <c r="H92" s="175"/>
      <c r="I92" s="175"/>
      <c r="J92" s="175"/>
      <c r="K92" s="175" t="e">
        <f>IF(ISBLANK(NOMBRES!#REF!),"",NOMBRES!#REF!)</f>
        <v>#REF!</v>
      </c>
      <c r="L92" s="175"/>
      <c r="M92" s="175"/>
      <c r="N92" s="175"/>
      <c r="O92" s="175"/>
      <c r="P92" s="175"/>
      <c r="Q92" s="175"/>
      <c r="R92" s="175"/>
      <c r="S92" s="175"/>
      <c r="T92" s="175" t="e">
        <f>IF(ISBLANK(NOMBRES!#REF!),"",NOMBRES!#REF!)</f>
        <v>#REF!</v>
      </c>
      <c r="U92" s="175"/>
      <c r="V92" s="175"/>
      <c r="W92" s="175"/>
      <c r="X92" s="175"/>
      <c r="Y92" s="175"/>
      <c r="Z92" s="175"/>
      <c r="AA92" s="175"/>
      <c r="AB92" s="175"/>
      <c r="AC92" s="176"/>
      <c r="AD92" s="44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5"/>
      <c r="BL92" s="45"/>
      <c r="BM92" s="45"/>
      <c r="BN92" s="45"/>
      <c r="BO92" s="45"/>
      <c r="BP92" s="45"/>
      <c r="BQ92" s="45"/>
      <c r="BR92" s="150">
        <f t="shared" si="4"/>
        <v>0</v>
      </c>
      <c r="BS92" s="151"/>
      <c r="BT92" s="150">
        <f t="shared" si="5"/>
        <v>0</v>
      </c>
      <c r="BU92" s="151"/>
      <c r="BV92" s="71" t="str">
        <f>IF((BR92+BT92)=CONCENTRADO!F$11,"","Verificar , faltas y asistencias registradas")</f>
        <v>Verificar , faltas y asistencias registradas</v>
      </c>
    </row>
    <row r="93" spans="1:74" ht="30" customHeight="1" x14ac:dyDescent="0.25">
      <c r="A93" s="5">
        <v>48</v>
      </c>
      <c r="B93" s="177" t="str">
        <f>IF(ISBLANK(NOMBRES!B49),"",NOMBRES!B49)</f>
        <v>VALERIO BAUTISTA CARLOS IVAN</v>
      </c>
      <c r="C93" s="178"/>
      <c r="D93" s="178"/>
      <c r="E93" s="178"/>
      <c r="F93" s="178"/>
      <c r="G93" s="178"/>
      <c r="H93" s="178"/>
      <c r="I93" s="178"/>
      <c r="J93" s="178"/>
      <c r="K93" s="178" t="e">
        <f>IF(ISBLANK(NOMBRES!#REF!),"",NOMBRES!#REF!)</f>
        <v>#REF!</v>
      </c>
      <c r="L93" s="178"/>
      <c r="M93" s="178"/>
      <c r="N93" s="178"/>
      <c r="O93" s="178"/>
      <c r="P93" s="178"/>
      <c r="Q93" s="178"/>
      <c r="R93" s="178"/>
      <c r="S93" s="178"/>
      <c r="T93" s="178" t="e">
        <f>IF(ISBLANK(NOMBRES!#REF!),"",NOMBRES!#REF!)</f>
        <v>#REF!</v>
      </c>
      <c r="U93" s="178"/>
      <c r="V93" s="178"/>
      <c r="W93" s="178"/>
      <c r="X93" s="178"/>
      <c r="Y93" s="178"/>
      <c r="Z93" s="178"/>
      <c r="AA93" s="178"/>
      <c r="AB93" s="178"/>
      <c r="AC93" s="179"/>
      <c r="AD93" s="42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172">
        <f t="shared" si="4"/>
        <v>0</v>
      </c>
      <c r="BS93" s="173"/>
      <c r="BT93" s="172">
        <f t="shared" si="5"/>
        <v>0</v>
      </c>
      <c r="BU93" s="173"/>
      <c r="BV93" s="71" t="str">
        <f>IF((BR93+BT93)=CONCENTRADO!F$11,"","Verificar , faltas y asistencias registradas")</f>
        <v>Verificar , faltas y asistencias registradas</v>
      </c>
    </row>
    <row r="94" spans="1:74" ht="30" customHeight="1" x14ac:dyDescent="0.25">
      <c r="A94" s="10">
        <v>49</v>
      </c>
      <c r="B94" s="174" t="str">
        <f>IF(ISBLANK(NOMBRES!B50),"",NOMBRES!B50)</f>
        <v/>
      </c>
      <c r="C94" s="175"/>
      <c r="D94" s="175"/>
      <c r="E94" s="175"/>
      <c r="F94" s="175"/>
      <c r="G94" s="175"/>
      <c r="H94" s="175"/>
      <c r="I94" s="175"/>
      <c r="J94" s="175"/>
      <c r="K94" s="175" t="e">
        <f>IF(ISBLANK(NOMBRES!#REF!),"",NOMBRES!#REF!)</f>
        <v>#REF!</v>
      </c>
      <c r="L94" s="175"/>
      <c r="M94" s="175"/>
      <c r="N94" s="175"/>
      <c r="O94" s="175"/>
      <c r="P94" s="175"/>
      <c r="Q94" s="175"/>
      <c r="R94" s="175"/>
      <c r="S94" s="175"/>
      <c r="T94" s="175" t="e">
        <f>IF(ISBLANK(NOMBRES!#REF!),"",NOMBRES!#REF!)</f>
        <v>#REF!</v>
      </c>
      <c r="U94" s="175"/>
      <c r="V94" s="175"/>
      <c r="W94" s="175"/>
      <c r="X94" s="175"/>
      <c r="Y94" s="175"/>
      <c r="Z94" s="175"/>
      <c r="AA94" s="175"/>
      <c r="AB94" s="175"/>
      <c r="AC94" s="176"/>
      <c r="AD94" s="44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  <c r="BQ94" s="45"/>
      <c r="BR94" s="150" t="str">
        <f t="shared" si="4"/>
        <v/>
      </c>
      <c r="BS94" s="151"/>
      <c r="BT94" s="150" t="str">
        <f t="shared" si="5"/>
        <v/>
      </c>
      <c r="BU94" s="151"/>
      <c r="BV94" s="71" t="e">
        <f>IF((BR94+BT94)=CONCENTRADO!F$11,"","Verificar , faltas y asistencias registradas")</f>
        <v>#VALUE!</v>
      </c>
    </row>
    <row r="95" spans="1:74" ht="30" customHeight="1" x14ac:dyDescent="0.25">
      <c r="A95" s="5">
        <v>50</v>
      </c>
      <c r="B95" s="177" t="str">
        <f>IF(ISBLANK(NOMBRES!B51),"",NOMBRES!B51)</f>
        <v/>
      </c>
      <c r="C95" s="178"/>
      <c r="D95" s="178"/>
      <c r="E95" s="178"/>
      <c r="F95" s="178"/>
      <c r="G95" s="178"/>
      <c r="H95" s="178"/>
      <c r="I95" s="178"/>
      <c r="J95" s="178"/>
      <c r="K95" s="178" t="e">
        <f>IF(ISBLANK(NOMBRES!#REF!),"",NOMBRES!#REF!)</f>
        <v>#REF!</v>
      </c>
      <c r="L95" s="178"/>
      <c r="M95" s="178"/>
      <c r="N95" s="178"/>
      <c r="O95" s="178"/>
      <c r="P95" s="178"/>
      <c r="Q95" s="178"/>
      <c r="R95" s="178"/>
      <c r="S95" s="178"/>
      <c r="T95" s="178" t="e">
        <f>IF(ISBLANK(NOMBRES!#REF!),"",NOMBRES!#REF!)</f>
        <v>#REF!</v>
      </c>
      <c r="U95" s="178"/>
      <c r="V95" s="178"/>
      <c r="W95" s="178"/>
      <c r="X95" s="178"/>
      <c r="Y95" s="178"/>
      <c r="Z95" s="178"/>
      <c r="AA95" s="178"/>
      <c r="AB95" s="178"/>
      <c r="AC95" s="179"/>
      <c r="AD95" s="42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172" t="str">
        <f t="shared" si="4"/>
        <v/>
      </c>
      <c r="BS95" s="173"/>
      <c r="BT95" s="172" t="str">
        <f t="shared" si="5"/>
        <v/>
      </c>
      <c r="BU95" s="173"/>
      <c r="BV95" s="71" t="e">
        <f>IF((BR95+BT95)=CONCENTRADO!F$11,"","Verificar , faltas y asistencias registradas")</f>
        <v>#VALUE!</v>
      </c>
    </row>
    <row r="96" spans="1:74" ht="15" x14ac:dyDescent="0.2">
      <c r="A96" s="15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BR96" s="17"/>
      <c r="BS96" s="17"/>
      <c r="BT96" s="17"/>
      <c r="BU96" s="17"/>
    </row>
    <row r="97" spans="1:73" ht="24.95" customHeight="1" x14ac:dyDescent="0.2">
      <c r="A97" s="234" t="s">
        <v>34</v>
      </c>
      <c r="B97" s="234"/>
      <c r="C97" s="234"/>
      <c r="D97" s="234"/>
      <c r="E97" s="21"/>
      <c r="F97" s="234" t="s">
        <v>39</v>
      </c>
      <c r="G97" s="234"/>
      <c r="H97" s="234"/>
      <c r="I97" s="234"/>
      <c r="J97" s="234"/>
      <c r="K97" s="234"/>
      <c r="L97" s="234"/>
      <c r="M97" s="234"/>
      <c r="N97" s="21"/>
      <c r="O97" s="235" t="s">
        <v>40</v>
      </c>
      <c r="P97" s="235"/>
      <c r="Q97" s="235"/>
      <c r="R97" s="235"/>
      <c r="S97" s="235"/>
      <c r="T97" s="235"/>
      <c r="U97" s="235"/>
      <c r="V97" s="235"/>
      <c r="W97" s="235"/>
      <c r="X97" s="235"/>
      <c r="Y97" s="235"/>
      <c r="Z97" s="235"/>
      <c r="AA97" s="235"/>
      <c r="AB97" s="235"/>
      <c r="AC97" s="235"/>
      <c r="AD97" s="235"/>
      <c r="AE97" s="235"/>
      <c r="AF97" s="235"/>
      <c r="AG97" s="235"/>
      <c r="AH97" s="235"/>
      <c r="AI97" s="235"/>
      <c r="AJ97" s="235"/>
      <c r="AK97" s="235"/>
      <c r="AL97" s="235"/>
      <c r="AM97" s="235"/>
      <c r="AN97" s="235"/>
      <c r="AO97" s="235"/>
      <c r="AP97" s="235"/>
      <c r="AQ97" s="235"/>
      <c r="AR97" s="235"/>
      <c r="AS97" s="235"/>
      <c r="AT97" s="235"/>
      <c r="AU97" s="235"/>
      <c r="AV97" s="235"/>
      <c r="AX97" s="236" t="s">
        <v>42</v>
      </c>
      <c r="AY97" s="236"/>
      <c r="AZ97" s="236"/>
      <c r="BA97" s="236"/>
      <c r="BB97" s="236"/>
      <c r="BC97" s="236"/>
      <c r="BD97" s="236"/>
      <c r="BE97" s="236"/>
      <c r="BF97" s="236"/>
      <c r="BG97" s="236"/>
      <c r="BH97" s="236"/>
      <c r="BI97" s="236"/>
      <c r="BJ97" s="236"/>
      <c r="BK97" s="236"/>
      <c r="BL97" s="236"/>
      <c r="BM97" s="236"/>
      <c r="BN97" s="236"/>
      <c r="BO97" s="236"/>
      <c r="BP97" s="236"/>
      <c r="BQ97" s="236"/>
      <c r="BR97" s="236"/>
      <c r="BS97" s="236"/>
      <c r="BT97" s="236"/>
      <c r="BU97" s="236"/>
    </row>
    <row r="98" spans="1:73" ht="24.95" customHeight="1" x14ac:dyDescent="0.2">
      <c r="A98" s="237" t="s">
        <v>35</v>
      </c>
      <c r="B98" s="237"/>
      <c r="C98" s="237"/>
      <c r="D98" s="18" t="s">
        <v>13</v>
      </c>
      <c r="E98" s="16"/>
      <c r="F98" s="226"/>
      <c r="G98" s="226"/>
      <c r="H98" s="226"/>
      <c r="I98" s="226"/>
      <c r="J98" s="226"/>
      <c r="K98" s="226"/>
      <c r="L98" s="226"/>
      <c r="M98" s="226"/>
      <c r="N98" s="16"/>
      <c r="O98" s="227" t="s">
        <v>38</v>
      </c>
      <c r="P98" s="227"/>
      <c r="Q98" s="227"/>
      <c r="R98" s="227"/>
      <c r="S98" s="227" t="s">
        <v>8</v>
      </c>
      <c r="T98" s="227"/>
      <c r="U98" s="227"/>
      <c r="V98" s="227"/>
      <c r="W98" s="227"/>
      <c r="X98" s="227" t="s">
        <v>9</v>
      </c>
      <c r="Y98" s="227"/>
      <c r="Z98" s="227"/>
      <c r="AA98" s="227"/>
      <c r="AB98" s="227"/>
      <c r="AC98" s="227" t="s">
        <v>36</v>
      </c>
      <c r="AD98" s="227"/>
      <c r="AE98" s="227"/>
      <c r="AF98" s="227"/>
      <c r="AG98" s="227"/>
      <c r="AH98" s="238" t="s">
        <v>10</v>
      </c>
      <c r="AI98" s="238"/>
      <c r="AJ98" s="238"/>
      <c r="AK98" s="238"/>
      <c r="AL98" s="238"/>
      <c r="AM98" s="239" t="s">
        <v>11</v>
      </c>
      <c r="AN98" s="240"/>
      <c r="AO98" s="240"/>
      <c r="AP98" s="240"/>
      <c r="AQ98" s="241"/>
      <c r="AR98" s="239" t="s">
        <v>37</v>
      </c>
      <c r="AS98" s="240"/>
      <c r="AT98" s="240"/>
      <c r="AU98" s="240"/>
      <c r="AV98" s="241"/>
      <c r="AX98" s="226"/>
      <c r="AY98" s="226"/>
      <c r="AZ98" s="226"/>
      <c r="BA98" s="226"/>
      <c r="BB98" s="226"/>
      <c r="BC98" s="226"/>
      <c r="BD98" s="226"/>
      <c r="BE98" s="226"/>
      <c r="BF98" s="226"/>
      <c r="BG98" s="226"/>
      <c r="BH98" s="226"/>
      <c r="BI98" s="226"/>
      <c r="BJ98" s="226"/>
      <c r="BK98" s="226"/>
      <c r="BL98" s="226"/>
      <c r="BM98" s="226"/>
      <c r="BN98" s="226"/>
      <c r="BO98" s="226"/>
      <c r="BP98" s="226"/>
      <c r="BQ98" s="226"/>
      <c r="BR98" s="226"/>
      <c r="BS98" s="226"/>
      <c r="BT98" s="226"/>
      <c r="BU98" s="226"/>
    </row>
    <row r="99" spans="1:73" ht="24.95" customHeight="1" x14ac:dyDescent="0.2">
      <c r="A99" s="237" t="s">
        <v>15</v>
      </c>
      <c r="B99" s="237"/>
      <c r="C99" s="237"/>
      <c r="D99" s="19" t="s">
        <v>14</v>
      </c>
      <c r="E99" s="16"/>
      <c r="F99" s="235" t="s">
        <v>41</v>
      </c>
      <c r="G99" s="235"/>
      <c r="H99" s="235"/>
      <c r="I99" s="235"/>
      <c r="J99" s="235"/>
      <c r="K99" s="235"/>
      <c r="L99" s="235"/>
      <c r="M99" s="235"/>
      <c r="N99" s="16"/>
      <c r="O99" s="227" t="s">
        <v>12</v>
      </c>
      <c r="P99" s="227"/>
      <c r="Q99" s="227"/>
      <c r="R99" s="227"/>
      <c r="S99" s="228"/>
      <c r="T99" s="228"/>
      <c r="U99" s="228"/>
      <c r="V99" s="228"/>
      <c r="W99" s="228"/>
      <c r="X99" s="228"/>
      <c r="Y99" s="228"/>
      <c r="Z99" s="228"/>
      <c r="AA99" s="228"/>
      <c r="AB99" s="228"/>
      <c r="AC99" s="228"/>
      <c r="AD99" s="228"/>
      <c r="AE99" s="228"/>
      <c r="AF99" s="228"/>
      <c r="AG99" s="228"/>
      <c r="AH99" s="229"/>
      <c r="AI99" s="229"/>
      <c r="AJ99" s="229"/>
      <c r="AK99" s="229"/>
      <c r="AL99" s="229"/>
      <c r="AM99" s="230"/>
      <c r="AN99" s="231"/>
      <c r="AO99" s="231"/>
      <c r="AP99" s="231"/>
      <c r="AQ99" s="232"/>
      <c r="AR99" s="230"/>
      <c r="AS99" s="231"/>
      <c r="AT99" s="231"/>
      <c r="AU99" s="231"/>
      <c r="AV99" s="232"/>
      <c r="AX99" s="226"/>
      <c r="AY99" s="226"/>
      <c r="AZ99" s="226"/>
      <c r="BA99" s="226"/>
      <c r="BB99" s="226"/>
      <c r="BC99" s="226"/>
      <c r="BD99" s="226"/>
      <c r="BE99" s="226"/>
      <c r="BF99" s="226"/>
      <c r="BG99" s="226"/>
      <c r="BH99" s="226"/>
      <c r="BI99" s="226"/>
      <c r="BJ99" s="226"/>
      <c r="BK99" s="226"/>
      <c r="BL99" s="226"/>
      <c r="BM99" s="226"/>
      <c r="BN99" s="226"/>
      <c r="BO99" s="226"/>
      <c r="BP99" s="226"/>
      <c r="BQ99" s="226"/>
      <c r="BR99" s="226"/>
      <c r="BS99" s="226"/>
      <c r="BT99" s="226"/>
      <c r="BU99" s="226"/>
    </row>
    <row r="100" spans="1:73" ht="24.95" customHeight="1" x14ac:dyDescent="0.2">
      <c r="A100" s="237" t="s">
        <v>17</v>
      </c>
      <c r="B100" s="237"/>
      <c r="C100" s="237"/>
      <c r="D100" s="20" t="s">
        <v>16</v>
      </c>
      <c r="E100" s="16"/>
      <c r="F100" s="226">
        <f>SUM('ASIST-ANV'!BR82,'ASIST-ANV'!BT82)</f>
        <v>6</v>
      </c>
      <c r="G100" s="226"/>
      <c r="H100" s="226"/>
      <c r="I100" s="226"/>
      <c r="J100" s="226"/>
      <c r="K100" s="226"/>
      <c r="L100" s="226"/>
      <c r="M100" s="226"/>
      <c r="N100" s="16"/>
      <c r="O100" s="227" t="s">
        <v>18</v>
      </c>
      <c r="P100" s="227"/>
      <c r="Q100" s="227"/>
      <c r="R100" s="227"/>
      <c r="S100" s="228"/>
      <c r="T100" s="228"/>
      <c r="U100" s="228"/>
      <c r="V100" s="228"/>
      <c r="W100" s="228"/>
      <c r="X100" s="228"/>
      <c r="Y100" s="228"/>
      <c r="Z100" s="228"/>
      <c r="AA100" s="228"/>
      <c r="AB100" s="228"/>
      <c r="AC100" s="228"/>
      <c r="AD100" s="228"/>
      <c r="AE100" s="228"/>
      <c r="AF100" s="228"/>
      <c r="AG100" s="228"/>
      <c r="AH100" s="229"/>
      <c r="AI100" s="229"/>
      <c r="AJ100" s="229"/>
      <c r="AK100" s="229"/>
      <c r="AL100" s="229"/>
      <c r="AM100" s="230"/>
      <c r="AN100" s="231"/>
      <c r="AO100" s="231"/>
      <c r="AP100" s="231"/>
      <c r="AQ100" s="232"/>
      <c r="AR100" s="230"/>
      <c r="AS100" s="231"/>
      <c r="AT100" s="231"/>
      <c r="AU100" s="231"/>
      <c r="AV100" s="232"/>
      <c r="AX100" s="226"/>
      <c r="AY100" s="226"/>
      <c r="AZ100" s="226"/>
      <c r="BA100" s="226"/>
      <c r="BB100" s="226"/>
      <c r="BC100" s="226"/>
      <c r="BD100" s="226"/>
      <c r="BE100" s="226"/>
      <c r="BF100" s="226"/>
      <c r="BG100" s="226"/>
      <c r="BH100" s="226"/>
      <c r="BI100" s="226"/>
      <c r="BJ100" s="226"/>
      <c r="BK100" s="226"/>
      <c r="BL100" s="226"/>
      <c r="BM100" s="226"/>
      <c r="BN100" s="226"/>
      <c r="BO100" s="226"/>
      <c r="BP100" s="226"/>
      <c r="BQ100" s="226"/>
      <c r="BR100" s="226"/>
      <c r="BS100" s="226"/>
      <c r="BT100" s="226"/>
      <c r="BU100" s="226"/>
    </row>
    <row r="101" spans="1:73" ht="15" x14ac:dyDescent="0.2">
      <c r="A101" s="233" t="s">
        <v>5</v>
      </c>
      <c r="B101" s="233"/>
      <c r="C101" s="233"/>
      <c r="D101" s="233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25" t="s">
        <v>19</v>
      </c>
      <c r="BP101" s="225"/>
      <c r="BQ101" s="225"/>
      <c r="BR101" s="225"/>
      <c r="BS101" s="225"/>
      <c r="BT101" s="225"/>
      <c r="BU101" s="225"/>
    </row>
  </sheetData>
  <mergeCells count="345">
    <mergeCell ref="BT26:BU26"/>
    <mergeCell ref="BR27:BS27"/>
    <mergeCell ref="AX30:BU32"/>
    <mergeCell ref="BT25:BU25"/>
    <mergeCell ref="BR26:BS26"/>
    <mergeCell ref="BT27:BU27"/>
    <mergeCell ref="BT10:BU10"/>
    <mergeCell ref="BR11:BS11"/>
    <mergeCell ref="BT11:BU11"/>
    <mergeCell ref="BR20:BS20"/>
    <mergeCell ref="BT20:BU20"/>
    <mergeCell ref="BR21:BS21"/>
    <mergeCell ref="BT22:BU22"/>
    <mergeCell ref="BR23:BS23"/>
    <mergeCell ref="BR7:BS7"/>
    <mergeCell ref="BR3:BS3"/>
    <mergeCell ref="BT3:BU3"/>
    <mergeCell ref="BR4:BS4"/>
    <mergeCell ref="BT4:BU4"/>
    <mergeCell ref="BR5:BS5"/>
    <mergeCell ref="BT5:BU5"/>
    <mergeCell ref="BR6:BS6"/>
    <mergeCell ref="BT6:BU6"/>
    <mergeCell ref="BT7:BU7"/>
    <mergeCell ref="A1:AC1"/>
    <mergeCell ref="AD1:BQ1"/>
    <mergeCell ref="BR1:BU1"/>
    <mergeCell ref="A2:AC2"/>
    <mergeCell ref="BR2:BS2"/>
    <mergeCell ref="BT2:BU2"/>
    <mergeCell ref="BR12:BS12"/>
    <mergeCell ref="BT17:BU17"/>
    <mergeCell ref="BR18:BS18"/>
    <mergeCell ref="BT18:BU18"/>
    <mergeCell ref="BT12:BU12"/>
    <mergeCell ref="BR13:BS13"/>
    <mergeCell ref="BT13:BU13"/>
    <mergeCell ref="BR14:BS14"/>
    <mergeCell ref="BT14:BU14"/>
    <mergeCell ref="BR15:BS15"/>
    <mergeCell ref="BT15:BU15"/>
    <mergeCell ref="BR16:BS16"/>
    <mergeCell ref="BT16:BU16"/>
    <mergeCell ref="BR8:BS8"/>
    <mergeCell ref="BT8:BU8"/>
    <mergeCell ref="BR9:BS9"/>
    <mergeCell ref="BT9:BU9"/>
    <mergeCell ref="BR10:BS10"/>
    <mergeCell ref="X30:AB30"/>
    <mergeCell ref="AC30:AG30"/>
    <mergeCell ref="AH30:AL30"/>
    <mergeCell ref="O31:R31"/>
    <mergeCell ref="O32:R32"/>
    <mergeCell ref="O30:R30"/>
    <mergeCell ref="AX29:BU29"/>
    <mergeCell ref="BR17:BS17"/>
    <mergeCell ref="BT21:BU21"/>
    <mergeCell ref="BR22:BS22"/>
    <mergeCell ref="BR19:BS19"/>
    <mergeCell ref="BT19:BU19"/>
    <mergeCell ref="BT23:BU23"/>
    <mergeCell ref="BT24:BU24"/>
    <mergeCell ref="BR25:BS25"/>
    <mergeCell ref="BR24:BS24"/>
    <mergeCell ref="AM30:AQ30"/>
    <mergeCell ref="O29:AV29"/>
    <mergeCell ref="B23:AC23"/>
    <mergeCell ref="B24:AC24"/>
    <mergeCell ref="B25:AC25"/>
    <mergeCell ref="B26:AC26"/>
    <mergeCell ref="B27:AC27"/>
    <mergeCell ref="AR30:AV30"/>
    <mergeCell ref="A29:D29"/>
    <mergeCell ref="A30:C30"/>
    <mergeCell ref="A31:C31"/>
    <mergeCell ref="A32:C32"/>
    <mergeCell ref="F29:M29"/>
    <mergeCell ref="F30:M30"/>
    <mergeCell ref="F31:M31"/>
    <mergeCell ref="F32:M32"/>
    <mergeCell ref="S30:W30"/>
    <mergeCell ref="B20:AC20"/>
    <mergeCell ref="B21:AC21"/>
    <mergeCell ref="B22:AC22"/>
    <mergeCell ref="B12:AC12"/>
    <mergeCell ref="B13:AC13"/>
    <mergeCell ref="B14:AC14"/>
    <mergeCell ref="B15:AC15"/>
    <mergeCell ref="B16:AC16"/>
    <mergeCell ref="B17:AC17"/>
    <mergeCell ref="B18:AC18"/>
    <mergeCell ref="B19:AC19"/>
    <mergeCell ref="AD35:BQ35"/>
    <mergeCell ref="BR35:BU35"/>
    <mergeCell ref="A36:AC36"/>
    <mergeCell ref="BR36:BS36"/>
    <mergeCell ref="BT36:BU36"/>
    <mergeCell ref="BR37:BS37"/>
    <mergeCell ref="BT37:BU37"/>
    <mergeCell ref="AR31:AV31"/>
    <mergeCell ref="AR32:AV32"/>
    <mergeCell ref="AC31:AG31"/>
    <mergeCell ref="AH31:AL31"/>
    <mergeCell ref="S32:W32"/>
    <mergeCell ref="X32:AB32"/>
    <mergeCell ref="AC32:AG32"/>
    <mergeCell ref="AH32:AL32"/>
    <mergeCell ref="S31:W31"/>
    <mergeCell ref="X31:AB31"/>
    <mergeCell ref="B37:AC37"/>
    <mergeCell ref="A35:AC35"/>
    <mergeCell ref="AM31:AQ31"/>
    <mergeCell ref="AM32:AQ32"/>
    <mergeCell ref="A33:D33"/>
    <mergeCell ref="BO33:BU33"/>
    <mergeCell ref="BR40:BS40"/>
    <mergeCell ref="BT40:BU40"/>
    <mergeCell ref="BR41:BS41"/>
    <mergeCell ref="BT41:BU41"/>
    <mergeCell ref="B41:AC41"/>
    <mergeCell ref="BR38:BS38"/>
    <mergeCell ref="BT38:BU38"/>
    <mergeCell ref="BR39:BS39"/>
    <mergeCell ref="BT39:BU39"/>
    <mergeCell ref="B38:AC38"/>
    <mergeCell ref="B39:AC39"/>
    <mergeCell ref="B40:AC40"/>
    <mergeCell ref="BR44:BS44"/>
    <mergeCell ref="BT44:BU44"/>
    <mergeCell ref="BR45:BS45"/>
    <mergeCell ref="BT45:BU45"/>
    <mergeCell ref="B44:AC44"/>
    <mergeCell ref="B45:AC45"/>
    <mergeCell ref="BR42:BS42"/>
    <mergeCell ref="BT42:BU42"/>
    <mergeCell ref="BR43:BS43"/>
    <mergeCell ref="BT43:BU43"/>
    <mergeCell ref="B42:AC42"/>
    <mergeCell ref="B43:AC43"/>
    <mergeCell ref="BR48:BS48"/>
    <mergeCell ref="BT48:BU48"/>
    <mergeCell ref="BR49:BS49"/>
    <mergeCell ref="BT49:BU49"/>
    <mergeCell ref="B48:AC48"/>
    <mergeCell ref="B49:AC49"/>
    <mergeCell ref="BR46:BS46"/>
    <mergeCell ref="BT46:BU46"/>
    <mergeCell ref="BR47:BS47"/>
    <mergeCell ref="BT47:BU47"/>
    <mergeCell ref="B46:AC46"/>
    <mergeCell ref="B47:AC47"/>
    <mergeCell ref="BR52:BS52"/>
    <mergeCell ref="BT52:BU52"/>
    <mergeCell ref="BR53:BS53"/>
    <mergeCell ref="BT53:BU53"/>
    <mergeCell ref="B52:AC52"/>
    <mergeCell ref="B53:AC53"/>
    <mergeCell ref="BR50:BS50"/>
    <mergeCell ref="BT50:BU50"/>
    <mergeCell ref="BR51:BS51"/>
    <mergeCell ref="BT51:BU51"/>
    <mergeCell ref="B50:AC50"/>
    <mergeCell ref="B51:AC51"/>
    <mergeCell ref="BR56:BS56"/>
    <mergeCell ref="BT56:BU56"/>
    <mergeCell ref="BR57:BS57"/>
    <mergeCell ref="BT57:BU57"/>
    <mergeCell ref="B56:AC56"/>
    <mergeCell ref="B57:AC57"/>
    <mergeCell ref="BR54:BS54"/>
    <mergeCell ref="BT54:BU54"/>
    <mergeCell ref="BR55:BS55"/>
    <mergeCell ref="BT55:BU55"/>
    <mergeCell ref="B54:AC54"/>
    <mergeCell ref="B55:AC55"/>
    <mergeCell ref="BR60:BS60"/>
    <mergeCell ref="BT60:BU60"/>
    <mergeCell ref="BR61:BS61"/>
    <mergeCell ref="BT61:BU61"/>
    <mergeCell ref="B60:AC60"/>
    <mergeCell ref="B61:AC61"/>
    <mergeCell ref="BR58:BS58"/>
    <mergeCell ref="BT58:BU58"/>
    <mergeCell ref="BR59:BS59"/>
    <mergeCell ref="BT59:BU59"/>
    <mergeCell ref="B58:AC58"/>
    <mergeCell ref="B59:AC59"/>
    <mergeCell ref="A63:D63"/>
    <mergeCell ref="F63:M63"/>
    <mergeCell ref="O63:AV63"/>
    <mergeCell ref="AX63:BU63"/>
    <mergeCell ref="A64:C64"/>
    <mergeCell ref="F64:M64"/>
    <mergeCell ref="O64:R64"/>
    <mergeCell ref="S64:W64"/>
    <mergeCell ref="X64:AB64"/>
    <mergeCell ref="AC64:AG64"/>
    <mergeCell ref="AH64:AL64"/>
    <mergeCell ref="AM64:AQ64"/>
    <mergeCell ref="AR64:AV64"/>
    <mergeCell ref="AX64:BU66"/>
    <mergeCell ref="A65:C65"/>
    <mergeCell ref="F65:M65"/>
    <mergeCell ref="O65:R65"/>
    <mergeCell ref="S65:W65"/>
    <mergeCell ref="X65:AB65"/>
    <mergeCell ref="AC65:AG65"/>
    <mergeCell ref="AH65:AL65"/>
    <mergeCell ref="AM65:AQ65"/>
    <mergeCell ref="AR65:AV65"/>
    <mergeCell ref="A66:C66"/>
    <mergeCell ref="F66:M66"/>
    <mergeCell ref="O66:R66"/>
    <mergeCell ref="S66:W66"/>
    <mergeCell ref="X66:AB66"/>
    <mergeCell ref="AC66:AG66"/>
    <mergeCell ref="AH66:AL66"/>
    <mergeCell ref="AM66:AQ66"/>
    <mergeCell ref="AR66:AV66"/>
    <mergeCell ref="A67:D67"/>
    <mergeCell ref="BO67:BU67"/>
    <mergeCell ref="A69:AC69"/>
    <mergeCell ref="AD69:BQ69"/>
    <mergeCell ref="BR69:BU69"/>
    <mergeCell ref="A70:AC70"/>
    <mergeCell ref="BR70:BS70"/>
    <mergeCell ref="BT70:BU70"/>
    <mergeCell ref="BR71:BS71"/>
    <mergeCell ref="BT71:BU71"/>
    <mergeCell ref="B71:AC71"/>
    <mergeCell ref="BR74:BS74"/>
    <mergeCell ref="BT74:BU74"/>
    <mergeCell ref="BR75:BS75"/>
    <mergeCell ref="BT75:BU75"/>
    <mergeCell ref="B74:AC74"/>
    <mergeCell ref="B75:AC75"/>
    <mergeCell ref="BR72:BS72"/>
    <mergeCell ref="BT72:BU72"/>
    <mergeCell ref="BR73:BS73"/>
    <mergeCell ref="BT73:BU73"/>
    <mergeCell ref="B72:AC72"/>
    <mergeCell ref="B73:AC73"/>
    <mergeCell ref="BR78:BS78"/>
    <mergeCell ref="BT78:BU78"/>
    <mergeCell ref="BR79:BS79"/>
    <mergeCell ref="BT79:BU79"/>
    <mergeCell ref="B78:AC78"/>
    <mergeCell ref="B79:AC79"/>
    <mergeCell ref="BR76:BS76"/>
    <mergeCell ref="BT76:BU76"/>
    <mergeCell ref="BR77:BS77"/>
    <mergeCell ref="BT77:BU77"/>
    <mergeCell ref="B76:AC76"/>
    <mergeCell ref="B77:AC77"/>
    <mergeCell ref="BR82:BS82"/>
    <mergeCell ref="BT82:BU82"/>
    <mergeCell ref="BR83:BS83"/>
    <mergeCell ref="BT83:BU83"/>
    <mergeCell ref="B82:AC82"/>
    <mergeCell ref="B83:AC83"/>
    <mergeCell ref="BR80:BS80"/>
    <mergeCell ref="BT80:BU80"/>
    <mergeCell ref="BR81:BS81"/>
    <mergeCell ref="BT81:BU81"/>
    <mergeCell ref="B80:AC80"/>
    <mergeCell ref="B81:AC81"/>
    <mergeCell ref="BR86:BS86"/>
    <mergeCell ref="BT86:BU86"/>
    <mergeCell ref="BR87:BS87"/>
    <mergeCell ref="BT87:BU87"/>
    <mergeCell ref="B86:AC86"/>
    <mergeCell ref="B87:AC87"/>
    <mergeCell ref="BR84:BS84"/>
    <mergeCell ref="BT84:BU84"/>
    <mergeCell ref="BR85:BS85"/>
    <mergeCell ref="BT85:BU85"/>
    <mergeCell ref="B84:AC84"/>
    <mergeCell ref="B85:AC85"/>
    <mergeCell ref="BR90:BS90"/>
    <mergeCell ref="BT90:BU90"/>
    <mergeCell ref="BR91:BS91"/>
    <mergeCell ref="BT91:BU91"/>
    <mergeCell ref="B90:AC90"/>
    <mergeCell ref="B91:AC91"/>
    <mergeCell ref="BR88:BS88"/>
    <mergeCell ref="BT88:BU88"/>
    <mergeCell ref="BR89:BS89"/>
    <mergeCell ref="BT89:BU89"/>
    <mergeCell ref="B88:AC88"/>
    <mergeCell ref="B89:AC89"/>
    <mergeCell ref="A100:C100"/>
    <mergeCell ref="BR94:BS94"/>
    <mergeCell ref="BT94:BU94"/>
    <mergeCell ref="BR95:BS95"/>
    <mergeCell ref="BT95:BU95"/>
    <mergeCell ref="B94:AC94"/>
    <mergeCell ref="B95:AC95"/>
    <mergeCell ref="BR92:BS92"/>
    <mergeCell ref="BT92:BU92"/>
    <mergeCell ref="BR93:BS93"/>
    <mergeCell ref="BT93:BU93"/>
    <mergeCell ref="B92:AC92"/>
    <mergeCell ref="B93:AC93"/>
    <mergeCell ref="A101:D101"/>
    <mergeCell ref="A97:D97"/>
    <mergeCell ref="F97:M97"/>
    <mergeCell ref="O97:AV97"/>
    <mergeCell ref="AX97:BU97"/>
    <mergeCell ref="A98:C98"/>
    <mergeCell ref="F98:M98"/>
    <mergeCell ref="O98:R98"/>
    <mergeCell ref="S98:W98"/>
    <mergeCell ref="X98:AB98"/>
    <mergeCell ref="AC98:AG98"/>
    <mergeCell ref="AH98:AL98"/>
    <mergeCell ref="AM98:AQ98"/>
    <mergeCell ref="AR98:AV98"/>
    <mergeCell ref="AX98:BU100"/>
    <mergeCell ref="A99:C99"/>
    <mergeCell ref="F99:M99"/>
    <mergeCell ref="O99:R99"/>
    <mergeCell ref="S99:W99"/>
    <mergeCell ref="X99:AB99"/>
    <mergeCell ref="AC99:AG99"/>
    <mergeCell ref="AH99:AL99"/>
    <mergeCell ref="AM99:AQ99"/>
    <mergeCell ref="AR99:AV99"/>
    <mergeCell ref="BO101:BU101"/>
    <mergeCell ref="F100:M100"/>
    <mergeCell ref="O100:R100"/>
    <mergeCell ref="S100:W100"/>
    <mergeCell ref="X100:AB100"/>
    <mergeCell ref="AC100:AG100"/>
    <mergeCell ref="AH100:AL100"/>
    <mergeCell ref="AM100:AQ100"/>
    <mergeCell ref="AR100:AV100"/>
    <mergeCell ref="B3:AC3"/>
    <mergeCell ref="B4:AC4"/>
    <mergeCell ref="B5:AC5"/>
    <mergeCell ref="B6:AC6"/>
    <mergeCell ref="B7:AC7"/>
    <mergeCell ref="B8:AC8"/>
    <mergeCell ref="B9:AC9"/>
    <mergeCell ref="B10:AC10"/>
    <mergeCell ref="B11:AC11"/>
  </mergeCells>
  <phoneticPr fontId="10" type="noConversion"/>
  <printOptions horizontalCentered="1" verticalCentered="1"/>
  <pageMargins left="0.19685039370078741" right="0.19685039370078741" top="0.39370078740157483" bottom="0.39370078740157483" header="0" footer="0"/>
  <pageSetup scale="62" orientation="landscape" horizontalDpi="4294967295" verticalDpi="4294967295" r:id="rId1"/>
  <headerFooter alignWithMargins="0"/>
  <rowBreaks count="2" manualBreakCount="2">
    <brk id="33" max="72" man="1"/>
    <brk id="67" max="72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8C2A6-DF6E-441E-BF2C-617C1C726960}">
  <sheetPr codeName="Hoja5">
    <tabColor rgb="FF92D050"/>
  </sheetPr>
  <dimension ref="A1:BG116"/>
  <sheetViews>
    <sheetView tabSelected="1" view="pageBreakPreview" topLeftCell="A23" zoomScale="85" zoomScaleNormal="85" zoomScaleSheetLayoutView="85" workbookViewId="0">
      <selection activeCell="AK14" sqref="AK14"/>
    </sheetView>
  </sheetViews>
  <sheetFormatPr baseColWidth="10" defaultRowHeight="12.75" x14ac:dyDescent="0.2"/>
  <cols>
    <col min="1" max="29" width="3.42578125" customWidth="1"/>
    <col min="30" max="54" width="3.5703125" customWidth="1"/>
    <col min="55" max="56" width="4.5703125" customWidth="1"/>
    <col min="57" max="57" width="6.5703125" customWidth="1"/>
    <col min="58" max="58" width="5.7109375" customWidth="1"/>
  </cols>
  <sheetData>
    <row r="1" spans="1:59" ht="17.25" customHeight="1" x14ac:dyDescent="0.2">
      <c r="A1" s="129"/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1"/>
      <c r="N1" s="1"/>
      <c r="O1" s="132" t="s">
        <v>31</v>
      </c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4"/>
      <c r="AK1" s="152" t="s">
        <v>0</v>
      </c>
      <c r="AL1" s="153"/>
      <c r="AM1" s="153"/>
      <c r="AN1" s="153"/>
      <c r="AO1" s="153"/>
      <c r="AP1" s="153"/>
      <c r="AQ1" s="154"/>
      <c r="AR1" s="155" t="s">
        <v>1</v>
      </c>
      <c r="AS1" s="155"/>
      <c r="AT1" s="155"/>
      <c r="AU1" s="155"/>
      <c r="AV1" s="156" t="s">
        <v>25</v>
      </c>
      <c r="AW1" s="156"/>
      <c r="AX1" s="156"/>
      <c r="AY1" s="156"/>
      <c r="AZ1" s="156"/>
      <c r="BA1" s="156"/>
      <c r="BB1" s="156"/>
      <c r="BC1" s="156"/>
      <c r="BD1" s="287" t="s">
        <v>7</v>
      </c>
      <c r="BE1" s="288"/>
      <c r="BF1" s="46" t="s">
        <v>2</v>
      </c>
    </row>
    <row r="2" spans="1:59" x14ac:dyDescent="0.2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6"/>
      <c r="N2" s="1"/>
      <c r="O2" s="280" t="str">
        <f>CONCENTRADO!C$1</f>
        <v>JAIME TORRES BODET</v>
      </c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2"/>
      <c r="AK2" s="280" t="str">
        <f>CONCENTRADO!C$2</f>
        <v>30EBH0204A</v>
      </c>
      <c r="AL2" s="281"/>
      <c r="AM2" s="281"/>
      <c r="AN2" s="281"/>
      <c r="AO2" s="281"/>
      <c r="AP2" s="281"/>
      <c r="AQ2" s="282"/>
      <c r="AR2" s="155" t="s">
        <v>45</v>
      </c>
      <c r="AS2" s="155"/>
      <c r="AT2" s="155" t="s">
        <v>46</v>
      </c>
      <c r="AU2" s="155"/>
      <c r="AV2" s="171" t="s">
        <v>47</v>
      </c>
      <c r="AW2" s="171"/>
      <c r="AX2" s="171" t="s">
        <v>48</v>
      </c>
      <c r="AY2" s="171"/>
      <c r="AZ2" s="171" t="s">
        <v>49</v>
      </c>
      <c r="BA2" s="171"/>
      <c r="BB2" s="171" t="s">
        <v>50</v>
      </c>
      <c r="BC2" s="171"/>
      <c r="BD2" s="286" t="str">
        <f>CONCENTRADO!C$6</f>
        <v>II</v>
      </c>
      <c r="BE2" s="286"/>
      <c r="BF2" s="261" t="str">
        <f>CONCENTRADO!C$7</f>
        <v>B</v>
      </c>
    </row>
    <row r="3" spans="1:59" ht="15.75" x14ac:dyDescent="0.25">
      <c r="A3" s="135" t="s">
        <v>21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7"/>
      <c r="N3" s="2"/>
      <c r="O3" s="283"/>
      <c r="P3" s="284"/>
      <c r="Q3" s="284"/>
      <c r="R3" s="284"/>
      <c r="S3" s="284"/>
      <c r="T3" s="284"/>
      <c r="U3" s="284"/>
      <c r="V3" s="284"/>
      <c r="W3" s="284"/>
      <c r="X3" s="284"/>
      <c r="Y3" s="284"/>
      <c r="Z3" s="284"/>
      <c r="AA3" s="284"/>
      <c r="AB3" s="284"/>
      <c r="AC3" s="284"/>
      <c r="AD3" s="284"/>
      <c r="AE3" s="284"/>
      <c r="AF3" s="284"/>
      <c r="AG3" s="284"/>
      <c r="AH3" s="284"/>
      <c r="AI3" s="284"/>
      <c r="AJ3" s="285"/>
      <c r="AK3" s="283"/>
      <c r="AL3" s="284"/>
      <c r="AM3" s="284"/>
      <c r="AN3" s="284"/>
      <c r="AO3" s="284"/>
      <c r="AP3" s="284"/>
      <c r="AQ3" s="285"/>
      <c r="AR3" s="262" t="s">
        <v>16</v>
      </c>
      <c r="AS3" s="262"/>
      <c r="AT3" s="262"/>
      <c r="AU3" s="262"/>
      <c r="AV3" s="262" t="s">
        <v>16</v>
      </c>
      <c r="AW3" s="262"/>
      <c r="AX3" s="262"/>
      <c r="AY3" s="262"/>
      <c r="AZ3" s="262"/>
      <c r="BA3" s="262"/>
      <c r="BB3" s="262"/>
      <c r="BC3" s="262"/>
      <c r="BD3" s="286"/>
      <c r="BE3" s="286"/>
      <c r="BF3" s="261"/>
    </row>
    <row r="4" spans="1:59" x14ac:dyDescent="0.2">
      <c r="A4" s="138" t="s">
        <v>22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40"/>
      <c r="N4" s="2"/>
      <c r="O4" s="263" t="s">
        <v>26</v>
      </c>
      <c r="P4" s="264"/>
      <c r="Q4" s="264"/>
      <c r="R4" s="264"/>
      <c r="S4" s="264"/>
      <c r="T4" s="264"/>
      <c r="U4" s="264"/>
      <c r="V4" s="264"/>
      <c r="W4" s="264"/>
      <c r="X4" s="264"/>
      <c r="Y4" s="264"/>
      <c r="Z4" s="264"/>
      <c r="AA4" s="264"/>
      <c r="AB4" s="264"/>
      <c r="AC4" s="264"/>
      <c r="AD4" s="265"/>
      <c r="AE4" s="263" t="s">
        <v>30</v>
      </c>
      <c r="AF4" s="264"/>
      <c r="AG4" s="264"/>
      <c r="AH4" s="264"/>
      <c r="AI4" s="264"/>
      <c r="AJ4" s="264"/>
      <c r="AK4" s="264"/>
      <c r="AL4" s="264"/>
      <c r="AM4" s="264"/>
      <c r="AN4" s="264"/>
      <c r="AO4" s="264"/>
      <c r="AP4" s="264"/>
      <c r="AQ4" s="264"/>
      <c r="AR4" s="264"/>
      <c r="AS4" s="265"/>
      <c r="AT4" s="266" t="s">
        <v>24</v>
      </c>
      <c r="AU4" s="266"/>
      <c r="AV4" s="266"/>
      <c r="AW4" s="266"/>
      <c r="AX4" s="266"/>
      <c r="AY4" s="266"/>
      <c r="AZ4" s="266"/>
      <c r="BA4" s="266"/>
      <c r="BB4" s="266"/>
      <c r="BC4" s="266" t="s">
        <v>20</v>
      </c>
      <c r="BD4" s="266"/>
      <c r="BE4" s="266"/>
      <c r="BF4" s="266"/>
    </row>
    <row r="5" spans="1:59" ht="12.75" customHeight="1" x14ac:dyDescent="0.2">
      <c r="A5" s="138"/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40"/>
      <c r="N5" s="14"/>
      <c r="O5" s="203" t="str">
        <f>CONCENTRADO!C$8</f>
        <v>ELPIDIO MENDEZ TORRES</v>
      </c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5"/>
      <c r="AE5" s="267" t="str">
        <f>CONCENTRADO!C$9</f>
        <v>CULTURA DIGITAL II</v>
      </c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9"/>
      <c r="AT5" s="273" t="s">
        <v>27</v>
      </c>
      <c r="AU5" s="273"/>
      <c r="AV5" s="273"/>
      <c r="AW5" s="273" t="s">
        <v>28</v>
      </c>
      <c r="AX5" s="273"/>
      <c r="AY5" s="273"/>
      <c r="AZ5" s="273" t="s">
        <v>29</v>
      </c>
      <c r="BA5" s="273"/>
      <c r="BB5" s="273"/>
      <c r="BC5" s="274">
        <f>CONCENTRADO!C$5</f>
        <v>2025</v>
      </c>
      <c r="BD5" s="275"/>
      <c r="BE5" s="275" t="str">
        <f>CONCATENATE("-    ",CONCENTRADO!F$5)</f>
        <v>-    2025</v>
      </c>
      <c r="BF5" s="278"/>
    </row>
    <row r="6" spans="1:59" ht="15.75" customHeight="1" x14ac:dyDescent="0.25">
      <c r="A6" s="200" t="s">
        <v>109</v>
      </c>
      <c r="B6" s="201"/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202"/>
      <c r="N6" s="2"/>
      <c r="O6" s="206"/>
      <c r="P6" s="207"/>
      <c r="Q6" s="207"/>
      <c r="R6" s="207"/>
      <c r="S6" s="207"/>
      <c r="T6" s="207"/>
      <c r="U6" s="207"/>
      <c r="V6" s="207"/>
      <c r="W6" s="207"/>
      <c r="X6" s="207"/>
      <c r="Y6" s="207"/>
      <c r="Z6" s="207"/>
      <c r="AA6" s="207"/>
      <c r="AB6" s="207"/>
      <c r="AC6" s="207"/>
      <c r="AD6" s="208"/>
      <c r="AE6" s="270"/>
      <c r="AF6" s="271"/>
      <c r="AG6" s="271"/>
      <c r="AH6" s="271"/>
      <c r="AI6" s="271"/>
      <c r="AJ6" s="271"/>
      <c r="AK6" s="271"/>
      <c r="AL6" s="271"/>
      <c r="AM6" s="271"/>
      <c r="AN6" s="271"/>
      <c r="AO6" s="271"/>
      <c r="AP6" s="271"/>
      <c r="AQ6" s="271"/>
      <c r="AR6" s="271"/>
      <c r="AS6" s="272"/>
      <c r="AT6" s="262" t="str">
        <f>IF('ASIST-ANV'!BF6="","",'ASIST-ANV'!BF6)</f>
        <v>X</v>
      </c>
      <c r="AU6" s="262"/>
      <c r="AV6" s="262"/>
      <c r="AW6" s="262" t="str">
        <f>IF('ASIST-ANV'!BI6=0,"",    'ASIST-ANV'!BI6)</f>
        <v/>
      </c>
      <c r="AX6" s="262"/>
      <c r="AY6" s="262"/>
      <c r="AZ6" s="262" t="str">
        <f>IF('ASIST-ANV'!BL6="","",'ASIST-ANV'!BL6)</f>
        <v/>
      </c>
      <c r="BA6" s="262"/>
      <c r="BB6" s="262"/>
      <c r="BC6" s="276"/>
      <c r="BD6" s="277"/>
      <c r="BE6" s="277"/>
      <c r="BF6" s="279"/>
    </row>
    <row r="7" spans="1:59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4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</row>
    <row r="8" spans="1:59" x14ac:dyDescent="0.2">
      <c r="A8" s="253" t="s">
        <v>110</v>
      </c>
      <c r="B8" s="254"/>
      <c r="C8" s="254"/>
      <c r="D8" s="254"/>
      <c r="E8" s="254"/>
      <c r="F8" s="254"/>
      <c r="G8" s="254"/>
      <c r="H8" s="254"/>
      <c r="I8" s="254"/>
      <c r="J8" s="254"/>
      <c r="K8" s="254"/>
      <c r="L8" s="254"/>
      <c r="M8" s="254"/>
      <c r="N8" s="254"/>
      <c r="O8" s="254"/>
      <c r="P8" s="254"/>
      <c r="Q8" s="254"/>
      <c r="R8" s="254"/>
      <c r="S8" s="254"/>
      <c r="T8" s="254"/>
      <c r="U8" s="254"/>
      <c r="V8" s="254"/>
      <c r="W8" s="254"/>
      <c r="X8" s="254"/>
      <c r="Y8" s="254"/>
      <c r="Z8" s="254"/>
      <c r="AA8" s="254"/>
      <c r="AB8" s="254"/>
      <c r="AC8" s="255"/>
      <c r="AD8" s="55"/>
      <c r="AE8" s="55">
        <v>4</v>
      </c>
      <c r="AF8" s="55"/>
      <c r="AG8" s="55">
        <v>10</v>
      </c>
      <c r="AH8" s="55"/>
      <c r="AI8" s="55">
        <v>5</v>
      </c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239" t="s">
        <v>91</v>
      </c>
      <c r="BD8" s="240"/>
      <c r="BE8" s="240"/>
      <c r="BF8" s="56">
        <f>COUNTIF(AD8:BB8,"&gt;0")</f>
        <v>3</v>
      </c>
    </row>
    <row r="9" spans="1:59" x14ac:dyDescent="0.2">
      <c r="A9" s="253" t="s">
        <v>111</v>
      </c>
      <c r="B9" s="254"/>
      <c r="C9" s="254"/>
      <c r="D9" s="254"/>
      <c r="E9" s="254"/>
      <c r="F9" s="254"/>
      <c r="G9" s="254"/>
      <c r="H9" s="254"/>
      <c r="I9" s="254"/>
      <c r="J9" s="254"/>
      <c r="K9" s="254"/>
      <c r="L9" s="254"/>
      <c r="M9" s="254"/>
      <c r="N9" s="254"/>
      <c r="O9" s="254"/>
      <c r="P9" s="254"/>
      <c r="Q9" s="254"/>
      <c r="R9" s="254"/>
      <c r="S9" s="254"/>
      <c r="T9" s="254"/>
      <c r="U9" s="254"/>
      <c r="V9" s="254"/>
      <c r="W9" s="254"/>
      <c r="X9" s="254"/>
      <c r="Y9" s="254"/>
      <c r="Z9" s="254"/>
      <c r="AA9" s="254"/>
      <c r="AB9" s="254"/>
      <c r="AC9" s="255"/>
      <c r="AD9" s="57"/>
      <c r="AE9" s="57">
        <v>20</v>
      </c>
      <c r="AF9" s="57"/>
      <c r="AG9" s="57">
        <v>25</v>
      </c>
      <c r="AH9" s="57"/>
      <c r="AI9" s="57">
        <v>25</v>
      </c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239" t="s">
        <v>112</v>
      </c>
      <c r="BD9" s="240"/>
      <c r="BE9" s="240"/>
      <c r="BF9" s="56">
        <f>SUM(AD9:BB9)</f>
        <v>70</v>
      </c>
      <c r="BG9" s="71" t="str">
        <f>IF(BF9=CONCENTRADO!C15,"","VERIFICAR LA SUMA")</f>
        <v/>
      </c>
    </row>
    <row r="10" spans="1:59" x14ac:dyDescent="0.2">
      <c r="A10" s="253" t="s">
        <v>113</v>
      </c>
      <c r="B10" s="254"/>
      <c r="C10" s="254"/>
      <c r="D10" s="254"/>
      <c r="E10" s="254"/>
      <c r="F10" s="254"/>
      <c r="G10" s="254"/>
      <c r="H10" s="254"/>
      <c r="I10" s="254"/>
      <c r="J10" s="254"/>
      <c r="K10" s="254"/>
      <c r="L10" s="254"/>
      <c r="M10" s="254"/>
      <c r="N10" s="254"/>
      <c r="O10" s="254"/>
      <c r="P10" s="254"/>
      <c r="Q10" s="254"/>
      <c r="R10" s="254"/>
      <c r="S10" s="254"/>
      <c r="T10" s="254"/>
      <c r="U10" s="254"/>
      <c r="V10" s="254"/>
      <c r="W10" s="254"/>
      <c r="X10" s="254"/>
      <c r="Y10" s="254"/>
      <c r="Z10" s="254"/>
      <c r="AA10" s="254"/>
      <c r="AB10" s="254"/>
      <c r="AC10" s="255"/>
      <c r="AD10" s="83">
        <f>IF('ASIST-ANV'!AD9="","",'ASIST-ANV'!AD9)</f>
        <v>14</v>
      </c>
      <c r="AE10" s="83">
        <f>IF('ASIST-ANV'!AE9="","",'ASIST-ANV'!AE9)</f>
        <v>14</v>
      </c>
      <c r="AF10" s="83">
        <f>IF('ASIST-ANV'!AF9="","",'ASIST-ANV'!AF9)</f>
        <v>21</v>
      </c>
      <c r="AG10" s="83">
        <f>IF('ASIST-ANV'!AG9="","",'ASIST-ANV'!AG9)</f>
        <v>21</v>
      </c>
      <c r="AH10" s="83">
        <f>IF('ASIST-ANV'!AH9="","",'ASIST-ANV'!AH9)</f>
        <v>28</v>
      </c>
      <c r="AI10" s="83">
        <f>IF('ASIST-ANV'!AI9="","",'ASIST-ANV'!AI9)</f>
        <v>28</v>
      </c>
      <c r="AJ10" s="83">
        <f>IF('ASIST-ANV'!AJ9="","",'ASIST-ANV'!AJ9)</f>
        <v>7</v>
      </c>
      <c r="AK10" s="83">
        <f>IF('ASIST-ANV'!AK9="","",'ASIST-ANV'!AK9)</f>
        <v>7</v>
      </c>
      <c r="AL10" s="83">
        <f>IF('ASIST-ANV'!AL9="","",'ASIST-ANV'!AL9)</f>
        <v>14</v>
      </c>
      <c r="AM10" s="83"/>
      <c r="AN10" s="83"/>
      <c r="AO10" s="83"/>
      <c r="AP10" s="83"/>
      <c r="AQ10" s="83"/>
      <c r="AR10" s="83" t="str">
        <f>IF('ASIST-ANV'!AR9="","",'ASIST-ANV'!AR9)</f>
        <v/>
      </c>
      <c r="AS10" s="83" t="str">
        <f>IF('ASIST-ANV'!AS9="","",'ASIST-ANV'!AS9)</f>
        <v/>
      </c>
      <c r="AT10" s="83" t="str">
        <f>IF('ASIST-ANV'!AT9="","",'ASIST-ANV'!AT9)</f>
        <v/>
      </c>
      <c r="AU10" s="83" t="str">
        <f>IF('ASIST-ANV'!AU9="","",'ASIST-ANV'!AU9)</f>
        <v/>
      </c>
      <c r="AV10" s="83" t="str">
        <f>IF('ASIST-ANV'!AV9="","",'ASIST-ANV'!AV9)</f>
        <v/>
      </c>
      <c r="AW10" s="83" t="str">
        <f>IF('ASIST-ANV'!AW9="","",'ASIST-ANV'!AW9)</f>
        <v/>
      </c>
      <c r="AX10" s="83" t="str">
        <f>IF('ASIST-ANV'!AX9="","",'ASIST-ANV'!AX9)</f>
        <v/>
      </c>
      <c r="AY10" s="83" t="str">
        <f>IF('ASIST-ANV'!AY9="","",'ASIST-ANV'!AY9)</f>
        <v/>
      </c>
      <c r="AZ10" s="83" t="str">
        <f>IF('ASIST-ANV'!AZ9="","",'ASIST-ANV'!AZ9)</f>
        <v/>
      </c>
      <c r="BA10" s="83" t="str">
        <f>IF('ASIST-ANV'!BA9="","",'ASIST-ANV'!BA9)</f>
        <v/>
      </c>
      <c r="BB10" s="83" t="str">
        <f>IF('ASIST-ANV'!BB9="","",'ASIST-ANV'!BB9)</f>
        <v/>
      </c>
      <c r="BC10" s="256" t="s">
        <v>3</v>
      </c>
      <c r="BD10" s="256"/>
      <c r="BE10" s="256"/>
      <c r="BF10" s="256"/>
    </row>
    <row r="11" spans="1:59" x14ac:dyDescent="0.2">
      <c r="A11" s="144" t="s">
        <v>32</v>
      </c>
      <c r="B11" s="145"/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46"/>
      <c r="AD11" s="257" t="s">
        <v>114</v>
      </c>
      <c r="AE11" s="258"/>
      <c r="AF11" s="258"/>
      <c r="AG11" s="258"/>
      <c r="AH11" s="258"/>
      <c r="AI11" s="258"/>
      <c r="AJ11" s="258"/>
      <c r="AK11" s="258"/>
      <c r="AL11" s="258"/>
      <c r="AM11" s="258"/>
      <c r="AN11" s="258"/>
      <c r="AO11" s="258"/>
      <c r="AP11" s="258"/>
      <c r="AQ11" s="258"/>
      <c r="AR11" s="258"/>
      <c r="AS11" s="258"/>
      <c r="AT11" s="258"/>
      <c r="AU11" s="258"/>
      <c r="AV11" s="258"/>
      <c r="AW11" s="258"/>
      <c r="AX11" s="258"/>
      <c r="AY11" s="258"/>
      <c r="AZ11" s="258"/>
      <c r="BA11" s="258"/>
      <c r="BB11" s="258"/>
      <c r="BC11" s="227" t="s">
        <v>91</v>
      </c>
      <c r="BD11" s="227"/>
      <c r="BE11" s="227" t="s">
        <v>115</v>
      </c>
      <c r="BF11" s="227"/>
    </row>
    <row r="12" spans="1:59" x14ac:dyDescent="0.2">
      <c r="A12" s="212" t="s">
        <v>33</v>
      </c>
      <c r="B12" s="213"/>
      <c r="C12" s="213"/>
      <c r="D12" s="213"/>
      <c r="E12" s="213"/>
      <c r="F12" s="213"/>
      <c r="G12" s="213"/>
      <c r="H12" s="213"/>
      <c r="I12" s="213"/>
      <c r="J12" s="213"/>
      <c r="K12" s="213"/>
      <c r="L12" s="213"/>
      <c r="M12" s="213"/>
      <c r="N12" s="213"/>
      <c r="O12" s="213"/>
      <c r="P12" s="213"/>
      <c r="Q12" s="213"/>
      <c r="R12" s="213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4"/>
      <c r="AD12" s="259"/>
      <c r="AE12" s="260"/>
      <c r="AF12" s="260"/>
      <c r="AG12" s="260"/>
      <c r="AH12" s="260"/>
      <c r="AI12" s="260"/>
      <c r="AJ12" s="260"/>
      <c r="AK12" s="260"/>
      <c r="AL12" s="260"/>
      <c r="AM12" s="260"/>
      <c r="AN12" s="260"/>
      <c r="AO12" s="260"/>
      <c r="AP12" s="260"/>
      <c r="AQ12" s="260"/>
      <c r="AR12" s="260"/>
      <c r="AS12" s="260"/>
      <c r="AT12" s="260"/>
      <c r="AU12" s="260"/>
      <c r="AV12" s="260"/>
      <c r="AW12" s="260"/>
      <c r="AX12" s="260"/>
      <c r="AY12" s="260"/>
      <c r="AZ12" s="260"/>
      <c r="BA12" s="260"/>
      <c r="BB12" s="260"/>
      <c r="BC12" s="227"/>
      <c r="BD12" s="227"/>
      <c r="BE12" s="227"/>
      <c r="BF12" s="227"/>
    </row>
    <row r="13" spans="1:59" ht="30" customHeight="1" x14ac:dyDescent="0.25">
      <c r="A13" s="5">
        <v>1</v>
      </c>
      <c r="B13" s="177" t="str">
        <f>IF(ISBLANK(NOMBRES!B2),"",NOMBRES!B2)</f>
        <v>ATEN PALAFOX SAMANTHA</v>
      </c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  <c r="AA13" s="178"/>
      <c r="AB13" s="178"/>
      <c r="AC13" s="179"/>
      <c r="AD13" s="375"/>
      <c r="AE13" s="375">
        <v>18</v>
      </c>
      <c r="AF13" s="375"/>
      <c r="AG13" s="375">
        <v>23</v>
      </c>
      <c r="AH13" s="375"/>
      <c r="AI13" s="375"/>
      <c r="AJ13" s="375"/>
      <c r="AK13" s="375"/>
      <c r="AL13" s="375"/>
      <c r="AM13" s="375"/>
      <c r="AN13" s="375"/>
      <c r="AO13" s="375"/>
      <c r="AP13" s="375"/>
      <c r="AQ13" s="375"/>
      <c r="AR13" s="375"/>
      <c r="AS13" s="375"/>
      <c r="AT13" s="375"/>
      <c r="AU13" s="375"/>
      <c r="AV13" s="375"/>
      <c r="AW13" s="375"/>
      <c r="AX13" s="375"/>
      <c r="AY13" s="375"/>
      <c r="AZ13" s="375"/>
      <c r="BA13" s="375"/>
      <c r="BB13" s="375"/>
      <c r="BC13" s="248" t="str">
        <f>IF(B13="","",CONCATENATE(IF(B13="","",COUNTIF(AD13:BB13,"&gt;0"))," / ",BF$8))</f>
        <v>2 / 3</v>
      </c>
      <c r="BD13" s="249"/>
      <c r="BE13" s="248">
        <f>IF(B13="","",SUM(AD13:BB13))</f>
        <v>41</v>
      </c>
      <c r="BF13" s="249"/>
      <c r="BG13" s="71" t="str">
        <f>IF(B13="","",IF(BE13&gt;CONCENTRADO!C$15,"VERIFICAR LA SUMA",""))</f>
        <v/>
      </c>
    </row>
    <row r="14" spans="1:59" ht="30" customHeight="1" x14ac:dyDescent="0.25">
      <c r="A14" s="10">
        <v>2</v>
      </c>
      <c r="B14" s="174" t="str">
        <f>IF(ISBLANK(NOMBRES!B3),"",NOMBRES!B3)</f>
        <v>BAUTISTA CEDILLO YAJAIRA JAQUELINE</v>
      </c>
      <c r="C14" s="175"/>
      <c r="D14" s="175"/>
      <c r="E14" s="175"/>
      <c r="F14" s="175"/>
      <c r="G14" s="175"/>
      <c r="H14" s="175"/>
      <c r="I14" s="175"/>
      <c r="J14" s="175"/>
      <c r="K14" s="175"/>
      <c r="L14" s="175"/>
      <c r="M14" s="175"/>
      <c r="N14" s="175"/>
      <c r="O14" s="175"/>
      <c r="P14" s="175"/>
      <c r="Q14" s="175"/>
      <c r="R14" s="175"/>
      <c r="S14" s="175"/>
      <c r="T14" s="175"/>
      <c r="U14" s="175"/>
      <c r="V14" s="175"/>
      <c r="W14" s="175"/>
      <c r="X14" s="175"/>
      <c r="Y14" s="175"/>
      <c r="Z14" s="175"/>
      <c r="AA14" s="175"/>
      <c r="AB14" s="175"/>
      <c r="AC14" s="176"/>
      <c r="AD14" s="376"/>
      <c r="AE14" s="376">
        <v>12</v>
      </c>
      <c r="AF14" s="376"/>
      <c r="AG14" s="376">
        <v>23</v>
      </c>
      <c r="AH14" s="376"/>
      <c r="AI14" s="376"/>
      <c r="AJ14" s="376"/>
      <c r="AK14" s="376"/>
      <c r="AL14" s="376"/>
      <c r="AM14" s="376"/>
      <c r="AN14" s="376"/>
      <c r="AO14" s="376"/>
      <c r="AP14" s="376"/>
      <c r="AQ14" s="376"/>
      <c r="AR14" s="376"/>
      <c r="AS14" s="376"/>
      <c r="AT14" s="376"/>
      <c r="AU14" s="376"/>
      <c r="AV14" s="376"/>
      <c r="AW14" s="376"/>
      <c r="AX14" s="376"/>
      <c r="AY14" s="376"/>
      <c r="AZ14" s="376"/>
      <c r="BA14" s="376"/>
      <c r="BB14" s="376"/>
      <c r="BC14" s="251" t="str">
        <f t="shared" ref="BC14:BC37" si="0">IF(B14="","",CONCATENATE(IF(B14="","",COUNTIF(AD14:BB14,"&gt;0"))," / ",BF$8))</f>
        <v>2 / 3</v>
      </c>
      <c r="BD14" s="252"/>
      <c r="BE14" s="251">
        <f t="shared" ref="BE14:BE37" si="1">IF(B14="","",SUM(AD14:BB14))</f>
        <v>35</v>
      </c>
      <c r="BF14" s="252"/>
      <c r="BG14" s="71" t="str">
        <f>IF(B14="","",IF(BE14&gt;CONCENTRADO!C$15,"VERIFICAR LA SUMA",""))</f>
        <v/>
      </c>
    </row>
    <row r="15" spans="1:59" ht="30" customHeight="1" x14ac:dyDescent="0.25">
      <c r="A15" s="5">
        <v>3</v>
      </c>
      <c r="B15" s="177" t="str">
        <f>IF(ISBLANK(NOMBRES!B4),"",NOMBRES!B4)</f>
        <v>BAUTISTA CRUZ ERIK GIOVANNI</v>
      </c>
      <c r="C15" s="178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  <c r="AA15" s="178"/>
      <c r="AB15" s="178"/>
      <c r="AC15" s="179"/>
      <c r="AD15" s="375"/>
      <c r="AE15" s="375">
        <v>19</v>
      </c>
      <c r="AF15" s="375"/>
      <c r="AG15" s="375">
        <v>0</v>
      </c>
      <c r="AH15" s="375"/>
      <c r="AI15" s="375"/>
      <c r="AJ15" s="375"/>
      <c r="AK15" s="375"/>
      <c r="AL15" s="375"/>
      <c r="AM15" s="375"/>
      <c r="AN15" s="375"/>
      <c r="AO15" s="375"/>
      <c r="AP15" s="375"/>
      <c r="AQ15" s="375"/>
      <c r="AR15" s="375"/>
      <c r="AS15" s="375"/>
      <c r="AT15" s="375"/>
      <c r="AU15" s="375"/>
      <c r="AV15" s="375"/>
      <c r="AW15" s="375"/>
      <c r="AX15" s="375"/>
      <c r="AY15" s="375"/>
      <c r="AZ15" s="375"/>
      <c r="BA15" s="375"/>
      <c r="BB15" s="375"/>
      <c r="BC15" s="248" t="str">
        <f t="shared" si="0"/>
        <v>1 / 3</v>
      </c>
      <c r="BD15" s="249"/>
      <c r="BE15" s="248">
        <f t="shared" si="1"/>
        <v>19</v>
      </c>
      <c r="BF15" s="249"/>
      <c r="BG15" s="71" t="str">
        <f>IF(B15="","",IF(BE15&gt;CONCENTRADO!C$15,"VERIFICAR LA SUMA",""))</f>
        <v/>
      </c>
    </row>
    <row r="16" spans="1:59" ht="30" customHeight="1" x14ac:dyDescent="0.25">
      <c r="A16" s="10">
        <v>4</v>
      </c>
      <c r="B16" s="174" t="str">
        <f>IF(ISBLANK(NOMBRES!B5),"",NOMBRES!B5)</f>
        <v>BAUTISTA GONZALEZ KELLY DAYANA</v>
      </c>
      <c r="C16" s="175"/>
      <c r="D16" s="175"/>
      <c r="E16" s="175"/>
      <c r="F16" s="175"/>
      <c r="G16" s="175"/>
      <c r="H16" s="175"/>
      <c r="I16" s="175"/>
      <c r="J16" s="175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6"/>
      <c r="AD16" s="376"/>
      <c r="AE16" s="376">
        <v>20</v>
      </c>
      <c r="AF16" s="376"/>
      <c r="AG16" s="376">
        <v>25</v>
      </c>
      <c r="AH16" s="376"/>
      <c r="AI16" s="376"/>
      <c r="AJ16" s="376"/>
      <c r="AK16" s="376"/>
      <c r="AL16" s="376"/>
      <c r="AM16" s="376"/>
      <c r="AN16" s="376"/>
      <c r="AO16" s="376"/>
      <c r="AP16" s="376"/>
      <c r="AQ16" s="376"/>
      <c r="AR16" s="376"/>
      <c r="AS16" s="376"/>
      <c r="AT16" s="376"/>
      <c r="AU16" s="376"/>
      <c r="AV16" s="376"/>
      <c r="AW16" s="376"/>
      <c r="AX16" s="376"/>
      <c r="AY16" s="376"/>
      <c r="AZ16" s="376"/>
      <c r="BA16" s="376"/>
      <c r="BB16" s="376"/>
      <c r="BC16" s="251" t="str">
        <f t="shared" si="0"/>
        <v>2 / 3</v>
      </c>
      <c r="BD16" s="252"/>
      <c r="BE16" s="251">
        <f t="shared" si="1"/>
        <v>45</v>
      </c>
      <c r="BF16" s="252"/>
      <c r="BG16" s="71" t="str">
        <f>IF(B16="","",IF(BE16&gt;CONCENTRADO!C$15,"VERIFICAR LA SUMA",""))</f>
        <v/>
      </c>
    </row>
    <row r="17" spans="1:59" ht="30" customHeight="1" x14ac:dyDescent="0.25">
      <c r="A17" s="5">
        <v>5</v>
      </c>
      <c r="B17" s="177" t="str">
        <f>IF(ISBLANK(NOMBRES!B6),"",NOMBRES!B6)</f>
        <v>BAUTISTA HERNANDEZ BLANCA JANETH</v>
      </c>
      <c r="C17" s="178"/>
      <c r="D17" s="178"/>
      <c r="E17" s="178"/>
      <c r="F17" s="178"/>
      <c r="G17" s="178"/>
      <c r="H17" s="178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179"/>
      <c r="AD17" s="375"/>
      <c r="AE17" s="375">
        <v>19</v>
      </c>
      <c r="AF17" s="375"/>
      <c r="AG17" s="375">
        <v>23</v>
      </c>
      <c r="AH17" s="375"/>
      <c r="AI17" s="375"/>
      <c r="AJ17" s="375"/>
      <c r="AK17" s="375"/>
      <c r="AL17" s="375"/>
      <c r="AM17" s="375"/>
      <c r="AN17" s="375"/>
      <c r="AO17" s="375"/>
      <c r="AP17" s="375"/>
      <c r="AQ17" s="375"/>
      <c r="AR17" s="375"/>
      <c r="AS17" s="375"/>
      <c r="AT17" s="375"/>
      <c r="AU17" s="375"/>
      <c r="AV17" s="375"/>
      <c r="AW17" s="375"/>
      <c r="AX17" s="375"/>
      <c r="AY17" s="375"/>
      <c r="AZ17" s="375"/>
      <c r="BA17" s="375"/>
      <c r="BB17" s="375"/>
      <c r="BC17" s="248" t="str">
        <f t="shared" si="0"/>
        <v>2 / 3</v>
      </c>
      <c r="BD17" s="249"/>
      <c r="BE17" s="248">
        <f t="shared" si="1"/>
        <v>42</v>
      </c>
      <c r="BF17" s="249"/>
      <c r="BG17" s="71" t="str">
        <f>IF(B17="","",IF(BE17&gt;CONCENTRADO!C$15,"VERIFICAR LA SUMA",""))</f>
        <v/>
      </c>
    </row>
    <row r="18" spans="1:59" ht="30" customHeight="1" x14ac:dyDescent="0.25">
      <c r="A18" s="10">
        <v>6</v>
      </c>
      <c r="B18" s="174" t="str">
        <f>IF(ISBLANK(NOMBRES!B7),"",NOMBRES!B7)</f>
        <v>BAUTISTA LUIS FANNY BELEN</v>
      </c>
      <c r="C18" s="175"/>
      <c r="D18" s="175"/>
      <c r="E18" s="175"/>
      <c r="F18" s="175"/>
      <c r="G18" s="175"/>
      <c r="H18" s="175"/>
      <c r="I18" s="175"/>
      <c r="J18" s="175"/>
      <c r="K18" s="175"/>
      <c r="L18" s="175"/>
      <c r="M18" s="175"/>
      <c r="N18" s="175"/>
      <c r="O18" s="175"/>
      <c r="P18" s="175"/>
      <c r="Q18" s="175"/>
      <c r="R18" s="175"/>
      <c r="S18" s="175"/>
      <c r="T18" s="175"/>
      <c r="U18" s="175"/>
      <c r="V18" s="175"/>
      <c r="W18" s="175"/>
      <c r="X18" s="175"/>
      <c r="Y18" s="175"/>
      <c r="Z18" s="175"/>
      <c r="AA18" s="175"/>
      <c r="AB18" s="175"/>
      <c r="AC18" s="176"/>
      <c r="AD18" s="376"/>
      <c r="AE18" s="376">
        <v>17</v>
      </c>
      <c r="AF18" s="376"/>
      <c r="AG18" s="376">
        <v>0</v>
      </c>
      <c r="AH18" s="376"/>
      <c r="AI18" s="376"/>
      <c r="AJ18" s="376"/>
      <c r="AK18" s="376"/>
      <c r="AL18" s="376"/>
      <c r="AM18" s="376"/>
      <c r="AN18" s="376"/>
      <c r="AO18" s="376"/>
      <c r="AP18" s="376"/>
      <c r="AQ18" s="376"/>
      <c r="AR18" s="376"/>
      <c r="AS18" s="376"/>
      <c r="AT18" s="376"/>
      <c r="AU18" s="376"/>
      <c r="AV18" s="376"/>
      <c r="AW18" s="376"/>
      <c r="AX18" s="376"/>
      <c r="AY18" s="376"/>
      <c r="AZ18" s="376"/>
      <c r="BA18" s="376"/>
      <c r="BB18" s="376"/>
      <c r="BC18" s="251" t="str">
        <f t="shared" si="0"/>
        <v>1 / 3</v>
      </c>
      <c r="BD18" s="252"/>
      <c r="BE18" s="251">
        <f t="shared" si="1"/>
        <v>17</v>
      </c>
      <c r="BF18" s="252"/>
      <c r="BG18" s="71" t="str">
        <f>IF(B18="","",IF(BE18&gt;CONCENTRADO!C$15,"VERIFICAR LA SUMA",""))</f>
        <v/>
      </c>
    </row>
    <row r="19" spans="1:59" ht="30" customHeight="1" x14ac:dyDescent="0.25">
      <c r="A19" s="5">
        <v>7</v>
      </c>
      <c r="B19" s="177" t="str">
        <f>IF(ISBLANK(NOMBRES!B8),"",NOMBRES!B8)</f>
        <v>BAUTISTA ORTIZ NIDIA JANETH</v>
      </c>
      <c r="C19" s="178"/>
      <c r="D19" s="178"/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  <c r="AA19" s="178"/>
      <c r="AB19" s="178"/>
      <c r="AC19" s="179"/>
      <c r="AD19" s="375"/>
      <c r="AE19" s="375">
        <v>19</v>
      </c>
      <c r="AF19" s="375"/>
      <c r="AG19" s="375">
        <v>25</v>
      </c>
      <c r="AH19" s="375"/>
      <c r="AI19" s="375"/>
      <c r="AJ19" s="375"/>
      <c r="AK19" s="375"/>
      <c r="AL19" s="375"/>
      <c r="AM19" s="375"/>
      <c r="AN19" s="375"/>
      <c r="AO19" s="375"/>
      <c r="AP19" s="375"/>
      <c r="AQ19" s="375"/>
      <c r="AR19" s="375"/>
      <c r="AS19" s="375"/>
      <c r="AT19" s="375"/>
      <c r="AU19" s="375"/>
      <c r="AV19" s="375"/>
      <c r="AW19" s="375"/>
      <c r="AX19" s="375"/>
      <c r="AY19" s="375"/>
      <c r="AZ19" s="375"/>
      <c r="BA19" s="375"/>
      <c r="BB19" s="375"/>
      <c r="BC19" s="248" t="str">
        <f t="shared" si="0"/>
        <v>2 / 3</v>
      </c>
      <c r="BD19" s="249"/>
      <c r="BE19" s="248">
        <f t="shared" si="1"/>
        <v>44</v>
      </c>
      <c r="BF19" s="249"/>
      <c r="BG19" s="71" t="str">
        <f>IF(B19="","",IF(BE19&gt;CONCENTRADO!C$15,"VERIFICAR LA SUMA",""))</f>
        <v/>
      </c>
    </row>
    <row r="20" spans="1:59" ht="30" customHeight="1" x14ac:dyDescent="0.25">
      <c r="A20" s="10">
        <v>8</v>
      </c>
      <c r="B20" s="174" t="str">
        <f>IF(ISBLANK(NOMBRES!B9),"",NOMBRES!B9)</f>
        <v>BAUTISTA RAMIREZ VANESSA</v>
      </c>
      <c r="C20" s="175"/>
      <c r="D20" s="175"/>
      <c r="E20" s="175"/>
      <c r="F20" s="175"/>
      <c r="G20" s="175"/>
      <c r="H20" s="175"/>
      <c r="I20" s="175"/>
      <c r="J20" s="175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75"/>
      <c r="Z20" s="175"/>
      <c r="AA20" s="175"/>
      <c r="AB20" s="175"/>
      <c r="AC20" s="176"/>
      <c r="AD20" s="376"/>
      <c r="AE20" s="376">
        <v>14</v>
      </c>
      <c r="AF20" s="376"/>
      <c r="AG20" s="376">
        <v>0</v>
      </c>
      <c r="AH20" s="376"/>
      <c r="AI20" s="376"/>
      <c r="AJ20" s="376"/>
      <c r="AK20" s="376"/>
      <c r="AL20" s="376"/>
      <c r="AM20" s="376"/>
      <c r="AN20" s="376"/>
      <c r="AO20" s="376"/>
      <c r="AP20" s="376"/>
      <c r="AQ20" s="376"/>
      <c r="AR20" s="376"/>
      <c r="AS20" s="376"/>
      <c r="AT20" s="376"/>
      <c r="AU20" s="376"/>
      <c r="AV20" s="376"/>
      <c r="AW20" s="376"/>
      <c r="AX20" s="376"/>
      <c r="AY20" s="376"/>
      <c r="AZ20" s="376"/>
      <c r="BA20" s="376"/>
      <c r="BB20" s="376"/>
      <c r="BC20" s="251" t="str">
        <f t="shared" si="0"/>
        <v>1 / 3</v>
      </c>
      <c r="BD20" s="252"/>
      <c r="BE20" s="251">
        <f t="shared" si="1"/>
        <v>14</v>
      </c>
      <c r="BF20" s="252"/>
      <c r="BG20" s="71" t="str">
        <f>IF(B20="","",IF(BE20&gt;CONCENTRADO!C$15,"VERIFICAR LA SUMA",""))</f>
        <v/>
      </c>
    </row>
    <row r="21" spans="1:59" ht="30" customHeight="1" x14ac:dyDescent="0.25">
      <c r="A21" s="5">
        <v>9</v>
      </c>
      <c r="B21" s="177" t="str">
        <f>IF(ISBLANK(NOMBRES!B10),"",NOMBRES!B10)</f>
        <v>CASTILLO RAMIREZ BILGA MERAYA</v>
      </c>
      <c r="C21" s="178"/>
      <c r="D21" s="178"/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  <c r="AA21" s="178"/>
      <c r="AB21" s="178"/>
      <c r="AC21" s="179"/>
      <c r="AD21" s="375"/>
      <c r="AE21" s="375">
        <v>20</v>
      </c>
      <c r="AF21" s="375"/>
      <c r="AG21" s="375">
        <v>23</v>
      </c>
      <c r="AH21" s="375"/>
      <c r="AI21" s="375"/>
      <c r="AJ21" s="375"/>
      <c r="AK21" s="375"/>
      <c r="AL21" s="375"/>
      <c r="AM21" s="375"/>
      <c r="AN21" s="375"/>
      <c r="AO21" s="375"/>
      <c r="AP21" s="375"/>
      <c r="AQ21" s="375"/>
      <c r="AR21" s="375"/>
      <c r="AS21" s="375"/>
      <c r="AT21" s="375"/>
      <c r="AU21" s="375"/>
      <c r="AV21" s="375"/>
      <c r="AW21" s="375"/>
      <c r="AX21" s="375"/>
      <c r="AY21" s="375"/>
      <c r="AZ21" s="375"/>
      <c r="BA21" s="375"/>
      <c r="BB21" s="375"/>
      <c r="BC21" s="248" t="str">
        <f t="shared" si="0"/>
        <v>2 / 3</v>
      </c>
      <c r="BD21" s="249"/>
      <c r="BE21" s="248">
        <f t="shared" si="1"/>
        <v>43</v>
      </c>
      <c r="BF21" s="249"/>
      <c r="BG21" s="71" t="str">
        <f>IF(B21="","",IF(BE21&gt;CONCENTRADO!C$15,"VERIFICAR LA SUMA",""))</f>
        <v/>
      </c>
    </row>
    <row r="22" spans="1:59" ht="30" customHeight="1" x14ac:dyDescent="0.25">
      <c r="A22" s="10">
        <v>10</v>
      </c>
      <c r="B22" s="174" t="str">
        <f>IF(ISBLANK(NOMBRES!B11),"",NOMBRES!B11)</f>
        <v>CASTRO HERNANDEZ ANGIE MAJALETH</v>
      </c>
      <c r="C22" s="175"/>
      <c r="D22" s="175"/>
      <c r="E22" s="175"/>
      <c r="F22" s="175"/>
      <c r="G22" s="175"/>
      <c r="H22" s="175"/>
      <c r="I22" s="175"/>
      <c r="J22" s="175"/>
      <c r="K22" s="175"/>
      <c r="L22" s="175"/>
      <c r="M22" s="175"/>
      <c r="N22" s="175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5"/>
      <c r="AA22" s="175"/>
      <c r="AB22" s="175"/>
      <c r="AC22" s="176"/>
      <c r="AD22" s="376"/>
      <c r="AE22" s="376">
        <v>20</v>
      </c>
      <c r="AF22" s="376"/>
      <c r="AG22" s="376">
        <v>0</v>
      </c>
      <c r="AH22" s="376"/>
      <c r="AI22" s="376"/>
      <c r="AJ22" s="376"/>
      <c r="AK22" s="376"/>
      <c r="AL22" s="376"/>
      <c r="AM22" s="376"/>
      <c r="AN22" s="376"/>
      <c r="AO22" s="376"/>
      <c r="AP22" s="376"/>
      <c r="AQ22" s="376"/>
      <c r="AR22" s="376"/>
      <c r="AS22" s="376"/>
      <c r="AT22" s="376"/>
      <c r="AU22" s="376"/>
      <c r="AV22" s="376"/>
      <c r="AW22" s="376"/>
      <c r="AX22" s="376"/>
      <c r="AY22" s="376"/>
      <c r="AZ22" s="376"/>
      <c r="BA22" s="376"/>
      <c r="BB22" s="376"/>
      <c r="BC22" s="251" t="str">
        <f t="shared" si="0"/>
        <v>1 / 3</v>
      </c>
      <c r="BD22" s="252"/>
      <c r="BE22" s="251">
        <f t="shared" si="1"/>
        <v>20</v>
      </c>
      <c r="BF22" s="252"/>
      <c r="BG22" s="71" t="str">
        <f>IF(B22="","",IF(BE22&gt;CONCENTRADO!C$15,"VERIFICAR LA SUMA",""))</f>
        <v/>
      </c>
    </row>
    <row r="23" spans="1:59" ht="30" customHeight="1" x14ac:dyDescent="0.25">
      <c r="A23" s="5">
        <v>11</v>
      </c>
      <c r="B23" s="177" t="str">
        <f>IF(ISBLANK(NOMBRES!B12),"",NOMBRES!B12)</f>
        <v>CRUZ BAUTISTA JULIAN</v>
      </c>
      <c r="C23" s="178"/>
      <c r="D23" s="178"/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  <c r="AA23" s="178"/>
      <c r="AB23" s="178"/>
      <c r="AC23" s="179"/>
      <c r="AD23" s="375"/>
      <c r="AE23" s="375">
        <v>17</v>
      </c>
      <c r="AF23" s="375"/>
      <c r="AG23" s="375">
        <v>23</v>
      </c>
      <c r="AH23" s="375"/>
      <c r="AI23" s="375"/>
      <c r="AJ23" s="375"/>
      <c r="AK23" s="375"/>
      <c r="AL23" s="375"/>
      <c r="AM23" s="375"/>
      <c r="AN23" s="375"/>
      <c r="AO23" s="375"/>
      <c r="AP23" s="375"/>
      <c r="AQ23" s="375"/>
      <c r="AR23" s="375"/>
      <c r="AS23" s="375"/>
      <c r="AT23" s="375"/>
      <c r="AU23" s="375"/>
      <c r="AV23" s="375"/>
      <c r="AW23" s="375"/>
      <c r="AX23" s="375"/>
      <c r="AY23" s="375"/>
      <c r="AZ23" s="375"/>
      <c r="BA23" s="375"/>
      <c r="BB23" s="375"/>
      <c r="BC23" s="248" t="str">
        <f t="shared" si="0"/>
        <v>2 / 3</v>
      </c>
      <c r="BD23" s="249"/>
      <c r="BE23" s="248">
        <f t="shared" si="1"/>
        <v>40</v>
      </c>
      <c r="BF23" s="249"/>
      <c r="BG23" s="71" t="str">
        <f>IF(B23="","",IF(BE23&gt;CONCENTRADO!C$15,"VERIFICAR LA SUMA",""))</f>
        <v/>
      </c>
    </row>
    <row r="24" spans="1:59" ht="30" customHeight="1" x14ac:dyDescent="0.25">
      <c r="A24" s="10">
        <v>12</v>
      </c>
      <c r="B24" s="174" t="str">
        <f>IF(ISBLANK(NOMBRES!B13),"",NOMBRES!B13)</f>
        <v>CRUZ GONZALEZ SARAI</v>
      </c>
      <c r="C24" s="175"/>
      <c r="D24" s="175"/>
      <c r="E24" s="175"/>
      <c r="F24" s="175"/>
      <c r="G24" s="175"/>
      <c r="H24" s="175"/>
      <c r="I24" s="175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6"/>
      <c r="AD24" s="376"/>
      <c r="AE24" s="376">
        <v>20</v>
      </c>
      <c r="AF24" s="376"/>
      <c r="AG24" s="376">
        <v>23</v>
      </c>
      <c r="AH24" s="376"/>
      <c r="AI24" s="376"/>
      <c r="AJ24" s="376"/>
      <c r="AK24" s="376"/>
      <c r="AL24" s="376"/>
      <c r="AM24" s="376"/>
      <c r="AN24" s="376"/>
      <c r="AO24" s="376"/>
      <c r="AP24" s="376"/>
      <c r="AQ24" s="376"/>
      <c r="AR24" s="376"/>
      <c r="AS24" s="376"/>
      <c r="AT24" s="376"/>
      <c r="AU24" s="376"/>
      <c r="AV24" s="376"/>
      <c r="AW24" s="376"/>
      <c r="AX24" s="376"/>
      <c r="AY24" s="376"/>
      <c r="AZ24" s="376"/>
      <c r="BA24" s="376"/>
      <c r="BB24" s="376"/>
      <c r="BC24" s="251" t="str">
        <f t="shared" si="0"/>
        <v>2 / 3</v>
      </c>
      <c r="BD24" s="252"/>
      <c r="BE24" s="251">
        <f t="shared" si="1"/>
        <v>43</v>
      </c>
      <c r="BF24" s="252"/>
      <c r="BG24" s="71" t="str">
        <f>IF(B24="","",IF(BE24&gt;CONCENTRADO!C$15,"VERIFICAR LA SUMA",""))</f>
        <v/>
      </c>
    </row>
    <row r="25" spans="1:59" ht="30" customHeight="1" x14ac:dyDescent="0.25">
      <c r="A25" s="5">
        <v>13</v>
      </c>
      <c r="B25" s="177" t="str">
        <f>IF(ISBLANK(NOMBRES!B14),"",NOMBRES!B14)</f>
        <v>CRUZ HERNANDEZ FLORESLY GUADALUPE</v>
      </c>
      <c r="C25" s="178"/>
      <c r="D25" s="178"/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  <c r="AA25" s="178"/>
      <c r="AB25" s="178"/>
      <c r="AC25" s="179"/>
      <c r="AD25" s="375"/>
      <c r="AE25" s="375">
        <v>19</v>
      </c>
      <c r="AF25" s="375"/>
      <c r="AG25" s="375">
        <v>25</v>
      </c>
      <c r="AH25" s="375"/>
      <c r="AI25" s="375"/>
      <c r="AJ25" s="375"/>
      <c r="AK25" s="375"/>
      <c r="AL25" s="375"/>
      <c r="AM25" s="375"/>
      <c r="AN25" s="375"/>
      <c r="AO25" s="375"/>
      <c r="AP25" s="375"/>
      <c r="AQ25" s="375"/>
      <c r="AR25" s="375"/>
      <c r="AS25" s="375"/>
      <c r="AT25" s="375"/>
      <c r="AU25" s="375"/>
      <c r="AV25" s="375"/>
      <c r="AW25" s="375"/>
      <c r="AX25" s="375"/>
      <c r="AY25" s="375"/>
      <c r="AZ25" s="375"/>
      <c r="BA25" s="375"/>
      <c r="BB25" s="375"/>
      <c r="BC25" s="248" t="str">
        <f t="shared" si="0"/>
        <v>2 / 3</v>
      </c>
      <c r="BD25" s="249"/>
      <c r="BE25" s="248">
        <f t="shared" si="1"/>
        <v>44</v>
      </c>
      <c r="BF25" s="249"/>
      <c r="BG25" s="71" t="str">
        <f>IF(B25="","",IF(BE25&gt;CONCENTRADO!C$15,"VERIFICAR LA SUMA",""))</f>
        <v/>
      </c>
    </row>
    <row r="26" spans="1:59" ht="30" customHeight="1" x14ac:dyDescent="0.25">
      <c r="A26" s="10">
        <v>14</v>
      </c>
      <c r="B26" s="174" t="str">
        <f>IF(ISBLANK(NOMBRES!B15),"",NOMBRES!B15)</f>
        <v>CRUZ HERNANDEZ ROSA IDALIA</v>
      </c>
      <c r="C26" s="175"/>
      <c r="D26" s="175"/>
      <c r="E26" s="175"/>
      <c r="F26" s="175"/>
      <c r="G26" s="175"/>
      <c r="H26" s="175"/>
      <c r="I26" s="175"/>
      <c r="J26" s="175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6"/>
      <c r="AD26" s="376"/>
      <c r="AE26" s="376">
        <v>19</v>
      </c>
      <c r="AF26" s="376"/>
      <c r="AG26" s="376">
        <v>25</v>
      </c>
      <c r="AH26" s="376"/>
      <c r="AI26" s="376"/>
      <c r="AJ26" s="376"/>
      <c r="AK26" s="376"/>
      <c r="AL26" s="376"/>
      <c r="AM26" s="376"/>
      <c r="AN26" s="376"/>
      <c r="AO26" s="376"/>
      <c r="AP26" s="376"/>
      <c r="AQ26" s="376"/>
      <c r="AR26" s="376"/>
      <c r="AS26" s="376"/>
      <c r="AT26" s="376"/>
      <c r="AU26" s="376"/>
      <c r="AV26" s="376"/>
      <c r="AW26" s="376"/>
      <c r="AX26" s="376"/>
      <c r="AY26" s="376"/>
      <c r="AZ26" s="376"/>
      <c r="BA26" s="376"/>
      <c r="BB26" s="376"/>
      <c r="BC26" s="251" t="str">
        <f t="shared" si="0"/>
        <v>2 / 3</v>
      </c>
      <c r="BD26" s="252"/>
      <c r="BE26" s="251">
        <f t="shared" si="1"/>
        <v>44</v>
      </c>
      <c r="BF26" s="252"/>
      <c r="BG26" s="71" t="str">
        <f>IF(B26="","",IF(BE26&gt;CONCENTRADO!C$15,"VERIFICAR LA SUMA",""))</f>
        <v/>
      </c>
    </row>
    <row r="27" spans="1:59" ht="30" customHeight="1" x14ac:dyDescent="0.25">
      <c r="A27" s="5">
        <v>15</v>
      </c>
      <c r="B27" s="177" t="str">
        <f>IF(ISBLANK(NOMBRES!B16),"",NOMBRES!B16)</f>
        <v>CRUZ LORENZO JONATHAN</v>
      </c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9"/>
      <c r="AD27" s="375"/>
      <c r="AE27" s="375">
        <v>11</v>
      </c>
      <c r="AF27" s="375"/>
      <c r="AG27" s="375">
        <v>0</v>
      </c>
      <c r="AH27" s="375"/>
      <c r="AI27" s="375"/>
      <c r="AJ27" s="375"/>
      <c r="AK27" s="375"/>
      <c r="AL27" s="375"/>
      <c r="AM27" s="375"/>
      <c r="AN27" s="375"/>
      <c r="AO27" s="375"/>
      <c r="AP27" s="375"/>
      <c r="AQ27" s="375"/>
      <c r="AR27" s="375"/>
      <c r="AS27" s="375"/>
      <c r="AT27" s="375"/>
      <c r="AU27" s="375"/>
      <c r="AV27" s="375"/>
      <c r="AW27" s="375"/>
      <c r="AX27" s="375"/>
      <c r="AY27" s="375"/>
      <c r="AZ27" s="375"/>
      <c r="BA27" s="375"/>
      <c r="BB27" s="375"/>
      <c r="BC27" s="248" t="str">
        <f t="shared" si="0"/>
        <v>1 / 3</v>
      </c>
      <c r="BD27" s="249"/>
      <c r="BE27" s="248">
        <f t="shared" si="1"/>
        <v>11</v>
      </c>
      <c r="BF27" s="249"/>
      <c r="BG27" s="71" t="str">
        <f>IF(B27="","",IF(BE27&gt;CONCENTRADO!C$15,"VERIFICAR LA SUMA",""))</f>
        <v/>
      </c>
    </row>
    <row r="28" spans="1:59" ht="30" customHeight="1" x14ac:dyDescent="0.25">
      <c r="A28" s="10">
        <v>16</v>
      </c>
      <c r="B28" s="174" t="str">
        <f>IF(ISBLANK(NOMBRES!B17),"",NOMBRES!B17)</f>
        <v>CRUZ LUIS FELIX YAHIR</v>
      </c>
      <c r="C28" s="175"/>
      <c r="D28" s="175"/>
      <c r="E28" s="175"/>
      <c r="F28" s="175"/>
      <c r="G28" s="175"/>
      <c r="H28" s="175"/>
      <c r="I28" s="175"/>
      <c r="J28" s="175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6"/>
      <c r="AD28" s="376"/>
      <c r="AE28" s="376">
        <v>20</v>
      </c>
      <c r="AF28" s="376"/>
      <c r="AG28" s="376">
        <v>0</v>
      </c>
      <c r="AH28" s="376"/>
      <c r="AI28" s="376"/>
      <c r="AJ28" s="376"/>
      <c r="AK28" s="376"/>
      <c r="AL28" s="376"/>
      <c r="AM28" s="376"/>
      <c r="AN28" s="376"/>
      <c r="AO28" s="376"/>
      <c r="AP28" s="376"/>
      <c r="AQ28" s="376"/>
      <c r="AR28" s="376"/>
      <c r="AS28" s="376"/>
      <c r="AT28" s="376"/>
      <c r="AU28" s="376"/>
      <c r="AV28" s="376"/>
      <c r="AW28" s="376"/>
      <c r="AX28" s="376"/>
      <c r="AY28" s="376"/>
      <c r="AZ28" s="376"/>
      <c r="BA28" s="376"/>
      <c r="BB28" s="376"/>
      <c r="BC28" s="251" t="str">
        <f t="shared" si="0"/>
        <v>1 / 3</v>
      </c>
      <c r="BD28" s="252"/>
      <c r="BE28" s="251">
        <f t="shared" si="1"/>
        <v>20</v>
      </c>
      <c r="BF28" s="252"/>
      <c r="BG28" s="71" t="str">
        <f>IF(B28="","",IF(BE28&gt;CONCENTRADO!C$15,"VERIFICAR LA SUMA",""))</f>
        <v/>
      </c>
    </row>
    <row r="29" spans="1:59" ht="30" customHeight="1" x14ac:dyDescent="0.25">
      <c r="A29" s="5">
        <v>17</v>
      </c>
      <c r="B29" s="177" t="str">
        <f>IF(ISBLANK(NOMBRES!B18),"",NOMBRES!B18)</f>
        <v>CRUZ MARTINEZ ESMERALDA</v>
      </c>
      <c r="C29" s="178"/>
      <c r="D29" s="178"/>
      <c r="E29" s="178"/>
      <c r="F29" s="178"/>
      <c r="G29" s="178"/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  <c r="AA29" s="178"/>
      <c r="AB29" s="178"/>
      <c r="AC29" s="179"/>
      <c r="AD29" s="375"/>
      <c r="AE29" s="375">
        <v>20</v>
      </c>
      <c r="AF29" s="375"/>
      <c r="AG29" s="375">
        <v>23</v>
      </c>
      <c r="AH29" s="375"/>
      <c r="AI29" s="375"/>
      <c r="AJ29" s="375"/>
      <c r="AK29" s="375"/>
      <c r="AL29" s="375"/>
      <c r="AM29" s="375"/>
      <c r="AN29" s="375"/>
      <c r="AO29" s="375"/>
      <c r="AP29" s="375"/>
      <c r="AQ29" s="375"/>
      <c r="AR29" s="375"/>
      <c r="AS29" s="375"/>
      <c r="AT29" s="375"/>
      <c r="AU29" s="375"/>
      <c r="AV29" s="375"/>
      <c r="AW29" s="375"/>
      <c r="AX29" s="375"/>
      <c r="AY29" s="375"/>
      <c r="AZ29" s="375"/>
      <c r="BA29" s="375"/>
      <c r="BB29" s="375"/>
      <c r="BC29" s="248" t="str">
        <f t="shared" si="0"/>
        <v>2 / 3</v>
      </c>
      <c r="BD29" s="249"/>
      <c r="BE29" s="248">
        <f t="shared" si="1"/>
        <v>43</v>
      </c>
      <c r="BF29" s="249"/>
      <c r="BG29" s="71" t="str">
        <f>IF(B29="","",IF(BE29&gt;CONCENTRADO!C$15,"VERIFICAR LA SUMA",""))</f>
        <v/>
      </c>
    </row>
    <row r="30" spans="1:59" ht="30" customHeight="1" x14ac:dyDescent="0.25">
      <c r="A30" s="10">
        <v>18</v>
      </c>
      <c r="B30" s="174" t="str">
        <f>IF(ISBLANK(NOMBRES!B19),"",NOMBRES!B19)</f>
        <v>DIAZ HERNANDEZ LUIS FERNANDO</v>
      </c>
      <c r="C30" s="175"/>
      <c r="D30" s="175"/>
      <c r="E30" s="175"/>
      <c r="F30" s="175"/>
      <c r="G30" s="175"/>
      <c r="H30" s="175"/>
      <c r="I30" s="175"/>
      <c r="J30" s="175"/>
      <c r="K30" s="175"/>
      <c r="L30" s="175"/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Z30" s="175"/>
      <c r="AA30" s="175"/>
      <c r="AB30" s="175"/>
      <c r="AC30" s="176"/>
      <c r="AD30" s="376"/>
      <c r="AE30" s="376">
        <v>20</v>
      </c>
      <c r="AF30" s="376"/>
      <c r="AG30" s="376">
        <v>23</v>
      </c>
      <c r="AH30" s="376"/>
      <c r="AI30" s="376"/>
      <c r="AJ30" s="376"/>
      <c r="AK30" s="376"/>
      <c r="AL30" s="376"/>
      <c r="AM30" s="376"/>
      <c r="AN30" s="376"/>
      <c r="AO30" s="376"/>
      <c r="AP30" s="376"/>
      <c r="AQ30" s="376"/>
      <c r="AR30" s="376"/>
      <c r="AS30" s="376"/>
      <c r="AT30" s="376"/>
      <c r="AU30" s="376"/>
      <c r="AV30" s="376"/>
      <c r="AW30" s="376"/>
      <c r="AX30" s="376"/>
      <c r="AY30" s="376"/>
      <c r="AZ30" s="376"/>
      <c r="BA30" s="376"/>
      <c r="BB30" s="376"/>
      <c r="BC30" s="251" t="str">
        <f t="shared" si="0"/>
        <v>2 / 3</v>
      </c>
      <c r="BD30" s="252"/>
      <c r="BE30" s="251">
        <f t="shared" si="1"/>
        <v>43</v>
      </c>
      <c r="BF30" s="252"/>
      <c r="BG30" s="71" t="str">
        <f>IF(B30="","",IF(BE30&gt;CONCENTRADO!C$15,"VERIFICAR LA SUMA",""))</f>
        <v/>
      </c>
    </row>
    <row r="31" spans="1:59" ht="30" customHeight="1" x14ac:dyDescent="0.25">
      <c r="A31" s="5">
        <v>19</v>
      </c>
      <c r="B31" s="177" t="str">
        <f>IF(ISBLANK(NOMBRES!B20),"",NOMBRES!B20)</f>
        <v>FONSECA HERNANDEZ MARIA ISABEL</v>
      </c>
      <c r="C31" s="178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  <c r="AB31" s="178"/>
      <c r="AC31" s="179"/>
      <c r="AD31" s="375"/>
      <c r="AE31" s="375">
        <v>19</v>
      </c>
      <c r="AF31" s="375"/>
      <c r="AG31" s="375">
        <v>0</v>
      </c>
      <c r="AH31" s="375"/>
      <c r="AI31" s="375"/>
      <c r="AJ31" s="375"/>
      <c r="AK31" s="375"/>
      <c r="AL31" s="375"/>
      <c r="AM31" s="375"/>
      <c r="AN31" s="375"/>
      <c r="AO31" s="375"/>
      <c r="AP31" s="375"/>
      <c r="AQ31" s="375"/>
      <c r="AR31" s="375"/>
      <c r="AS31" s="375"/>
      <c r="AT31" s="375"/>
      <c r="AU31" s="375"/>
      <c r="AV31" s="375"/>
      <c r="AW31" s="375"/>
      <c r="AX31" s="375"/>
      <c r="AY31" s="375"/>
      <c r="AZ31" s="375"/>
      <c r="BA31" s="375"/>
      <c r="BB31" s="375"/>
      <c r="BC31" s="248" t="str">
        <f t="shared" si="0"/>
        <v>1 / 3</v>
      </c>
      <c r="BD31" s="249"/>
      <c r="BE31" s="248">
        <f t="shared" si="1"/>
        <v>19</v>
      </c>
      <c r="BF31" s="249"/>
      <c r="BG31" s="71" t="str">
        <f>IF(B31="","",IF(BE31&gt;CONCENTRADO!C$15,"VERIFICAR LA SUMA",""))</f>
        <v/>
      </c>
    </row>
    <row r="32" spans="1:59" ht="30" customHeight="1" x14ac:dyDescent="0.25">
      <c r="A32" s="10">
        <v>20</v>
      </c>
      <c r="B32" s="174" t="str">
        <f>IF(ISBLANK(NOMBRES!B21),"",NOMBRES!B21)</f>
        <v>GOMEZ LUIS ARLETH OYOMAL</v>
      </c>
      <c r="C32" s="175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  <c r="AA32" s="175"/>
      <c r="AB32" s="175"/>
      <c r="AC32" s="176"/>
      <c r="AD32" s="376"/>
      <c r="AE32" s="376">
        <v>19</v>
      </c>
      <c r="AF32" s="376"/>
      <c r="AG32" s="376">
        <v>23</v>
      </c>
      <c r="AH32" s="376"/>
      <c r="AI32" s="376"/>
      <c r="AJ32" s="376"/>
      <c r="AK32" s="376"/>
      <c r="AL32" s="376"/>
      <c r="AM32" s="376"/>
      <c r="AN32" s="376"/>
      <c r="AO32" s="376"/>
      <c r="AP32" s="376"/>
      <c r="AQ32" s="376"/>
      <c r="AR32" s="376"/>
      <c r="AS32" s="376"/>
      <c r="AT32" s="376"/>
      <c r="AU32" s="376"/>
      <c r="AV32" s="376"/>
      <c r="AW32" s="376"/>
      <c r="AX32" s="376"/>
      <c r="AY32" s="376"/>
      <c r="AZ32" s="376"/>
      <c r="BA32" s="376"/>
      <c r="BB32" s="376"/>
      <c r="BC32" s="251" t="str">
        <f t="shared" si="0"/>
        <v>2 / 3</v>
      </c>
      <c r="BD32" s="252"/>
      <c r="BE32" s="251">
        <f t="shared" si="1"/>
        <v>42</v>
      </c>
      <c r="BF32" s="252"/>
      <c r="BG32" s="71" t="str">
        <f>IF(B32="","",IF(BE32&gt;CONCENTRADO!C$15,"VERIFICAR LA SUMA",""))</f>
        <v/>
      </c>
    </row>
    <row r="33" spans="1:59" ht="30" customHeight="1" x14ac:dyDescent="0.25">
      <c r="A33" s="5">
        <v>21</v>
      </c>
      <c r="B33" s="177" t="str">
        <f>IF(ISBLANK(NOMBRES!B22),"",NOMBRES!B22)</f>
        <v>GONZALEZ GUTIERREZ AQUILES</v>
      </c>
      <c r="C33" s="178"/>
      <c r="D33" s="178"/>
      <c r="E33" s="178"/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  <c r="AA33" s="178"/>
      <c r="AB33" s="178"/>
      <c r="AC33" s="179"/>
      <c r="AD33" s="375"/>
      <c r="AE33" s="375">
        <v>19</v>
      </c>
      <c r="AF33" s="375"/>
      <c r="AG33" s="375">
        <v>25</v>
      </c>
      <c r="AH33" s="375"/>
      <c r="AI33" s="375"/>
      <c r="AJ33" s="375"/>
      <c r="AK33" s="375"/>
      <c r="AL33" s="375"/>
      <c r="AM33" s="375"/>
      <c r="AN33" s="375"/>
      <c r="AO33" s="375"/>
      <c r="AP33" s="375"/>
      <c r="AQ33" s="375"/>
      <c r="AR33" s="375"/>
      <c r="AS33" s="375"/>
      <c r="AT33" s="375"/>
      <c r="AU33" s="375"/>
      <c r="AV33" s="375"/>
      <c r="AW33" s="375"/>
      <c r="AX33" s="375"/>
      <c r="AY33" s="375"/>
      <c r="AZ33" s="375"/>
      <c r="BA33" s="375"/>
      <c r="BB33" s="375"/>
      <c r="BC33" s="248" t="str">
        <f t="shared" si="0"/>
        <v>2 / 3</v>
      </c>
      <c r="BD33" s="249"/>
      <c r="BE33" s="248">
        <f t="shared" si="1"/>
        <v>44</v>
      </c>
      <c r="BF33" s="249"/>
      <c r="BG33" s="71" t="str">
        <f>IF(B33="","",IF(BE33&gt;CONCENTRADO!C$15,"VERIFICAR LA SUMA",""))</f>
        <v/>
      </c>
    </row>
    <row r="34" spans="1:59" ht="30" customHeight="1" x14ac:dyDescent="0.25">
      <c r="A34" s="10">
        <v>22</v>
      </c>
      <c r="B34" s="174" t="str">
        <f>IF(ISBLANK(NOMBRES!B23),"",NOMBRES!B23)</f>
        <v>GONZALEZ HERNANDEZ JONATHAN DAVID</v>
      </c>
      <c r="C34" s="175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  <c r="AA34" s="175"/>
      <c r="AB34" s="175"/>
      <c r="AC34" s="176"/>
      <c r="AD34" s="376"/>
      <c r="AE34" s="376">
        <v>19</v>
      </c>
      <c r="AF34" s="376"/>
      <c r="AG34" s="376">
        <v>25</v>
      </c>
      <c r="AH34" s="376"/>
      <c r="AI34" s="376"/>
      <c r="AJ34" s="376"/>
      <c r="AK34" s="376"/>
      <c r="AL34" s="376"/>
      <c r="AM34" s="376"/>
      <c r="AN34" s="376"/>
      <c r="AO34" s="376"/>
      <c r="AP34" s="376"/>
      <c r="AQ34" s="376"/>
      <c r="AR34" s="376"/>
      <c r="AS34" s="376"/>
      <c r="AT34" s="376"/>
      <c r="AU34" s="376"/>
      <c r="AV34" s="376"/>
      <c r="AW34" s="376"/>
      <c r="AX34" s="376"/>
      <c r="AY34" s="376"/>
      <c r="AZ34" s="376"/>
      <c r="BA34" s="376"/>
      <c r="BB34" s="376"/>
      <c r="BC34" s="251" t="str">
        <f t="shared" si="0"/>
        <v>2 / 3</v>
      </c>
      <c r="BD34" s="252"/>
      <c r="BE34" s="251">
        <f t="shared" si="1"/>
        <v>44</v>
      </c>
      <c r="BF34" s="252"/>
      <c r="BG34" s="71" t="str">
        <f>IF(B34="","",IF(BE34&gt;CONCENTRADO!C$15,"VERIFICAR LA SUMA",""))</f>
        <v/>
      </c>
    </row>
    <row r="35" spans="1:59" ht="30" customHeight="1" x14ac:dyDescent="0.25">
      <c r="A35" s="5">
        <v>23</v>
      </c>
      <c r="B35" s="177" t="str">
        <f>IF(ISBLANK(NOMBRES!B24),"",NOMBRES!B24)</f>
        <v>GONZALEZ JUAREZ JANETH MARIELI</v>
      </c>
      <c r="C35" s="178"/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  <c r="AA35" s="178"/>
      <c r="AB35" s="178"/>
      <c r="AC35" s="179"/>
      <c r="AD35" s="375"/>
      <c r="AE35" s="375">
        <v>12</v>
      </c>
      <c r="AF35" s="375"/>
      <c r="AG35" s="375">
        <v>0</v>
      </c>
      <c r="AH35" s="375"/>
      <c r="AI35" s="375"/>
      <c r="AJ35" s="375"/>
      <c r="AK35" s="375"/>
      <c r="AL35" s="375"/>
      <c r="AM35" s="375"/>
      <c r="AN35" s="375"/>
      <c r="AO35" s="375"/>
      <c r="AP35" s="375"/>
      <c r="AQ35" s="375"/>
      <c r="AR35" s="375"/>
      <c r="AS35" s="375"/>
      <c r="AT35" s="375"/>
      <c r="AU35" s="375"/>
      <c r="AV35" s="375"/>
      <c r="AW35" s="375"/>
      <c r="AX35" s="375"/>
      <c r="AY35" s="375"/>
      <c r="AZ35" s="375"/>
      <c r="BA35" s="375"/>
      <c r="BB35" s="375"/>
      <c r="BC35" s="248" t="str">
        <f t="shared" si="0"/>
        <v>1 / 3</v>
      </c>
      <c r="BD35" s="249"/>
      <c r="BE35" s="248">
        <f t="shared" si="1"/>
        <v>12</v>
      </c>
      <c r="BF35" s="249"/>
      <c r="BG35" s="71" t="str">
        <f>IF(B35="","",IF(BE35&gt;CONCENTRADO!C$15,"VERIFICAR LA SUMA",""))</f>
        <v/>
      </c>
    </row>
    <row r="36" spans="1:59" ht="30" customHeight="1" x14ac:dyDescent="0.25">
      <c r="A36" s="10">
        <v>24</v>
      </c>
      <c r="B36" s="174" t="str">
        <f>IF(ISBLANK(NOMBRES!B25),"",NOMBRES!B25)</f>
        <v>HERNANDEZ BAUTISTA DEVIN</v>
      </c>
      <c r="C36" s="175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  <c r="AA36" s="175"/>
      <c r="AB36" s="175"/>
      <c r="AC36" s="176"/>
      <c r="AD36" s="376"/>
      <c r="AE36" s="376">
        <v>20</v>
      </c>
      <c r="AF36" s="376"/>
      <c r="AG36" s="376">
        <v>0</v>
      </c>
      <c r="AH36" s="376"/>
      <c r="AI36" s="376"/>
      <c r="AJ36" s="376"/>
      <c r="AK36" s="376"/>
      <c r="AL36" s="376"/>
      <c r="AM36" s="376"/>
      <c r="AN36" s="376"/>
      <c r="AO36" s="376"/>
      <c r="AP36" s="376"/>
      <c r="AQ36" s="376"/>
      <c r="AR36" s="376"/>
      <c r="AS36" s="376"/>
      <c r="AT36" s="376"/>
      <c r="AU36" s="376"/>
      <c r="AV36" s="376"/>
      <c r="AW36" s="376"/>
      <c r="AX36" s="376"/>
      <c r="AY36" s="376"/>
      <c r="AZ36" s="376"/>
      <c r="BA36" s="376"/>
      <c r="BB36" s="376"/>
      <c r="BC36" s="251" t="str">
        <f t="shared" si="0"/>
        <v>1 / 3</v>
      </c>
      <c r="BD36" s="252"/>
      <c r="BE36" s="251">
        <f t="shared" si="1"/>
        <v>20</v>
      </c>
      <c r="BF36" s="252"/>
      <c r="BG36" s="71" t="str">
        <f>IF(B36="","",IF(BE36&gt;CONCENTRADO!C$15,"VERIFICAR LA SUMA",""))</f>
        <v/>
      </c>
    </row>
    <row r="37" spans="1:59" ht="30" customHeight="1" x14ac:dyDescent="0.25">
      <c r="A37" s="5">
        <v>25</v>
      </c>
      <c r="B37" s="177" t="str">
        <f>IF(ISBLANK(NOMBRES!B26),"",NOMBRES!B26)</f>
        <v>HERNANDEZ DE LA CRUZ WENDY ARLETH</v>
      </c>
      <c r="C37" s="178"/>
      <c r="D37" s="178"/>
      <c r="E37" s="178"/>
      <c r="F37" s="178"/>
      <c r="G37" s="178"/>
      <c r="H37" s="178"/>
      <c r="I37" s="178"/>
      <c r="J37" s="178"/>
      <c r="K37" s="178"/>
      <c r="L37" s="178"/>
      <c r="M37" s="178"/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  <c r="AA37" s="178"/>
      <c r="AB37" s="178"/>
      <c r="AC37" s="179"/>
      <c r="AD37" s="375"/>
      <c r="AE37" s="375">
        <v>20</v>
      </c>
      <c r="AF37" s="375"/>
      <c r="AG37" s="375">
        <v>23</v>
      </c>
      <c r="AH37" s="375"/>
      <c r="AI37" s="375"/>
      <c r="AJ37" s="375"/>
      <c r="AK37" s="375"/>
      <c r="AL37" s="375"/>
      <c r="AM37" s="375"/>
      <c r="AN37" s="375"/>
      <c r="AO37" s="375"/>
      <c r="AP37" s="375"/>
      <c r="AQ37" s="375"/>
      <c r="AR37" s="375"/>
      <c r="AS37" s="375"/>
      <c r="AT37" s="375"/>
      <c r="AU37" s="375"/>
      <c r="AV37" s="375"/>
      <c r="AW37" s="375"/>
      <c r="AX37" s="375"/>
      <c r="AY37" s="375"/>
      <c r="AZ37" s="375"/>
      <c r="BA37" s="375"/>
      <c r="BB37" s="375"/>
      <c r="BC37" s="248" t="str">
        <f t="shared" si="0"/>
        <v>2 / 3</v>
      </c>
      <c r="BD37" s="249"/>
      <c r="BE37" s="248">
        <f t="shared" si="1"/>
        <v>43</v>
      </c>
      <c r="BF37" s="249"/>
      <c r="BG37" s="71" t="str">
        <f>IF(B37="","",IF(BE37&gt;CONCENTRADO!C$15,"VERIFICAR LA SUMA",""))</f>
        <v/>
      </c>
    </row>
    <row r="38" spans="1:59" x14ac:dyDescent="0.2">
      <c r="A38" s="8" t="s">
        <v>116</v>
      </c>
      <c r="B38" s="8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250" t="s">
        <v>6</v>
      </c>
      <c r="BE38" s="250"/>
      <c r="BF38" s="250"/>
    </row>
    <row r="40" spans="1:59" x14ac:dyDescent="0.2">
      <c r="A40" s="129"/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1"/>
      <c r="N40" s="1"/>
      <c r="O40" s="132" t="s">
        <v>31</v>
      </c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  <c r="AH40" s="133"/>
      <c r="AI40" s="133"/>
      <c r="AJ40" s="134"/>
      <c r="AK40" s="152" t="s">
        <v>0</v>
      </c>
      <c r="AL40" s="153"/>
      <c r="AM40" s="153"/>
      <c r="AN40" s="153"/>
      <c r="AO40" s="153"/>
      <c r="AP40" s="153"/>
      <c r="AQ40" s="154"/>
      <c r="AR40" s="155" t="s">
        <v>1</v>
      </c>
      <c r="AS40" s="155"/>
      <c r="AT40" s="155"/>
      <c r="AU40" s="155"/>
      <c r="AV40" s="156" t="s">
        <v>25</v>
      </c>
      <c r="AW40" s="156"/>
      <c r="AX40" s="156"/>
      <c r="AY40" s="156"/>
      <c r="AZ40" s="156"/>
      <c r="BA40" s="156"/>
      <c r="BB40" s="156"/>
      <c r="BC40" s="156"/>
      <c r="BD40" s="287" t="s">
        <v>7</v>
      </c>
      <c r="BE40" s="288"/>
      <c r="BF40" s="46" t="s">
        <v>2</v>
      </c>
    </row>
    <row r="41" spans="1:59" x14ac:dyDescent="0.2">
      <c r="A41" s="24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6"/>
      <c r="N41" s="1"/>
      <c r="O41" s="280" t="str">
        <f>CONCENTRADO!C$1</f>
        <v>JAIME TORRES BODET</v>
      </c>
      <c r="P41" s="281"/>
      <c r="Q41" s="281"/>
      <c r="R41" s="281"/>
      <c r="S41" s="281"/>
      <c r="T41" s="281"/>
      <c r="U41" s="281"/>
      <c r="V41" s="281"/>
      <c r="W41" s="281"/>
      <c r="X41" s="281"/>
      <c r="Y41" s="281"/>
      <c r="Z41" s="281"/>
      <c r="AA41" s="281"/>
      <c r="AB41" s="281"/>
      <c r="AC41" s="281"/>
      <c r="AD41" s="281"/>
      <c r="AE41" s="281"/>
      <c r="AF41" s="281"/>
      <c r="AG41" s="281"/>
      <c r="AH41" s="281"/>
      <c r="AI41" s="281"/>
      <c r="AJ41" s="282"/>
      <c r="AK41" s="280" t="str">
        <f>CONCENTRADO!C$2</f>
        <v>30EBH0204A</v>
      </c>
      <c r="AL41" s="281"/>
      <c r="AM41" s="281"/>
      <c r="AN41" s="281"/>
      <c r="AO41" s="281"/>
      <c r="AP41" s="281"/>
      <c r="AQ41" s="282"/>
      <c r="AR41" s="155" t="s">
        <v>45</v>
      </c>
      <c r="AS41" s="155"/>
      <c r="AT41" s="155" t="s">
        <v>46</v>
      </c>
      <c r="AU41" s="155"/>
      <c r="AV41" s="171" t="s">
        <v>47</v>
      </c>
      <c r="AW41" s="171"/>
      <c r="AX41" s="171" t="s">
        <v>48</v>
      </c>
      <c r="AY41" s="171"/>
      <c r="AZ41" s="171" t="s">
        <v>49</v>
      </c>
      <c r="BA41" s="171"/>
      <c r="BB41" s="171" t="s">
        <v>50</v>
      </c>
      <c r="BC41" s="171"/>
      <c r="BD41" s="286" t="str">
        <f>CONCENTRADO!C$6</f>
        <v>II</v>
      </c>
      <c r="BE41" s="286"/>
      <c r="BF41" s="261" t="str">
        <f>CONCENTRADO!C$7</f>
        <v>B</v>
      </c>
    </row>
    <row r="42" spans="1:59" ht="15.75" x14ac:dyDescent="0.25">
      <c r="A42" s="135" t="s">
        <v>21</v>
      </c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7"/>
      <c r="N42" s="2"/>
      <c r="O42" s="283"/>
      <c r="P42" s="284"/>
      <c r="Q42" s="284"/>
      <c r="R42" s="284"/>
      <c r="S42" s="284"/>
      <c r="T42" s="284"/>
      <c r="U42" s="284"/>
      <c r="V42" s="284"/>
      <c r="W42" s="284"/>
      <c r="X42" s="284"/>
      <c r="Y42" s="284"/>
      <c r="Z42" s="284"/>
      <c r="AA42" s="284"/>
      <c r="AB42" s="284"/>
      <c r="AC42" s="284"/>
      <c r="AD42" s="284"/>
      <c r="AE42" s="284"/>
      <c r="AF42" s="284"/>
      <c r="AG42" s="284"/>
      <c r="AH42" s="284"/>
      <c r="AI42" s="284"/>
      <c r="AJ42" s="285"/>
      <c r="AK42" s="283"/>
      <c r="AL42" s="284"/>
      <c r="AM42" s="284"/>
      <c r="AN42" s="284"/>
      <c r="AO42" s="284"/>
      <c r="AP42" s="284"/>
      <c r="AQ42" s="285"/>
      <c r="AR42" s="262" t="s">
        <v>16</v>
      </c>
      <c r="AS42" s="262"/>
      <c r="AT42" s="262"/>
      <c r="AU42" s="262"/>
      <c r="AV42" s="262" t="s">
        <v>16</v>
      </c>
      <c r="AW42" s="262"/>
      <c r="AX42" s="262"/>
      <c r="AY42" s="262"/>
      <c r="AZ42" s="262"/>
      <c r="BA42" s="262"/>
      <c r="BB42" s="262"/>
      <c r="BC42" s="262"/>
      <c r="BD42" s="286"/>
      <c r="BE42" s="286"/>
      <c r="BF42" s="261"/>
    </row>
    <row r="43" spans="1:59" x14ac:dyDescent="0.2">
      <c r="A43" s="138" t="s">
        <v>22</v>
      </c>
      <c r="B43" s="139"/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40"/>
      <c r="N43" s="2"/>
      <c r="O43" s="263" t="s">
        <v>26</v>
      </c>
      <c r="P43" s="264"/>
      <c r="Q43" s="264"/>
      <c r="R43" s="264"/>
      <c r="S43" s="264"/>
      <c r="T43" s="264"/>
      <c r="U43" s="264"/>
      <c r="V43" s="264"/>
      <c r="W43" s="264"/>
      <c r="X43" s="264"/>
      <c r="Y43" s="264"/>
      <c r="Z43" s="264"/>
      <c r="AA43" s="264"/>
      <c r="AB43" s="264"/>
      <c r="AC43" s="264"/>
      <c r="AD43" s="265"/>
      <c r="AE43" s="263" t="s">
        <v>30</v>
      </c>
      <c r="AF43" s="264"/>
      <c r="AG43" s="264"/>
      <c r="AH43" s="264"/>
      <c r="AI43" s="264"/>
      <c r="AJ43" s="264"/>
      <c r="AK43" s="264"/>
      <c r="AL43" s="264"/>
      <c r="AM43" s="264"/>
      <c r="AN43" s="264"/>
      <c r="AO43" s="264"/>
      <c r="AP43" s="264"/>
      <c r="AQ43" s="264"/>
      <c r="AR43" s="264"/>
      <c r="AS43" s="265"/>
      <c r="AT43" s="266" t="s">
        <v>24</v>
      </c>
      <c r="AU43" s="266"/>
      <c r="AV43" s="266"/>
      <c r="AW43" s="266"/>
      <c r="AX43" s="266"/>
      <c r="AY43" s="266"/>
      <c r="AZ43" s="266"/>
      <c r="BA43" s="266"/>
      <c r="BB43" s="266"/>
      <c r="BC43" s="266" t="s">
        <v>20</v>
      </c>
      <c r="BD43" s="266"/>
      <c r="BE43" s="266"/>
      <c r="BF43" s="266"/>
    </row>
    <row r="44" spans="1:59" x14ac:dyDescent="0.2">
      <c r="A44" s="138"/>
      <c r="B44" s="139"/>
      <c r="C44" s="139"/>
      <c r="D44" s="139"/>
      <c r="E44" s="139"/>
      <c r="F44" s="139"/>
      <c r="G44" s="139"/>
      <c r="H44" s="139"/>
      <c r="I44" s="139"/>
      <c r="J44" s="139"/>
      <c r="K44" s="139"/>
      <c r="L44" s="139"/>
      <c r="M44" s="140"/>
      <c r="N44" s="14"/>
      <c r="O44" s="203" t="str">
        <f>CONCENTRADO!C$8</f>
        <v>ELPIDIO MENDEZ TORRES</v>
      </c>
      <c r="P44" s="204"/>
      <c r="Q44" s="204"/>
      <c r="R44" s="204"/>
      <c r="S44" s="204"/>
      <c r="T44" s="204"/>
      <c r="U44" s="204"/>
      <c r="V44" s="204"/>
      <c r="W44" s="204"/>
      <c r="X44" s="204"/>
      <c r="Y44" s="204"/>
      <c r="Z44" s="204"/>
      <c r="AA44" s="204"/>
      <c r="AB44" s="204"/>
      <c r="AC44" s="204"/>
      <c r="AD44" s="205"/>
      <c r="AE44" s="267" t="str">
        <f>CONCENTRADO!C$9</f>
        <v>CULTURA DIGITAL II</v>
      </c>
      <c r="AF44" s="268"/>
      <c r="AG44" s="268"/>
      <c r="AH44" s="268"/>
      <c r="AI44" s="268"/>
      <c r="AJ44" s="268"/>
      <c r="AK44" s="268"/>
      <c r="AL44" s="268"/>
      <c r="AM44" s="268"/>
      <c r="AN44" s="268"/>
      <c r="AO44" s="268"/>
      <c r="AP44" s="268"/>
      <c r="AQ44" s="268"/>
      <c r="AR44" s="268"/>
      <c r="AS44" s="269"/>
      <c r="AT44" s="273" t="s">
        <v>27</v>
      </c>
      <c r="AU44" s="273"/>
      <c r="AV44" s="273"/>
      <c r="AW44" s="273" t="s">
        <v>28</v>
      </c>
      <c r="AX44" s="273"/>
      <c r="AY44" s="273"/>
      <c r="AZ44" s="273" t="s">
        <v>29</v>
      </c>
      <c r="BA44" s="273"/>
      <c r="BB44" s="273"/>
      <c r="BC44" s="274">
        <f>CONCENTRADO!C$5</f>
        <v>2025</v>
      </c>
      <c r="BD44" s="275"/>
      <c r="BE44" s="275" t="str">
        <f>CONCATENATE("-    ",CONCENTRADO!F$5)</f>
        <v>-    2025</v>
      </c>
      <c r="BF44" s="278"/>
    </row>
    <row r="45" spans="1:59" ht="15.75" x14ac:dyDescent="0.25">
      <c r="A45" s="200" t="s">
        <v>109</v>
      </c>
      <c r="B45" s="201"/>
      <c r="C45" s="201"/>
      <c r="D45" s="201"/>
      <c r="E45" s="201"/>
      <c r="F45" s="201"/>
      <c r="G45" s="201"/>
      <c r="H45" s="201"/>
      <c r="I45" s="201"/>
      <c r="J45" s="201"/>
      <c r="K45" s="201"/>
      <c r="L45" s="201"/>
      <c r="M45" s="202"/>
      <c r="N45" s="2"/>
      <c r="O45" s="206"/>
      <c r="P45" s="207"/>
      <c r="Q45" s="207"/>
      <c r="R45" s="207"/>
      <c r="S45" s="207"/>
      <c r="T45" s="207"/>
      <c r="U45" s="207"/>
      <c r="V45" s="207"/>
      <c r="W45" s="207"/>
      <c r="X45" s="207"/>
      <c r="Y45" s="207"/>
      <c r="Z45" s="207"/>
      <c r="AA45" s="207"/>
      <c r="AB45" s="207"/>
      <c r="AC45" s="207"/>
      <c r="AD45" s="208"/>
      <c r="AE45" s="270"/>
      <c r="AF45" s="271"/>
      <c r="AG45" s="271"/>
      <c r="AH45" s="271"/>
      <c r="AI45" s="271"/>
      <c r="AJ45" s="271"/>
      <c r="AK45" s="271"/>
      <c r="AL45" s="271"/>
      <c r="AM45" s="271"/>
      <c r="AN45" s="271"/>
      <c r="AO45" s="271"/>
      <c r="AP45" s="271"/>
      <c r="AQ45" s="271"/>
      <c r="AR45" s="271"/>
      <c r="AS45" s="272"/>
      <c r="AT45" s="262" t="str">
        <f>IF('ASIST-ANV'!BF45="","",'ASIST-ANV'!BF45)</f>
        <v/>
      </c>
      <c r="AU45" s="262"/>
      <c r="AV45" s="262"/>
      <c r="AW45" s="262" t="str">
        <f>IF('ASIST-ANV'!BI42=0,"",    'ASIST-ANV'!BI42)</f>
        <v>X</v>
      </c>
      <c r="AX45" s="262"/>
      <c r="AY45" s="262"/>
      <c r="AZ45" s="262" t="str">
        <f>IF('ASIST-ANV'!BL45="","",'ASIST-ANV'!BL45)</f>
        <v/>
      </c>
      <c r="BA45" s="262"/>
      <c r="BB45" s="262"/>
      <c r="BC45" s="276"/>
      <c r="BD45" s="277"/>
      <c r="BE45" s="277"/>
      <c r="BF45" s="279"/>
    </row>
    <row r="46" spans="1:5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4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</row>
    <row r="47" spans="1:59" x14ac:dyDescent="0.2">
      <c r="A47" s="253" t="s">
        <v>110</v>
      </c>
      <c r="B47" s="254"/>
      <c r="C47" s="254"/>
      <c r="D47" s="254"/>
      <c r="E47" s="254"/>
      <c r="F47" s="254"/>
      <c r="G47" s="254"/>
      <c r="H47" s="254"/>
      <c r="I47" s="254"/>
      <c r="J47" s="254"/>
      <c r="K47" s="254"/>
      <c r="L47" s="254"/>
      <c r="M47" s="254"/>
      <c r="N47" s="254"/>
      <c r="O47" s="254"/>
      <c r="P47" s="254"/>
      <c r="Q47" s="254"/>
      <c r="R47" s="254"/>
      <c r="S47" s="254"/>
      <c r="T47" s="254"/>
      <c r="U47" s="254"/>
      <c r="V47" s="254"/>
      <c r="W47" s="254"/>
      <c r="X47" s="254"/>
      <c r="Y47" s="254"/>
      <c r="Z47" s="254"/>
      <c r="AA47" s="254"/>
      <c r="AB47" s="254"/>
      <c r="AC47" s="255"/>
      <c r="AD47" s="55">
        <v>3</v>
      </c>
      <c r="AE47" s="55">
        <v>5</v>
      </c>
      <c r="AF47" s="55">
        <v>1</v>
      </c>
      <c r="AG47" s="55"/>
      <c r="AH47" s="55"/>
      <c r="AI47" s="55"/>
      <c r="AJ47" s="55"/>
      <c r="AK47" s="55">
        <v>2</v>
      </c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239" t="s">
        <v>91</v>
      </c>
      <c r="BD47" s="240"/>
      <c r="BE47" s="240"/>
      <c r="BF47" s="56">
        <f>COUNTIF(AD47:BB47,"&gt;0")</f>
        <v>4</v>
      </c>
    </row>
    <row r="48" spans="1:59" x14ac:dyDescent="0.2">
      <c r="A48" s="253" t="s">
        <v>111</v>
      </c>
      <c r="B48" s="254"/>
      <c r="C48" s="254"/>
      <c r="D48" s="254"/>
      <c r="E48" s="254"/>
      <c r="F48" s="254"/>
      <c r="G48" s="254"/>
      <c r="H48" s="254"/>
      <c r="I48" s="254"/>
      <c r="J48" s="254"/>
      <c r="K48" s="254"/>
      <c r="L48" s="254"/>
      <c r="M48" s="254"/>
      <c r="N48" s="254"/>
      <c r="O48" s="254"/>
      <c r="P48" s="254"/>
      <c r="Q48" s="254"/>
      <c r="R48" s="254"/>
      <c r="S48" s="254"/>
      <c r="T48" s="254"/>
      <c r="U48" s="254"/>
      <c r="V48" s="254"/>
      <c r="W48" s="254"/>
      <c r="X48" s="254"/>
      <c r="Y48" s="254"/>
      <c r="Z48" s="254"/>
      <c r="AA48" s="254"/>
      <c r="AB48" s="254"/>
      <c r="AC48" s="255"/>
      <c r="AD48" s="57">
        <v>20</v>
      </c>
      <c r="AE48" s="57">
        <v>10</v>
      </c>
      <c r="AF48" s="57">
        <v>10</v>
      </c>
      <c r="AG48" s="57"/>
      <c r="AH48" s="57">
        <v>20</v>
      </c>
      <c r="AI48" s="57"/>
      <c r="AJ48" s="57"/>
      <c r="AK48" s="57">
        <v>10</v>
      </c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239" t="s">
        <v>112</v>
      </c>
      <c r="BD48" s="240"/>
      <c r="BE48" s="240"/>
      <c r="BF48" s="56">
        <f>SUM(AD48:BB48)</f>
        <v>70</v>
      </c>
      <c r="BG48" s="71" t="str">
        <f>IF(BF48&lt;&gt;CONCENTRADO!E15,"Verificar el porcentaje de las evidencias","")</f>
        <v/>
      </c>
    </row>
    <row r="49" spans="1:59" x14ac:dyDescent="0.2">
      <c r="A49" s="253" t="s">
        <v>113</v>
      </c>
      <c r="B49" s="254"/>
      <c r="C49" s="254"/>
      <c r="D49" s="254"/>
      <c r="E49" s="254"/>
      <c r="F49" s="254"/>
      <c r="G49" s="254"/>
      <c r="H49" s="254"/>
      <c r="I49" s="254"/>
      <c r="J49" s="254"/>
      <c r="K49" s="254"/>
      <c r="L49" s="254"/>
      <c r="M49" s="254"/>
      <c r="N49" s="254"/>
      <c r="O49" s="254"/>
      <c r="P49" s="254"/>
      <c r="Q49" s="254"/>
      <c r="R49" s="254"/>
      <c r="S49" s="254"/>
      <c r="T49" s="254"/>
      <c r="U49" s="254"/>
      <c r="V49" s="254"/>
      <c r="W49" s="254"/>
      <c r="X49" s="254"/>
      <c r="Y49" s="254"/>
      <c r="Z49" s="254"/>
      <c r="AA49" s="254"/>
      <c r="AB49" s="254"/>
      <c r="AC49" s="255"/>
      <c r="AD49" s="83">
        <f>IF('ASIST-ANV'!AD45="","",'ASIST-ANV'!AD45)</f>
        <v>1</v>
      </c>
      <c r="AE49" s="83">
        <f>IF('ASIST-ANV'!AE45="","",'ASIST-ANV'!AE45)</f>
        <v>2</v>
      </c>
      <c r="AF49" s="83">
        <f>IF('ASIST-ANV'!AF45="","",'ASIST-ANV'!AF45)</f>
        <v>3</v>
      </c>
      <c r="AG49" s="83">
        <f>IF('ASIST-ANV'!AG45="","",'ASIST-ANV'!AG45)</f>
        <v>4</v>
      </c>
      <c r="AH49" s="83">
        <f>IF('ASIST-ANV'!AH45="","",'ASIST-ANV'!AH45)</f>
        <v>5</v>
      </c>
      <c r="AI49" s="83">
        <f>IF('ASIST-ANV'!AI45="","",'ASIST-ANV'!AI45)</f>
        <v>7</v>
      </c>
      <c r="AJ49" s="83" t="str">
        <f>IF('ASIST-ANV'!AJ45="","",'ASIST-ANV'!AJ45)</f>
        <v/>
      </c>
      <c r="AK49" s="83" t="str">
        <f>IF('ASIST-ANV'!AK45="","",'ASIST-ANV'!AK45)</f>
        <v/>
      </c>
      <c r="AL49" s="83" t="str">
        <f>IF('ASIST-ANV'!AL45="","",'ASIST-ANV'!AL45)</f>
        <v/>
      </c>
      <c r="AM49" s="83" t="str">
        <f>IF('ASIST-ANV'!AM45="","",'ASIST-ANV'!AM45)</f>
        <v/>
      </c>
      <c r="AN49" s="83" t="str">
        <f>IF('ASIST-ANV'!AN45="","",'ASIST-ANV'!AN45)</f>
        <v/>
      </c>
      <c r="AO49" s="83" t="str">
        <f>IF('ASIST-ANV'!AO45="","",'ASIST-ANV'!AO45)</f>
        <v/>
      </c>
      <c r="AP49" s="83" t="str">
        <f>IF('ASIST-ANV'!AP45="","",'ASIST-ANV'!AP45)</f>
        <v/>
      </c>
      <c r="AQ49" s="83" t="str">
        <f>IF('ASIST-ANV'!AQ45="","",'ASIST-ANV'!AQ45)</f>
        <v/>
      </c>
      <c r="AR49" s="83" t="str">
        <f>IF('ASIST-ANV'!AR45="","",'ASIST-ANV'!AR45)</f>
        <v/>
      </c>
      <c r="AS49" s="83" t="str">
        <f>IF('ASIST-ANV'!AS45="","",'ASIST-ANV'!AS45)</f>
        <v/>
      </c>
      <c r="AT49" s="83" t="str">
        <f>IF('ASIST-ANV'!AT45="","",'ASIST-ANV'!AT45)</f>
        <v/>
      </c>
      <c r="AU49" s="83" t="str">
        <f>IF('ASIST-ANV'!AU45="","",'ASIST-ANV'!AU45)</f>
        <v/>
      </c>
      <c r="AV49" s="83" t="str">
        <f>IF('ASIST-ANV'!AV45="","",'ASIST-ANV'!AV45)</f>
        <v/>
      </c>
      <c r="AW49" s="83" t="str">
        <f>IF('ASIST-ANV'!AW45="","",'ASIST-ANV'!AW45)</f>
        <v/>
      </c>
      <c r="AX49" s="83" t="str">
        <f>IF('ASIST-ANV'!AX45="","",'ASIST-ANV'!AX45)</f>
        <v/>
      </c>
      <c r="AY49" s="83" t="str">
        <f>IF('ASIST-ANV'!AY45="","",'ASIST-ANV'!AY45)</f>
        <v/>
      </c>
      <c r="AZ49" s="83" t="str">
        <f>IF('ASIST-ANV'!AZ45="","",'ASIST-ANV'!AZ45)</f>
        <v/>
      </c>
      <c r="BA49" s="83" t="str">
        <f>IF('ASIST-ANV'!BA45="","",'ASIST-ANV'!BA45)</f>
        <v/>
      </c>
      <c r="BB49" s="83" t="str">
        <f>IF('ASIST-ANV'!BB45="","",'ASIST-ANV'!BB45)</f>
        <v/>
      </c>
      <c r="BC49" s="256" t="s">
        <v>3</v>
      </c>
      <c r="BD49" s="256"/>
      <c r="BE49" s="256"/>
      <c r="BF49" s="256"/>
    </row>
    <row r="50" spans="1:59" x14ac:dyDescent="0.2">
      <c r="A50" s="144" t="s">
        <v>32</v>
      </c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  <c r="AA50" s="145"/>
      <c r="AB50" s="145"/>
      <c r="AC50" s="146"/>
      <c r="AD50" s="257" t="s">
        <v>114</v>
      </c>
      <c r="AE50" s="258"/>
      <c r="AF50" s="258"/>
      <c r="AG50" s="258"/>
      <c r="AH50" s="258"/>
      <c r="AI50" s="258"/>
      <c r="AJ50" s="258"/>
      <c r="AK50" s="258"/>
      <c r="AL50" s="258"/>
      <c r="AM50" s="258"/>
      <c r="AN50" s="258"/>
      <c r="AO50" s="258"/>
      <c r="AP50" s="258"/>
      <c r="AQ50" s="258"/>
      <c r="AR50" s="258"/>
      <c r="AS50" s="258"/>
      <c r="AT50" s="258"/>
      <c r="AU50" s="258"/>
      <c r="AV50" s="258"/>
      <c r="AW50" s="258"/>
      <c r="AX50" s="258"/>
      <c r="AY50" s="258"/>
      <c r="AZ50" s="258"/>
      <c r="BA50" s="258"/>
      <c r="BB50" s="258"/>
      <c r="BC50" s="227" t="s">
        <v>91</v>
      </c>
      <c r="BD50" s="227"/>
      <c r="BE50" s="227" t="s">
        <v>115</v>
      </c>
      <c r="BF50" s="227"/>
    </row>
    <row r="51" spans="1:59" x14ac:dyDescent="0.2">
      <c r="A51" s="212" t="s">
        <v>33</v>
      </c>
      <c r="B51" s="213"/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  <c r="N51" s="213"/>
      <c r="O51" s="213"/>
      <c r="P51" s="213"/>
      <c r="Q51" s="213"/>
      <c r="R51" s="213"/>
      <c r="S51" s="213"/>
      <c r="T51" s="213"/>
      <c r="U51" s="213"/>
      <c r="V51" s="213"/>
      <c r="W51" s="213"/>
      <c r="X51" s="213"/>
      <c r="Y51" s="213"/>
      <c r="Z51" s="213"/>
      <c r="AA51" s="213"/>
      <c r="AB51" s="213"/>
      <c r="AC51" s="214"/>
      <c r="AD51" s="259"/>
      <c r="AE51" s="260"/>
      <c r="AF51" s="260"/>
      <c r="AG51" s="260"/>
      <c r="AH51" s="260"/>
      <c r="AI51" s="260"/>
      <c r="AJ51" s="260"/>
      <c r="AK51" s="260"/>
      <c r="AL51" s="260"/>
      <c r="AM51" s="260"/>
      <c r="AN51" s="260"/>
      <c r="AO51" s="260"/>
      <c r="AP51" s="260"/>
      <c r="AQ51" s="260"/>
      <c r="AR51" s="260"/>
      <c r="AS51" s="260"/>
      <c r="AT51" s="260"/>
      <c r="AU51" s="260"/>
      <c r="AV51" s="260"/>
      <c r="AW51" s="260"/>
      <c r="AX51" s="260"/>
      <c r="AY51" s="260"/>
      <c r="AZ51" s="260"/>
      <c r="BA51" s="260"/>
      <c r="BB51" s="260"/>
      <c r="BC51" s="227"/>
      <c r="BD51" s="227"/>
      <c r="BE51" s="227"/>
      <c r="BF51" s="227"/>
    </row>
    <row r="52" spans="1:59" ht="30" customHeight="1" x14ac:dyDescent="0.25">
      <c r="A52" s="5">
        <v>1</v>
      </c>
      <c r="B52" s="177" t="str">
        <f>IF(ISBLANK(NOMBRES!B2),"",NOMBRES!B2)</f>
        <v>ATEN PALAFOX SAMANTHA</v>
      </c>
      <c r="C52" s="178"/>
      <c r="D52" s="178"/>
      <c r="E52" s="178"/>
      <c r="F52" s="178"/>
      <c r="G52" s="178"/>
      <c r="H52" s="178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78"/>
      <c r="T52" s="178"/>
      <c r="U52" s="178"/>
      <c r="V52" s="178"/>
      <c r="W52" s="178"/>
      <c r="X52" s="178"/>
      <c r="Y52" s="178"/>
      <c r="Z52" s="178"/>
      <c r="AA52" s="178"/>
      <c r="AB52" s="178"/>
      <c r="AC52" s="179"/>
      <c r="AD52" s="47">
        <v>10</v>
      </c>
      <c r="AE52" s="47">
        <v>5</v>
      </c>
      <c r="AF52" s="47">
        <v>10</v>
      </c>
      <c r="AG52" s="47"/>
      <c r="AH52" s="47">
        <v>6</v>
      </c>
      <c r="AI52" s="47"/>
      <c r="AJ52" s="47"/>
      <c r="AK52" s="47">
        <v>20</v>
      </c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248" t="str">
        <f>IF(B52="","",CONCATENATE(IF(B52="","",COUNTIF(AD52:BB52,"&gt;0"))," / ",BF$47))</f>
        <v>5 / 4</v>
      </c>
      <c r="BD52" s="249"/>
      <c r="BE52" s="248">
        <f>IF(B52="","",SUM(AD52:BB52))</f>
        <v>51</v>
      </c>
      <c r="BF52" s="249"/>
      <c r="BG52" s="71" t="str">
        <f>IF(B52="","",IF(BE52&gt;CONCENTRADO!C$15,"VERIFICAR LA SUMA",""))</f>
        <v/>
      </c>
    </row>
    <row r="53" spans="1:59" ht="30" customHeight="1" x14ac:dyDescent="0.25">
      <c r="A53" s="10">
        <v>2</v>
      </c>
      <c r="B53" s="174" t="str">
        <f>IF(ISBLANK(NOMBRES!B3),"",NOMBRES!B3)</f>
        <v>BAUTISTA CEDILLO YAJAIRA JAQUELINE</v>
      </c>
      <c r="C53" s="175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  <c r="Z53" s="175"/>
      <c r="AA53" s="175"/>
      <c r="AB53" s="175"/>
      <c r="AC53" s="176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251" t="str">
        <f t="shared" ref="BC53:BC76" si="2">IF(B53="","",CONCATENATE(IF(B53="","",COUNTIF(AD53:BB53,"&gt;0"))," / ",BF$47))</f>
        <v>0 / 4</v>
      </c>
      <c r="BD53" s="252"/>
      <c r="BE53" s="251">
        <f t="shared" ref="BE53:BE76" si="3">IF(B53="","",SUM(AD53:BB53))</f>
        <v>0</v>
      </c>
      <c r="BF53" s="252"/>
      <c r="BG53" s="71" t="str">
        <f>IF(B53="","",IF(BE53&gt;CONCENTRADO!C$15,"VERIFICAR LA SUMA",""))</f>
        <v/>
      </c>
    </row>
    <row r="54" spans="1:59" ht="30" customHeight="1" x14ac:dyDescent="0.25">
      <c r="A54" s="5">
        <v>3</v>
      </c>
      <c r="B54" s="177" t="str">
        <f>IF(ISBLANK(NOMBRES!B4),"",NOMBRES!B4)</f>
        <v>BAUTISTA CRUZ ERIK GIOVANNI</v>
      </c>
      <c r="C54" s="178"/>
      <c r="D54" s="178"/>
      <c r="E54" s="178"/>
      <c r="F54" s="178"/>
      <c r="G54" s="178"/>
      <c r="H54" s="178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78"/>
      <c r="U54" s="178"/>
      <c r="V54" s="178"/>
      <c r="W54" s="178"/>
      <c r="X54" s="178"/>
      <c r="Y54" s="178"/>
      <c r="Z54" s="178"/>
      <c r="AA54" s="178"/>
      <c r="AB54" s="178"/>
      <c r="AC54" s="179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248" t="str">
        <f t="shared" si="2"/>
        <v>0 / 4</v>
      </c>
      <c r="BD54" s="249"/>
      <c r="BE54" s="248">
        <f t="shared" si="3"/>
        <v>0</v>
      </c>
      <c r="BF54" s="249"/>
      <c r="BG54" s="71" t="str">
        <f>IF(B54="","",IF(BE54&gt;CONCENTRADO!C$15,"VERIFICAR LA SUMA",""))</f>
        <v/>
      </c>
    </row>
    <row r="55" spans="1:59" ht="30" customHeight="1" x14ac:dyDescent="0.25">
      <c r="A55" s="10">
        <v>4</v>
      </c>
      <c r="B55" s="174" t="str">
        <f>IF(ISBLANK(NOMBRES!B5),"",NOMBRES!B5)</f>
        <v>BAUTISTA GONZALEZ KELLY DAYANA</v>
      </c>
      <c r="C55" s="175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  <c r="AA55" s="175"/>
      <c r="AB55" s="175"/>
      <c r="AC55" s="176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BB55" s="59"/>
      <c r="BC55" s="251" t="str">
        <f t="shared" si="2"/>
        <v>0 / 4</v>
      </c>
      <c r="BD55" s="252"/>
      <c r="BE55" s="251">
        <f t="shared" si="3"/>
        <v>0</v>
      </c>
      <c r="BF55" s="252"/>
      <c r="BG55" s="71" t="str">
        <f>IF(B55="","",IF(BE55&gt;CONCENTRADO!C$15,"VERIFICAR LA SUMA",""))</f>
        <v/>
      </c>
    </row>
    <row r="56" spans="1:59" ht="30" customHeight="1" x14ac:dyDescent="0.25">
      <c r="A56" s="5">
        <v>5</v>
      </c>
      <c r="B56" s="177" t="str">
        <f>IF(ISBLANK(NOMBRES!B6),"",NOMBRES!B6)</f>
        <v>BAUTISTA HERNANDEZ BLANCA JANETH</v>
      </c>
      <c r="C56" s="178"/>
      <c r="D56" s="178"/>
      <c r="E56" s="178"/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78"/>
      <c r="U56" s="178"/>
      <c r="V56" s="178"/>
      <c r="W56" s="178"/>
      <c r="X56" s="178"/>
      <c r="Y56" s="178"/>
      <c r="Z56" s="178"/>
      <c r="AA56" s="178"/>
      <c r="AB56" s="178"/>
      <c r="AC56" s="179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248" t="str">
        <f t="shared" si="2"/>
        <v>0 / 4</v>
      </c>
      <c r="BD56" s="249"/>
      <c r="BE56" s="248">
        <f t="shared" si="3"/>
        <v>0</v>
      </c>
      <c r="BF56" s="249"/>
      <c r="BG56" s="71" t="str">
        <f>IF(B56="","",IF(BE56&gt;CONCENTRADO!C$15,"VERIFICAR LA SUMA",""))</f>
        <v/>
      </c>
    </row>
    <row r="57" spans="1:59" ht="30" customHeight="1" x14ac:dyDescent="0.25">
      <c r="A57" s="10">
        <v>6</v>
      </c>
      <c r="B57" s="174" t="str">
        <f>IF(ISBLANK(NOMBRES!B7),"",NOMBRES!B7)</f>
        <v>BAUTISTA LUIS FANNY BELEN</v>
      </c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  <c r="AA57" s="175"/>
      <c r="AB57" s="175"/>
      <c r="AC57" s="176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  <c r="BC57" s="251" t="str">
        <f t="shared" si="2"/>
        <v>0 / 4</v>
      </c>
      <c r="BD57" s="252"/>
      <c r="BE57" s="251">
        <f t="shared" si="3"/>
        <v>0</v>
      </c>
      <c r="BF57" s="252"/>
      <c r="BG57" s="71" t="str">
        <f>IF(B57="","",IF(BE57&gt;CONCENTRADO!C$15,"VERIFICAR LA SUMA",""))</f>
        <v/>
      </c>
    </row>
    <row r="58" spans="1:59" ht="30" customHeight="1" x14ac:dyDescent="0.25">
      <c r="A58" s="5">
        <v>7</v>
      </c>
      <c r="B58" s="177" t="str">
        <f>IF(ISBLANK(NOMBRES!B8),"",NOMBRES!B8)</f>
        <v>BAUTISTA ORTIZ NIDIA JANETH</v>
      </c>
      <c r="C58" s="178"/>
      <c r="D58" s="178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78"/>
      <c r="U58" s="178"/>
      <c r="V58" s="178"/>
      <c r="W58" s="178"/>
      <c r="X58" s="178"/>
      <c r="Y58" s="178"/>
      <c r="Z58" s="178"/>
      <c r="AA58" s="178"/>
      <c r="AB58" s="178"/>
      <c r="AC58" s="179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248" t="str">
        <f t="shared" si="2"/>
        <v>0 / 4</v>
      </c>
      <c r="BD58" s="249"/>
      <c r="BE58" s="248">
        <f t="shared" si="3"/>
        <v>0</v>
      </c>
      <c r="BF58" s="249"/>
      <c r="BG58" s="71" t="str">
        <f>IF(B58="","",IF(BE58&gt;CONCENTRADO!C$15,"VERIFICAR LA SUMA",""))</f>
        <v/>
      </c>
    </row>
    <row r="59" spans="1:59" ht="30" customHeight="1" x14ac:dyDescent="0.25">
      <c r="A59" s="10">
        <v>8</v>
      </c>
      <c r="B59" s="174" t="str">
        <f>IF(ISBLANK(NOMBRES!B9),"",NOMBRES!B9)</f>
        <v>BAUTISTA RAMIREZ VANESSA</v>
      </c>
      <c r="C59" s="175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  <c r="AA59" s="175"/>
      <c r="AB59" s="175"/>
      <c r="AC59" s="176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251" t="str">
        <f t="shared" si="2"/>
        <v>0 / 4</v>
      </c>
      <c r="BD59" s="252"/>
      <c r="BE59" s="251">
        <f t="shared" si="3"/>
        <v>0</v>
      </c>
      <c r="BF59" s="252"/>
      <c r="BG59" s="71" t="str">
        <f>IF(B59="","",IF(BE59&gt;CONCENTRADO!C$15,"VERIFICAR LA SUMA",""))</f>
        <v/>
      </c>
    </row>
    <row r="60" spans="1:59" ht="30" customHeight="1" x14ac:dyDescent="0.25">
      <c r="A60" s="5">
        <v>9</v>
      </c>
      <c r="B60" s="177" t="str">
        <f>IF(ISBLANK(NOMBRES!B10),"",NOMBRES!B10)</f>
        <v>CASTILLO RAMIREZ BILGA MERAYA</v>
      </c>
      <c r="C60" s="178"/>
      <c r="D60" s="178"/>
      <c r="E60" s="178"/>
      <c r="F60" s="178"/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78"/>
      <c r="U60" s="178"/>
      <c r="V60" s="178"/>
      <c r="W60" s="178"/>
      <c r="X60" s="178"/>
      <c r="Y60" s="178"/>
      <c r="Z60" s="178"/>
      <c r="AA60" s="178"/>
      <c r="AB60" s="178"/>
      <c r="AC60" s="179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248" t="str">
        <f t="shared" si="2"/>
        <v>0 / 4</v>
      </c>
      <c r="BD60" s="249"/>
      <c r="BE60" s="248">
        <f t="shared" si="3"/>
        <v>0</v>
      </c>
      <c r="BF60" s="249"/>
      <c r="BG60" s="71" t="str">
        <f>IF(B60="","",IF(BE60&gt;CONCENTRADO!C$15,"VERIFICAR LA SUMA",""))</f>
        <v/>
      </c>
    </row>
    <row r="61" spans="1:59" ht="30" customHeight="1" x14ac:dyDescent="0.25">
      <c r="A61" s="10">
        <v>10</v>
      </c>
      <c r="B61" s="174" t="str">
        <f>IF(ISBLANK(NOMBRES!B11),"",NOMBRES!B11)</f>
        <v>CASTRO HERNANDEZ ANGIE MAJALETH</v>
      </c>
      <c r="C61" s="175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  <c r="AA61" s="175"/>
      <c r="AB61" s="175"/>
      <c r="AC61" s="176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  <c r="AQ61" s="59"/>
      <c r="AR61" s="59"/>
      <c r="AS61" s="59"/>
      <c r="AT61" s="59"/>
      <c r="AU61" s="59"/>
      <c r="AV61" s="59"/>
      <c r="AW61" s="59"/>
      <c r="AX61" s="59"/>
      <c r="AY61" s="59"/>
      <c r="AZ61" s="59"/>
      <c r="BA61" s="59"/>
      <c r="BB61" s="59"/>
      <c r="BC61" s="251" t="str">
        <f t="shared" si="2"/>
        <v>0 / 4</v>
      </c>
      <c r="BD61" s="252"/>
      <c r="BE61" s="251">
        <f t="shared" si="3"/>
        <v>0</v>
      </c>
      <c r="BF61" s="252"/>
      <c r="BG61" s="71" t="str">
        <f>IF(B61="","",IF(BE61&gt;CONCENTRADO!C$15,"VERIFICAR LA SUMA",""))</f>
        <v/>
      </c>
    </row>
    <row r="62" spans="1:59" ht="30" customHeight="1" x14ac:dyDescent="0.25">
      <c r="A62" s="5">
        <v>11</v>
      </c>
      <c r="B62" s="177" t="str">
        <f>IF(ISBLANK(NOMBRES!B12),"",NOMBRES!B12)</f>
        <v>CRUZ BAUTISTA JULIAN</v>
      </c>
      <c r="C62" s="178"/>
      <c r="D62" s="178"/>
      <c r="E62" s="178"/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78"/>
      <c r="U62" s="178"/>
      <c r="V62" s="178"/>
      <c r="W62" s="178"/>
      <c r="X62" s="178"/>
      <c r="Y62" s="178"/>
      <c r="Z62" s="178"/>
      <c r="AA62" s="178"/>
      <c r="AB62" s="178"/>
      <c r="AC62" s="179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248" t="str">
        <f t="shared" si="2"/>
        <v>0 / 4</v>
      </c>
      <c r="BD62" s="249"/>
      <c r="BE62" s="248">
        <f t="shared" si="3"/>
        <v>0</v>
      </c>
      <c r="BF62" s="249"/>
      <c r="BG62" s="71" t="str">
        <f>IF(B62="","",IF(BE62&gt;CONCENTRADO!C$15,"VERIFICAR LA SUMA",""))</f>
        <v/>
      </c>
    </row>
    <row r="63" spans="1:59" ht="30" customHeight="1" x14ac:dyDescent="0.25">
      <c r="A63" s="10">
        <v>12</v>
      </c>
      <c r="B63" s="174" t="str">
        <f>IF(ISBLANK(NOMBRES!B13),"",NOMBRES!B13)</f>
        <v>CRUZ GONZALEZ SARAI</v>
      </c>
      <c r="C63" s="175"/>
      <c r="D63" s="175"/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  <c r="AA63" s="175"/>
      <c r="AB63" s="175"/>
      <c r="AC63" s="176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BB63" s="59"/>
      <c r="BC63" s="251" t="str">
        <f t="shared" si="2"/>
        <v>0 / 4</v>
      </c>
      <c r="BD63" s="252"/>
      <c r="BE63" s="251">
        <f t="shared" si="3"/>
        <v>0</v>
      </c>
      <c r="BF63" s="252"/>
      <c r="BG63" s="71" t="str">
        <f>IF(B63="","",IF(BE63&gt;CONCENTRADO!C$15,"VERIFICAR LA SUMA",""))</f>
        <v/>
      </c>
    </row>
    <row r="64" spans="1:59" ht="30" customHeight="1" x14ac:dyDescent="0.25">
      <c r="A64" s="5">
        <v>13</v>
      </c>
      <c r="B64" s="177" t="str">
        <f>IF(ISBLANK(NOMBRES!B14),"",NOMBRES!B14)</f>
        <v>CRUZ HERNANDEZ FLORESLY GUADALUPE</v>
      </c>
      <c r="C64" s="178"/>
      <c r="D64" s="178"/>
      <c r="E64" s="178"/>
      <c r="F64" s="178"/>
      <c r="G64" s="178"/>
      <c r="H64" s="178"/>
      <c r="I64" s="178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78"/>
      <c r="U64" s="178"/>
      <c r="V64" s="178"/>
      <c r="W64" s="178"/>
      <c r="X64" s="178"/>
      <c r="Y64" s="178"/>
      <c r="Z64" s="178"/>
      <c r="AA64" s="178"/>
      <c r="AB64" s="178"/>
      <c r="AC64" s="179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248" t="str">
        <f t="shared" si="2"/>
        <v>0 / 4</v>
      </c>
      <c r="BD64" s="249"/>
      <c r="BE64" s="248">
        <f t="shared" si="3"/>
        <v>0</v>
      </c>
      <c r="BF64" s="249"/>
      <c r="BG64" s="71" t="str">
        <f>IF(B64="","",IF(BE64&gt;CONCENTRADO!C$15,"VERIFICAR LA SUMA",""))</f>
        <v/>
      </c>
    </row>
    <row r="65" spans="1:59" ht="30" customHeight="1" x14ac:dyDescent="0.25">
      <c r="A65" s="10">
        <v>14</v>
      </c>
      <c r="B65" s="174" t="str">
        <f>IF(ISBLANK(NOMBRES!B15),"",NOMBRES!B15)</f>
        <v>CRUZ HERNANDEZ ROSA IDALIA</v>
      </c>
      <c r="C65" s="175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  <c r="AA65" s="175"/>
      <c r="AB65" s="175"/>
      <c r="AC65" s="176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O65" s="59"/>
      <c r="AP65" s="59"/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BB65" s="59"/>
      <c r="BC65" s="251" t="str">
        <f t="shared" si="2"/>
        <v>0 / 4</v>
      </c>
      <c r="BD65" s="252"/>
      <c r="BE65" s="251">
        <f t="shared" si="3"/>
        <v>0</v>
      </c>
      <c r="BF65" s="252"/>
      <c r="BG65" s="71" t="str">
        <f>IF(B65="","",IF(BE65&gt;CONCENTRADO!C$15,"VERIFICAR LA SUMA",""))</f>
        <v/>
      </c>
    </row>
    <row r="66" spans="1:59" ht="30" customHeight="1" x14ac:dyDescent="0.25">
      <c r="A66" s="5">
        <v>15</v>
      </c>
      <c r="B66" s="177" t="str">
        <f>IF(ISBLANK(NOMBRES!B16),"",NOMBRES!B16)</f>
        <v>CRUZ LORENZO JONATHAN</v>
      </c>
      <c r="C66" s="178"/>
      <c r="D66" s="178"/>
      <c r="E66" s="178"/>
      <c r="F66" s="178"/>
      <c r="G66" s="178"/>
      <c r="H66" s="178"/>
      <c r="I66" s="178"/>
      <c r="J66" s="178"/>
      <c r="K66" s="178"/>
      <c r="L66" s="178"/>
      <c r="M66" s="178"/>
      <c r="N66" s="178"/>
      <c r="O66" s="178"/>
      <c r="P66" s="178"/>
      <c r="Q66" s="178"/>
      <c r="R66" s="178"/>
      <c r="S66" s="178"/>
      <c r="T66" s="178"/>
      <c r="U66" s="178"/>
      <c r="V66" s="178"/>
      <c r="W66" s="178"/>
      <c r="X66" s="178"/>
      <c r="Y66" s="178"/>
      <c r="Z66" s="178"/>
      <c r="AA66" s="178"/>
      <c r="AB66" s="178"/>
      <c r="AC66" s="179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248" t="str">
        <f t="shared" si="2"/>
        <v>0 / 4</v>
      </c>
      <c r="BD66" s="249"/>
      <c r="BE66" s="248">
        <f t="shared" si="3"/>
        <v>0</v>
      </c>
      <c r="BF66" s="249"/>
      <c r="BG66" s="71" t="str">
        <f>IF(B66="","",IF(BE66&gt;CONCENTRADO!C$15,"VERIFICAR LA SUMA",""))</f>
        <v/>
      </c>
    </row>
    <row r="67" spans="1:59" ht="30" customHeight="1" x14ac:dyDescent="0.25">
      <c r="A67" s="10">
        <v>16</v>
      </c>
      <c r="B67" s="174" t="str">
        <f>IF(ISBLANK(NOMBRES!B17),"",NOMBRES!B17)</f>
        <v>CRUZ LUIS FELIX YAHIR</v>
      </c>
      <c r="C67" s="175"/>
      <c r="D67" s="175"/>
      <c r="E67" s="175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  <c r="AA67" s="175"/>
      <c r="AB67" s="175"/>
      <c r="AC67" s="176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  <c r="AS67" s="59"/>
      <c r="AT67" s="59"/>
      <c r="AU67" s="59"/>
      <c r="AV67" s="59"/>
      <c r="AW67" s="59"/>
      <c r="AX67" s="59"/>
      <c r="AY67" s="59"/>
      <c r="AZ67" s="59"/>
      <c r="BA67" s="59"/>
      <c r="BB67" s="59"/>
      <c r="BC67" s="251" t="str">
        <f t="shared" si="2"/>
        <v>0 / 4</v>
      </c>
      <c r="BD67" s="252"/>
      <c r="BE67" s="251">
        <f t="shared" si="3"/>
        <v>0</v>
      </c>
      <c r="BF67" s="252"/>
      <c r="BG67" s="71" t="str">
        <f>IF(B67="","",IF(BE67&gt;CONCENTRADO!C$15,"VERIFICAR LA SUMA",""))</f>
        <v/>
      </c>
    </row>
    <row r="68" spans="1:59" ht="30" customHeight="1" x14ac:dyDescent="0.25">
      <c r="A68" s="5">
        <v>17</v>
      </c>
      <c r="B68" s="177" t="str">
        <f>IF(ISBLANK(NOMBRES!B18),"",NOMBRES!B18)</f>
        <v>CRUZ MARTINEZ ESMERALDA</v>
      </c>
      <c r="C68" s="178"/>
      <c r="D68" s="178"/>
      <c r="E68" s="178"/>
      <c r="F68" s="178"/>
      <c r="G68" s="178"/>
      <c r="H68" s="178"/>
      <c r="I68" s="178"/>
      <c r="J68" s="178"/>
      <c r="K68" s="178"/>
      <c r="L68" s="178"/>
      <c r="M68" s="178"/>
      <c r="N68" s="178"/>
      <c r="O68" s="178"/>
      <c r="P68" s="178"/>
      <c r="Q68" s="178"/>
      <c r="R68" s="178"/>
      <c r="S68" s="178"/>
      <c r="T68" s="178"/>
      <c r="U68" s="178"/>
      <c r="V68" s="178"/>
      <c r="W68" s="178"/>
      <c r="X68" s="178"/>
      <c r="Y68" s="178"/>
      <c r="Z68" s="178"/>
      <c r="AA68" s="178"/>
      <c r="AB68" s="178"/>
      <c r="AC68" s="179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248" t="str">
        <f t="shared" si="2"/>
        <v>0 / 4</v>
      </c>
      <c r="BD68" s="249"/>
      <c r="BE68" s="248">
        <f t="shared" si="3"/>
        <v>0</v>
      </c>
      <c r="BF68" s="249"/>
      <c r="BG68" s="71" t="str">
        <f>IF(B68="","",IF(BE68&gt;CONCENTRADO!C$15,"VERIFICAR LA SUMA",""))</f>
        <v/>
      </c>
    </row>
    <row r="69" spans="1:59" ht="30" customHeight="1" x14ac:dyDescent="0.25">
      <c r="A69" s="10">
        <v>18</v>
      </c>
      <c r="B69" s="174" t="str">
        <f>IF(ISBLANK(NOMBRES!B19),"",NOMBRES!B19)</f>
        <v>DIAZ HERNANDEZ LUIS FERNANDO</v>
      </c>
      <c r="C69" s="175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  <c r="AA69" s="175"/>
      <c r="AB69" s="175"/>
      <c r="AC69" s="176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BB69" s="59"/>
      <c r="BC69" s="251" t="str">
        <f t="shared" si="2"/>
        <v>0 / 4</v>
      </c>
      <c r="BD69" s="252"/>
      <c r="BE69" s="251">
        <f t="shared" si="3"/>
        <v>0</v>
      </c>
      <c r="BF69" s="252"/>
      <c r="BG69" s="71" t="str">
        <f>IF(B69="","",IF(BE69&gt;CONCENTRADO!C$15,"VERIFICAR LA SUMA",""))</f>
        <v/>
      </c>
    </row>
    <row r="70" spans="1:59" ht="30" customHeight="1" x14ac:dyDescent="0.25">
      <c r="A70" s="5">
        <v>19</v>
      </c>
      <c r="B70" s="177" t="str">
        <f>IF(ISBLANK(NOMBRES!B20),"",NOMBRES!B20)</f>
        <v>FONSECA HERNANDEZ MARIA ISABEL</v>
      </c>
      <c r="C70" s="178"/>
      <c r="D70" s="178"/>
      <c r="E70" s="178"/>
      <c r="F70" s="178"/>
      <c r="G70" s="178"/>
      <c r="H70" s="178"/>
      <c r="I70" s="178"/>
      <c r="J70" s="178"/>
      <c r="K70" s="178"/>
      <c r="L70" s="178"/>
      <c r="M70" s="178"/>
      <c r="N70" s="178"/>
      <c r="O70" s="178"/>
      <c r="P70" s="178"/>
      <c r="Q70" s="178"/>
      <c r="R70" s="178"/>
      <c r="S70" s="178"/>
      <c r="T70" s="178"/>
      <c r="U70" s="178"/>
      <c r="V70" s="178"/>
      <c r="W70" s="178"/>
      <c r="X70" s="178"/>
      <c r="Y70" s="178"/>
      <c r="Z70" s="178"/>
      <c r="AA70" s="178"/>
      <c r="AB70" s="178"/>
      <c r="AC70" s="179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248" t="str">
        <f t="shared" si="2"/>
        <v>0 / 4</v>
      </c>
      <c r="BD70" s="249"/>
      <c r="BE70" s="248">
        <f t="shared" si="3"/>
        <v>0</v>
      </c>
      <c r="BF70" s="249"/>
      <c r="BG70" s="71" t="str">
        <f>IF(B70="","",IF(BE70&gt;CONCENTRADO!C$15,"VERIFICAR LA SUMA",""))</f>
        <v/>
      </c>
    </row>
    <row r="71" spans="1:59" ht="30" customHeight="1" x14ac:dyDescent="0.25">
      <c r="A71" s="10">
        <v>20</v>
      </c>
      <c r="B71" s="174" t="str">
        <f>IF(ISBLANK(NOMBRES!B21),"",NOMBRES!B21)</f>
        <v>GOMEZ LUIS ARLETH OYOMAL</v>
      </c>
      <c r="C71" s="175"/>
      <c r="D71" s="175"/>
      <c r="E71" s="175"/>
      <c r="F71" s="175"/>
      <c r="G71" s="175"/>
      <c r="H71" s="175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  <c r="AA71" s="175"/>
      <c r="AB71" s="175"/>
      <c r="AC71" s="176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BB71" s="59"/>
      <c r="BC71" s="251" t="str">
        <f t="shared" si="2"/>
        <v>0 / 4</v>
      </c>
      <c r="BD71" s="252"/>
      <c r="BE71" s="251">
        <f t="shared" si="3"/>
        <v>0</v>
      </c>
      <c r="BF71" s="252"/>
      <c r="BG71" s="71" t="str">
        <f>IF(B71="","",IF(BE71&gt;CONCENTRADO!C$15,"VERIFICAR LA SUMA",""))</f>
        <v/>
      </c>
    </row>
    <row r="72" spans="1:59" ht="30" customHeight="1" x14ac:dyDescent="0.25">
      <c r="A72" s="5">
        <v>21</v>
      </c>
      <c r="B72" s="177" t="str">
        <f>IF(ISBLANK(NOMBRES!B22),"",NOMBRES!B22)</f>
        <v>GONZALEZ GUTIERREZ AQUILES</v>
      </c>
      <c r="C72" s="178"/>
      <c r="D72" s="178"/>
      <c r="E72" s="178"/>
      <c r="F72" s="178"/>
      <c r="G72" s="178"/>
      <c r="H72" s="178"/>
      <c r="I72" s="178"/>
      <c r="J72" s="178"/>
      <c r="K72" s="178"/>
      <c r="L72" s="178"/>
      <c r="M72" s="178"/>
      <c r="N72" s="178"/>
      <c r="O72" s="178"/>
      <c r="P72" s="178"/>
      <c r="Q72" s="178"/>
      <c r="R72" s="178"/>
      <c r="S72" s="178"/>
      <c r="T72" s="178"/>
      <c r="U72" s="178"/>
      <c r="V72" s="178"/>
      <c r="W72" s="178"/>
      <c r="X72" s="178"/>
      <c r="Y72" s="178"/>
      <c r="Z72" s="178"/>
      <c r="AA72" s="178"/>
      <c r="AB72" s="178"/>
      <c r="AC72" s="179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248" t="str">
        <f t="shared" si="2"/>
        <v>0 / 4</v>
      </c>
      <c r="BD72" s="249"/>
      <c r="BE72" s="248">
        <f t="shared" si="3"/>
        <v>0</v>
      </c>
      <c r="BF72" s="249"/>
      <c r="BG72" s="71" t="str">
        <f>IF(B72="","",IF(BE72&gt;CONCENTRADO!C$15,"VERIFICAR LA SUMA",""))</f>
        <v/>
      </c>
    </row>
    <row r="73" spans="1:59" ht="30" customHeight="1" x14ac:dyDescent="0.25">
      <c r="A73" s="10">
        <v>22</v>
      </c>
      <c r="B73" s="174" t="str">
        <f>IF(ISBLANK(NOMBRES!B23),"",NOMBRES!B23)</f>
        <v>GONZALEZ HERNANDEZ JONATHAN DAVID</v>
      </c>
      <c r="C73" s="175"/>
      <c r="D73" s="175"/>
      <c r="E73" s="175"/>
      <c r="F73" s="175"/>
      <c r="G73" s="175"/>
      <c r="H73" s="175"/>
      <c r="I73" s="175"/>
      <c r="J73" s="175"/>
      <c r="K73" s="175"/>
      <c r="L73" s="175"/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  <c r="AA73" s="175"/>
      <c r="AB73" s="175"/>
      <c r="AC73" s="176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  <c r="AU73" s="59"/>
      <c r="AV73" s="59"/>
      <c r="AW73" s="59"/>
      <c r="AX73" s="59"/>
      <c r="AY73" s="59"/>
      <c r="AZ73" s="59"/>
      <c r="BA73" s="59"/>
      <c r="BB73" s="59"/>
      <c r="BC73" s="251" t="str">
        <f t="shared" si="2"/>
        <v>0 / 4</v>
      </c>
      <c r="BD73" s="252"/>
      <c r="BE73" s="251">
        <f t="shared" si="3"/>
        <v>0</v>
      </c>
      <c r="BF73" s="252"/>
      <c r="BG73" s="71" t="str">
        <f>IF(B73="","",IF(BE73&gt;CONCENTRADO!C$15,"VERIFICAR LA SUMA",""))</f>
        <v/>
      </c>
    </row>
    <row r="74" spans="1:59" ht="30" customHeight="1" x14ac:dyDescent="0.25">
      <c r="A74" s="5">
        <v>23</v>
      </c>
      <c r="B74" s="177" t="str">
        <f>IF(ISBLANK(NOMBRES!B24),"",NOMBRES!B24)</f>
        <v>GONZALEZ JUAREZ JANETH MARIELI</v>
      </c>
      <c r="C74" s="178"/>
      <c r="D74" s="178"/>
      <c r="E74" s="178"/>
      <c r="F74" s="178"/>
      <c r="G74" s="178"/>
      <c r="H74" s="178"/>
      <c r="I74" s="178"/>
      <c r="J74" s="178"/>
      <c r="K74" s="178"/>
      <c r="L74" s="178"/>
      <c r="M74" s="178"/>
      <c r="N74" s="178"/>
      <c r="O74" s="178"/>
      <c r="P74" s="178"/>
      <c r="Q74" s="178"/>
      <c r="R74" s="178"/>
      <c r="S74" s="178"/>
      <c r="T74" s="178"/>
      <c r="U74" s="178"/>
      <c r="V74" s="178"/>
      <c r="W74" s="178"/>
      <c r="X74" s="178"/>
      <c r="Y74" s="178"/>
      <c r="Z74" s="178"/>
      <c r="AA74" s="178"/>
      <c r="AB74" s="178"/>
      <c r="AC74" s="179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248" t="str">
        <f t="shared" si="2"/>
        <v>0 / 4</v>
      </c>
      <c r="BD74" s="249"/>
      <c r="BE74" s="248">
        <f t="shared" si="3"/>
        <v>0</v>
      </c>
      <c r="BF74" s="249"/>
      <c r="BG74" s="71" t="str">
        <f>IF(B74="","",IF(BE74&gt;CONCENTRADO!C$15,"VERIFICAR LA SUMA",""))</f>
        <v/>
      </c>
    </row>
    <row r="75" spans="1:59" ht="30" customHeight="1" x14ac:dyDescent="0.25">
      <c r="A75" s="10">
        <v>24</v>
      </c>
      <c r="B75" s="174" t="str">
        <f>IF(ISBLANK(NOMBRES!B25),"",NOMBRES!B25)</f>
        <v>HERNANDEZ BAUTISTA DEVIN</v>
      </c>
      <c r="C75" s="175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  <c r="AA75" s="175"/>
      <c r="AB75" s="175"/>
      <c r="AC75" s="176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  <c r="BC75" s="251" t="str">
        <f t="shared" si="2"/>
        <v>0 / 4</v>
      </c>
      <c r="BD75" s="252"/>
      <c r="BE75" s="251">
        <f t="shared" si="3"/>
        <v>0</v>
      </c>
      <c r="BF75" s="252"/>
      <c r="BG75" s="71" t="str">
        <f>IF(B75="","",IF(BE75&gt;CONCENTRADO!C$15,"VERIFICAR LA SUMA",""))</f>
        <v/>
      </c>
    </row>
    <row r="76" spans="1:59" ht="30" customHeight="1" x14ac:dyDescent="0.25">
      <c r="A76" s="5">
        <v>25</v>
      </c>
      <c r="B76" s="177" t="str">
        <f>IF(ISBLANK(NOMBRES!B26),"",NOMBRES!B26)</f>
        <v>HERNANDEZ DE LA CRUZ WENDY ARLETH</v>
      </c>
      <c r="C76" s="178"/>
      <c r="D76" s="178"/>
      <c r="E76" s="178"/>
      <c r="F76" s="178"/>
      <c r="G76" s="178"/>
      <c r="H76" s="178"/>
      <c r="I76" s="178"/>
      <c r="J76" s="178"/>
      <c r="K76" s="178"/>
      <c r="L76" s="178"/>
      <c r="M76" s="178"/>
      <c r="N76" s="178"/>
      <c r="O76" s="178"/>
      <c r="P76" s="178"/>
      <c r="Q76" s="178"/>
      <c r="R76" s="178"/>
      <c r="S76" s="178"/>
      <c r="T76" s="178"/>
      <c r="U76" s="178"/>
      <c r="V76" s="178"/>
      <c r="W76" s="178"/>
      <c r="X76" s="178"/>
      <c r="Y76" s="178"/>
      <c r="Z76" s="178"/>
      <c r="AA76" s="178"/>
      <c r="AB76" s="178"/>
      <c r="AC76" s="179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248" t="str">
        <f t="shared" si="2"/>
        <v>0 / 4</v>
      </c>
      <c r="BD76" s="249"/>
      <c r="BE76" s="248">
        <f t="shared" si="3"/>
        <v>0</v>
      </c>
      <c r="BF76" s="249"/>
      <c r="BG76" s="71" t="str">
        <f>IF(B76="","",IF(BE76&gt;CONCENTRADO!C$15,"VERIFICAR LA SUMA",""))</f>
        <v/>
      </c>
    </row>
    <row r="77" spans="1:59" x14ac:dyDescent="0.2">
      <c r="A77" s="8" t="s">
        <v>116</v>
      </c>
      <c r="B77" s="8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250" t="s">
        <v>6</v>
      </c>
      <c r="BE77" s="250"/>
      <c r="BF77" s="250"/>
    </row>
    <row r="79" spans="1:59" x14ac:dyDescent="0.2">
      <c r="A79" s="129"/>
      <c r="B79" s="130"/>
      <c r="C79" s="130"/>
      <c r="D79" s="130"/>
      <c r="E79" s="130"/>
      <c r="F79" s="130"/>
      <c r="G79" s="130"/>
      <c r="H79" s="130"/>
      <c r="I79" s="130"/>
      <c r="J79" s="130"/>
      <c r="K79" s="130"/>
      <c r="L79" s="130"/>
      <c r="M79" s="131"/>
      <c r="N79" s="1"/>
      <c r="O79" s="132" t="s">
        <v>31</v>
      </c>
      <c r="P79" s="133"/>
      <c r="Q79" s="133"/>
      <c r="R79" s="133"/>
      <c r="S79" s="133"/>
      <c r="T79" s="133"/>
      <c r="U79" s="133"/>
      <c r="V79" s="133"/>
      <c r="W79" s="133"/>
      <c r="X79" s="133"/>
      <c r="Y79" s="133"/>
      <c r="Z79" s="133"/>
      <c r="AA79" s="133"/>
      <c r="AB79" s="133"/>
      <c r="AC79" s="133"/>
      <c r="AD79" s="133"/>
      <c r="AE79" s="133"/>
      <c r="AF79" s="133"/>
      <c r="AG79" s="133"/>
      <c r="AH79" s="133"/>
      <c r="AI79" s="133"/>
      <c r="AJ79" s="134"/>
      <c r="AK79" s="152" t="s">
        <v>0</v>
      </c>
      <c r="AL79" s="153"/>
      <c r="AM79" s="153"/>
      <c r="AN79" s="153"/>
      <c r="AO79" s="153"/>
      <c r="AP79" s="153"/>
      <c r="AQ79" s="154"/>
      <c r="AR79" s="155" t="s">
        <v>1</v>
      </c>
      <c r="AS79" s="155"/>
      <c r="AT79" s="155"/>
      <c r="AU79" s="155"/>
      <c r="AV79" s="156" t="s">
        <v>25</v>
      </c>
      <c r="AW79" s="156"/>
      <c r="AX79" s="156"/>
      <c r="AY79" s="156"/>
      <c r="AZ79" s="156"/>
      <c r="BA79" s="156"/>
      <c r="BB79" s="156"/>
      <c r="BC79" s="156"/>
      <c r="BD79" s="287" t="s">
        <v>7</v>
      </c>
      <c r="BE79" s="288"/>
      <c r="BF79" s="46" t="s">
        <v>2</v>
      </c>
    </row>
    <row r="80" spans="1:59" x14ac:dyDescent="0.2">
      <c r="A80" s="24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6"/>
      <c r="N80" s="1"/>
      <c r="O80" s="280" t="str">
        <f>CONCENTRADO!C$1</f>
        <v>JAIME TORRES BODET</v>
      </c>
      <c r="P80" s="281"/>
      <c r="Q80" s="281"/>
      <c r="R80" s="281"/>
      <c r="S80" s="281"/>
      <c r="T80" s="281"/>
      <c r="U80" s="281"/>
      <c r="V80" s="281"/>
      <c r="W80" s="281"/>
      <c r="X80" s="281"/>
      <c r="Y80" s="281"/>
      <c r="Z80" s="281"/>
      <c r="AA80" s="281"/>
      <c r="AB80" s="281"/>
      <c r="AC80" s="281"/>
      <c r="AD80" s="281"/>
      <c r="AE80" s="281"/>
      <c r="AF80" s="281"/>
      <c r="AG80" s="281"/>
      <c r="AH80" s="281"/>
      <c r="AI80" s="281"/>
      <c r="AJ80" s="282"/>
      <c r="AK80" s="280" t="str">
        <f>CONCENTRADO!C$2</f>
        <v>30EBH0204A</v>
      </c>
      <c r="AL80" s="281"/>
      <c r="AM80" s="281"/>
      <c r="AN80" s="281"/>
      <c r="AO80" s="281"/>
      <c r="AP80" s="281"/>
      <c r="AQ80" s="282"/>
      <c r="AR80" s="155" t="s">
        <v>45</v>
      </c>
      <c r="AS80" s="155"/>
      <c r="AT80" s="155" t="s">
        <v>46</v>
      </c>
      <c r="AU80" s="155"/>
      <c r="AV80" s="171" t="s">
        <v>47</v>
      </c>
      <c r="AW80" s="171"/>
      <c r="AX80" s="171" t="s">
        <v>48</v>
      </c>
      <c r="AY80" s="171"/>
      <c r="AZ80" s="171" t="s">
        <v>49</v>
      </c>
      <c r="BA80" s="171"/>
      <c r="BB80" s="171" t="s">
        <v>50</v>
      </c>
      <c r="BC80" s="171"/>
      <c r="BD80" s="286" t="str">
        <f>CONCENTRADO!C$6</f>
        <v>II</v>
      </c>
      <c r="BE80" s="286"/>
      <c r="BF80" s="261" t="str">
        <f>CONCENTRADO!C$7</f>
        <v>B</v>
      </c>
    </row>
    <row r="81" spans="1:59" ht="15.75" x14ac:dyDescent="0.25">
      <c r="A81" s="135" t="s">
        <v>21</v>
      </c>
      <c r="B81" s="136"/>
      <c r="C81" s="136"/>
      <c r="D81" s="136"/>
      <c r="E81" s="136"/>
      <c r="F81" s="136"/>
      <c r="G81" s="136"/>
      <c r="H81" s="136"/>
      <c r="I81" s="136"/>
      <c r="J81" s="136"/>
      <c r="K81" s="136"/>
      <c r="L81" s="136"/>
      <c r="M81" s="137"/>
      <c r="N81" s="2"/>
      <c r="O81" s="283"/>
      <c r="P81" s="284"/>
      <c r="Q81" s="284"/>
      <c r="R81" s="284"/>
      <c r="S81" s="284"/>
      <c r="T81" s="284"/>
      <c r="U81" s="284"/>
      <c r="V81" s="284"/>
      <c r="W81" s="284"/>
      <c r="X81" s="284"/>
      <c r="Y81" s="284"/>
      <c r="Z81" s="284"/>
      <c r="AA81" s="284"/>
      <c r="AB81" s="284"/>
      <c r="AC81" s="284"/>
      <c r="AD81" s="284"/>
      <c r="AE81" s="284"/>
      <c r="AF81" s="284"/>
      <c r="AG81" s="284"/>
      <c r="AH81" s="284"/>
      <c r="AI81" s="284"/>
      <c r="AJ81" s="285"/>
      <c r="AK81" s="283"/>
      <c r="AL81" s="284"/>
      <c r="AM81" s="284"/>
      <c r="AN81" s="284"/>
      <c r="AO81" s="284"/>
      <c r="AP81" s="284"/>
      <c r="AQ81" s="285"/>
      <c r="AR81" s="262" t="s">
        <v>16</v>
      </c>
      <c r="AS81" s="262"/>
      <c r="AT81" s="262"/>
      <c r="AU81" s="262"/>
      <c r="AV81" s="262" t="s">
        <v>16</v>
      </c>
      <c r="AW81" s="262"/>
      <c r="AX81" s="262"/>
      <c r="AY81" s="262"/>
      <c r="AZ81" s="262"/>
      <c r="BA81" s="262"/>
      <c r="BB81" s="262"/>
      <c r="BC81" s="262"/>
      <c r="BD81" s="286"/>
      <c r="BE81" s="286"/>
      <c r="BF81" s="261"/>
    </row>
    <row r="82" spans="1:59" x14ac:dyDescent="0.2">
      <c r="A82" s="138" t="s">
        <v>22</v>
      </c>
      <c r="B82" s="139"/>
      <c r="C82" s="139"/>
      <c r="D82" s="139"/>
      <c r="E82" s="139"/>
      <c r="F82" s="139"/>
      <c r="G82" s="139"/>
      <c r="H82" s="139"/>
      <c r="I82" s="139"/>
      <c r="J82" s="139"/>
      <c r="K82" s="139"/>
      <c r="L82" s="139"/>
      <c r="M82" s="140"/>
      <c r="N82" s="2"/>
      <c r="O82" s="263" t="s">
        <v>26</v>
      </c>
      <c r="P82" s="264"/>
      <c r="Q82" s="264"/>
      <c r="R82" s="264"/>
      <c r="S82" s="264"/>
      <c r="T82" s="264"/>
      <c r="U82" s="264"/>
      <c r="V82" s="264"/>
      <c r="W82" s="264"/>
      <c r="X82" s="264"/>
      <c r="Y82" s="264"/>
      <c r="Z82" s="264"/>
      <c r="AA82" s="264"/>
      <c r="AB82" s="264"/>
      <c r="AC82" s="264"/>
      <c r="AD82" s="265"/>
      <c r="AE82" s="263" t="s">
        <v>30</v>
      </c>
      <c r="AF82" s="264"/>
      <c r="AG82" s="264"/>
      <c r="AH82" s="264"/>
      <c r="AI82" s="264"/>
      <c r="AJ82" s="264"/>
      <c r="AK82" s="264"/>
      <c r="AL82" s="264"/>
      <c r="AM82" s="264"/>
      <c r="AN82" s="264"/>
      <c r="AO82" s="264"/>
      <c r="AP82" s="264"/>
      <c r="AQ82" s="264"/>
      <c r="AR82" s="264"/>
      <c r="AS82" s="265"/>
      <c r="AT82" s="266" t="s">
        <v>24</v>
      </c>
      <c r="AU82" s="266"/>
      <c r="AV82" s="266"/>
      <c r="AW82" s="266"/>
      <c r="AX82" s="266"/>
      <c r="AY82" s="266"/>
      <c r="AZ82" s="266"/>
      <c r="BA82" s="266"/>
      <c r="BB82" s="266"/>
      <c r="BC82" s="266" t="s">
        <v>20</v>
      </c>
      <c r="BD82" s="266"/>
      <c r="BE82" s="266"/>
      <c r="BF82" s="266"/>
    </row>
    <row r="83" spans="1:59" x14ac:dyDescent="0.2">
      <c r="A83" s="138"/>
      <c r="B83" s="139"/>
      <c r="C83" s="139"/>
      <c r="D83" s="139"/>
      <c r="E83" s="139"/>
      <c r="F83" s="139"/>
      <c r="G83" s="139"/>
      <c r="H83" s="139"/>
      <c r="I83" s="139"/>
      <c r="J83" s="139"/>
      <c r="K83" s="139"/>
      <c r="L83" s="139"/>
      <c r="M83" s="140"/>
      <c r="N83" s="14"/>
      <c r="O83" s="203" t="str">
        <f>CONCENTRADO!C$8</f>
        <v>ELPIDIO MENDEZ TORRES</v>
      </c>
      <c r="P83" s="204"/>
      <c r="Q83" s="204"/>
      <c r="R83" s="204"/>
      <c r="S83" s="204"/>
      <c r="T83" s="204"/>
      <c r="U83" s="204"/>
      <c r="V83" s="204"/>
      <c r="W83" s="204"/>
      <c r="X83" s="204"/>
      <c r="Y83" s="204"/>
      <c r="Z83" s="204"/>
      <c r="AA83" s="204"/>
      <c r="AB83" s="204"/>
      <c r="AC83" s="204"/>
      <c r="AD83" s="205"/>
      <c r="AE83" s="267" t="str">
        <f>CONCENTRADO!C$9</f>
        <v>CULTURA DIGITAL II</v>
      </c>
      <c r="AF83" s="268"/>
      <c r="AG83" s="268"/>
      <c r="AH83" s="268"/>
      <c r="AI83" s="268"/>
      <c r="AJ83" s="268"/>
      <c r="AK83" s="268"/>
      <c r="AL83" s="268"/>
      <c r="AM83" s="268"/>
      <c r="AN83" s="268"/>
      <c r="AO83" s="268"/>
      <c r="AP83" s="268"/>
      <c r="AQ83" s="268"/>
      <c r="AR83" s="268"/>
      <c r="AS83" s="269"/>
      <c r="AT83" s="273" t="s">
        <v>27</v>
      </c>
      <c r="AU83" s="273"/>
      <c r="AV83" s="273"/>
      <c r="AW83" s="273" t="s">
        <v>28</v>
      </c>
      <c r="AX83" s="273"/>
      <c r="AY83" s="273"/>
      <c r="AZ83" s="273" t="s">
        <v>29</v>
      </c>
      <c r="BA83" s="273"/>
      <c r="BB83" s="273"/>
      <c r="BC83" s="274">
        <f>CONCENTRADO!C$5</f>
        <v>2025</v>
      </c>
      <c r="BD83" s="275"/>
      <c r="BE83" s="275" t="str">
        <f>CONCATENATE("-    ",CONCENTRADO!F$5)</f>
        <v>-    2025</v>
      </c>
      <c r="BF83" s="278"/>
    </row>
    <row r="84" spans="1:59" ht="15.75" x14ac:dyDescent="0.25">
      <c r="A84" s="200" t="s">
        <v>109</v>
      </c>
      <c r="B84" s="201"/>
      <c r="C84" s="201"/>
      <c r="D84" s="201"/>
      <c r="E84" s="201"/>
      <c r="F84" s="201"/>
      <c r="G84" s="201"/>
      <c r="H84" s="201"/>
      <c r="I84" s="201"/>
      <c r="J84" s="201"/>
      <c r="K84" s="201"/>
      <c r="L84" s="201"/>
      <c r="M84" s="202"/>
      <c r="N84" s="2"/>
      <c r="O84" s="206"/>
      <c r="P84" s="207"/>
      <c r="Q84" s="207"/>
      <c r="R84" s="207"/>
      <c r="S84" s="207"/>
      <c r="T84" s="207"/>
      <c r="U84" s="207"/>
      <c r="V84" s="207"/>
      <c r="W84" s="207"/>
      <c r="X84" s="207"/>
      <c r="Y84" s="207"/>
      <c r="Z84" s="207"/>
      <c r="AA84" s="207"/>
      <c r="AB84" s="207"/>
      <c r="AC84" s="207"/>
      <c r="AD84" s="208"/>
      <c r="AE84" s="270"/>
      <c r="AF84" s="271"/>
      <c r="AG84" s="271"/>
      <c r="AH84" s="271"/>
      <c r="AI84" s="271"/>
      <c r="AJ84" s="271"/>
      <c r="AK84" s="271"/>
      <c r="AL84" s="271"/>
      <c r="AM84" s="271"/>
      <c r="AN84" s="271"/>
      <c r="AO84" s="271"/>
      <c r="AP84" s="271"/>
      <c r="AQ84" s="271"/>
      <c r="AR84" s="271"/>
      <c r="AS84" s="272"/>
      <c r="AT84" s="262" t="str">
        <f>IF('ASIST-ANV'!BF84="","",'ASIST-ANV'!BF84)</f>
        <v/>
      </c>
      <c r="AU84" s="262"/>
      <c r="AV84" s="262"/>
      <c r="AW84" s="262" t="str">
        <f>IF('ASIST-ANV'!BI84=0,"",    'ASIST-ANV'!BI84)</f>
        <v/>
      </c>
      <c r="AX84" s="262"/>
      <c r="AY84" s="262"/>
      <c r="AZ84" s="262" t="str">
        <f>IF('ASIST-ANV'!BL78="","",'ASIST-ANV'!BL78)</f>
        <v>X</v>
      </c>
      <c r="BA84" s="262"/>
      <c r="BB84" s="262"/>
      <c r="BC84" s="276"/>
      <c r="BD84" s="277"/>
      <c r="BE84" s="277"/>
      <c r="BF84" s="279"/>
    </row>
    <row r="85" spans="1:59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4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</row>
    <row r="86" spans="1:59" x14ac:dyDescent="0.2">
      <c r="A86" s="253" t="s">
        <v>110</v>
      </c>
      <c r="B86" s="254"/>
      <c r="C86" s="254"/>
      <c r="D86" s="254"/>
      <c r="E86" s="254"/>
      <c r="F86" s="254"/>
      <c r="G86" s="254"/>
      <c r="H86" s="254"/>
      <c r="I86" s="254"/>
      <c r="J86" s="254"/>
      <c r="K86" s="254"/>
      <c r="L86" s="254"/>
      <c r="M86" s="254"/>
      <c r="N86" s="254"/>
      <c r="O86" s="254"/>
      <c r="P86" s="254"/>
      <c r="Q86" s="254"/>
      <c r="R86" s="254"/>
      <c r="S86" s="254"/>
      <c r="T86" s="254"/>
      <c r="U86" s="254"/>
      <c r="V86" s="254"/>
      <c r="W86" s="254"/>
      <c r="X86" s="254"/>
      <c r="Y86" s="254"/>
      <c r="Z86" s="254"/>
      <c r="AA86" s="254"/>
      <c r="AB86" s="254"/>
      <c r="AC86" s="255"/>
      <c r="AD86" s="55">
        <v>3</v>
      </c>
      <c r="AE86" s="55">
        <v>5</v>
      </c>
      <c r="AF86" s="55">
        <v>1</v>
      </c>
      <c r="AG86" s="55"/>
      <c r="AH86" s="55">
        <v>1</v>
      </c>
      <c r="AI86" s="55">
        <v>3</v>
      </c>
      <c r="AJ86" s="55"/>
      <c r="AK86" s="55">
        <v>2</v>
      </c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239" t="s">
        <v>91</v>
      </c>
      <c r="BD86" s="240"/>
      <c r="BE86" s="240"/>
      <c r="BF86" s="56">
        <f>COUNTIF(AD86:BB86,"&gt;0")</f>
        <v>6</v>
      </c>
    </row>
    <row r="87" spans="1:59" x14ac:dyDescent="0.2">
      <c r="A87" s="253" t="s">
        <v>111</v>
      </c>
      <c r="B87" s="254"/>
      <c r="C87" s="254"/>
      <c r="D87" s="254"/>
      <c r="E87" s="254"/>
      <c r="F87" s="254"/>
      <c r="G87" s="254"/>
      <c r="H87" s="254"/>
      <c r="I87" s="254"/>
      <c r="J87" s="254"/>
      <c r="K87" s="254"/>
      <c r="L87" s="254"/>
      <c r="M87" s="254"/>
      <c r="N87" s="254"/>
      <c r="O87" s="254"/>
      <c r="P87" s="254"/>
      <c r="Q87" s="254"/>
      <c r="R87" s="254"/>
      <c r="S87" s="254"/>
      <c r="T87" s="254"/>
      <c r="U87" s="254"/>
      <c r="V87" s="254"/>
      <c r="W87" s="254"/>
      <c r="X87" s="254"/>
      <c r="Y87" s="254"/>
      <c r="Z87" s="254"/>
      <c r="AA87" s="254"/>
      <c r="AB87" s="254"/>
      <c r="AC87" s="255"/>
      <c r="AD87" s="57">
        <v>20</v>
      </c>
      <c r="AE87" s="57">
        <v>10</v>
      </c>
      <c r="AF87" s="57">
        <v>10</v>
      </c>
      <c r="AG87" s="57"/>
      <c r="AH87" s="57">
        <v>10</v>
      </c>
      <c r="AI87" s="57">
        <v>10</v>
      </c>
      <c r="AJ87" s="57"/>
      <c r="AK87" s="57">
        <v>10</v>
      </c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239" t="s">
        <v>112</v>
      </c>
      <c r="BD87" s="240"/>
      <c r="BE87" s="240"/>
      <c r="BF87" s="56">
        <f>SUM(AD87:BB87)</f>
        <v>70</v>
      </c>
      <c r="BG87" s="71" t="str">
        <f>IF(BF87&lt;&gt;CONCENTRADO!F15,"Verificar la los porcentajes de evidencias registrados","")</f>
        <v/>
      </c>
    </row>
    <row r="88" spans="1:59" x14ac:dyDescent="0.2">
      <c r="A88" s="253" t="s">
        <v>113</v>
      </c>
      <c r="B88" s="254"/>
      <c r="C88" s="254"/>
      <c r="D88" s="254"/>
      <c r="E88" s="254"/>
      <c r="F88" s="254"/>
      <c r="G88" s="254"/>
      <c r="H88" s="254"/>
      <c r="I88" s="254"/>
      <c r="J88" s="254"/>
      <c r="K88" s="254"/>
      <c r="L88" s="254"/>
      <c r="M88" s="254"/>
      <c r="N88" s="254"/>
      <c r="O88" s="254"/>
      <c r="P88" s="254"/>
      <c r="Q88" s="254"/>
      <c r="R88" s="254"/>
      <c r="S88" s="254"/>
      <c r="T88" s="254"/>
      <c r="U88" s="254"/>
      <c r="V88" s="254"/>
      <c r="W88" s="254"/>
      <c r="X88" s="254"/>
      <c r="Y88" s="254"/>
      <c r="Z88" s="254"/>
      <c r="AA88" s="254"/>
      <c r="AB88" s="254"/>
      <c r="AC88" s="255"/>
      <c r="AD88" s="83">
        <f>IF('ASIST-ANV'!AD81="","",'ASIST-ANV'!AD81)</f>
        <v>3</v>
      </c>
      <c r="AE88" s="83">
        <f>IF('ASIST-ANV'!AE81="","",'ASIST-ANV'!AE81)</f>
        <v>4</v>
      </c>
      <c r="AF88" s="83">
        <f>IF('ASIST-ANV'!AF81="","",'ASIST-ANV'!AF81)</f>
        <v>5</v>
      </c>
      <c r="AG88" s="83">
        <f>IF('ASIST-ANV'!AG81="","",'ASIST-ANV'!AG81)</f>
        <v>6</v>
      </c>
      <c r="AH88" s="83">
        <f>IF('ASIST-ANV'!AH81="","",'ASIST-ANV'!AH81)</f>
        <v>7</v>
      </c>
      <c r="AI88" s="83">
        <f>IF('ASIST-ANV'!AI81="","",'ASIST-ANV'!AI81)</f>
        <v>8</v>
      </c>
      <c r="AJ88" s="83" t="str">
        <f>IF('ASIST-ANV'!AJ81="","",'ASIST-ANV'!AJ81)</f>
        <v/>
      </c>
      <c r="AK88" s="83" t="str">
        <f>IF('ASIST-ANV'!AK81="","",'ASIST-ANV'!AK81)</f>
        <v/>
      </c>
      <c r="AL88" s="83" t="str">
        <f>IF('ASIST-ANV'!AL81="","",'ASIST-ANV'!AL81)</f>
        <v/>
      </c>
      <c r="AM88" s="83" t="str">
        <f>IF('ASIST-ANV'!AM81="","",'ASIST-ANV'!AM81)</f>
        <v/>
      </c>
      <c r="AN88" s="83" t="str">
        <f>IF('ASIST-ANV'!AN81="","",'ASIST-ANV'!AN81)</f>
        <v/>
      </c>
      <c r="AO88" s="83" t="str">
        <f>IF('ASIST-ANV'!AO81="","",'ASIST-ANV'!AO81)</f>
        <v/>
      </c>
      <c r="AP88" s="83" t="str">
        <f>IF('ASIST-ANV'!AP81="","",'ASIST-ANV'!AP81)</f>
        <v/>
      </c>
      <c r="AQ88" s="83" t="str">
        <f>IF('ASIST-ANV'!AQ81="","",'ASIST-ANV'!AQ81)</f>
        <v/>
      </c>
      <c r="AR88" s="83" t="str">
        <f>IF('ASIST-ANV'!AR81="","",'ASIST-ANV'!AR81)</f>
        <v/>
      </c>
      <c r="AS88" s="83" t="str">
        <f>IF('ASIST-ANV'!AS81="","",'ASIST-ANV'!AS81)</f>
        <v/>
      </c>
      <c r="AT88" s="83" t="str">
        <f>IF('ASIST-ANV'!AT81="","",'ASIST-ANV'!AT81)</f>
        <v/>
      </c>
      <c r="AU88" s="83" t="str">
        <f>IF('ASIST-ANV'!AU81="","",'ASIST-ANV'!AU81)</f>
        <v/>
      </c>
      <c r="AV88" s="83" t="str">
        <f>IF('ASIST-ANV'!AV81="","",'ASIST-ANV'!AV81)</f>
        <v/>
      </c>
      <c r="AW88" s="83" t="str">
        <f>IF('ASIST-ANV'!AW81="","",'ASIST-ANV'!AW81)</f>
        <v/>
      </c>
      <c r="AX88" s="83" t="str">
        <f>IF('ASIST-ANV'!AX81="","",'ASIST-ANV'!AX81)</f>
        <v/>
      </c>
      <c r="AY88" s="83" t="str">
        <f>IF('ASIST-ANV'!AY81="","",'ASIST-ANV'!AY81)</f>
        <v/>
      </c>
      <c r="AZ88" s="83" t="str">
        <f>IF('ASIST-ANV'!AZ81="","",'ASIST-ANV'!AZ81)</f>
        <v/>
      </c>
      <c r="BA88" s="83" t="str">
        <f>IF('ASIST-ANV'!BA81="","",'ASIST-ANV'!BA81)</f>
        <v/>
      </c>
      <c r="BB88" s="83" t="str">
        <f>IF('ASIST-ANV'!BB81="","",'ASIST-ANV'!BB81)</f>
        <v/>
      </c>
      <c r="BC88" s="256" t="s">
        <v>3</v>
      </c>
      <c r="BD88" s="256"/>
      <c r="BE88" s="256"/>
      <c r="BF88" s="256"/>
    </row>
    <row r="89" spans="1:59" x14ac:dyDescent="0.2">
      <c r="A89" s="144" t="s">
        <v>32</v>
      </c>
      <c r="B89" s="145"/>
      <c r="C89" s="145"/>
      <c r="D89" s="145"/>
      <c r="E89" s="145"/>
      <c r="F89" s="145"/>
      <c r="G89" s="145"/>
      <c r="H89" s="145"/>
      <c r="I89" s="145"/>
      <c r="J89" s="145"/>
      <c r="K89" s="145"/>
      <c r="L89" s="145"/>
      <c r="M89" s="145"/>
      <c r="N89" s="145"/>
      <c r="O89" s="145"/>
      <c r="P89" s="145"/>
      <c r="Q89" s="145"/>
      <c r="R89" s="145"/>
      <c r="S89" s="145"/>
      <c r="T89" s="145"/>
      <c r="U89" s="145"/>
      <c r="V89" s="145"/>
      <c r="W89" s="145"/>
      <c r="X89" s="145"/>
      <c r="Y89" s="145"/>
      <c r="Z89" s="145"/>
      <c r="AA89" s="145"/>
      <c r="AB89" s="145"/>
      <c r="AC89" s="146"/>
      <c r="AD89" s="257" t="s">
        <v>114</v>
      </c>
      <c r="AE89" s="258"/>
      <c r="AF89" s="258"/>
      <c r="AG89" s="258"/>
      <c r="AH89" s="258"/>
      <c r="AI89" s="258"/>
      <c r="AJ89" s="258"/>
      <c r="AK89" s="258"/>
      <c r="AL89" s="258"/>
      <c r="AM89" s="258"/>
      <c r="AN89" s="258"/>
      <c r="AO89" s="258"/>
      <c r="AP89" s="258"/>
      <c r="AQ89" s="258"/>
      <c r="AR89" s="258"/>
      <c r="AS89" s="258"/>
      <c r="AT89" s="258"/>
      <c r="AU89" s="258"/>
      <c r="AV89" s="258"/>
      <c r="AW89" s="258"/>
      <c r="AX89" s="258"/>
      <c r="AY89" s="258"/>
      <c r="AZ89" s="258"/>
      <c r="BA89" s="258"/>
      <c r="BB89" s="258"/>
      <c r="BC89" s="227" t="s">
        <v>91</v>
      </c>
      <c r="BD89" s="227"/>
      <c r="BE89" s="227" t="s">
        <v>115</v>
      </c>
      <c r="BF89" s="227"/>
    </row>
    <row r="90" spans="1:59" x14ac:dyDescent="0.2">
      <c r="A90" s="212" t="s">
        <v>33</v>
      </c>
      <c r="B90" s="213"/>
      <c r="C90" s="213"/>
      <c r="D90" s="213"/>
      <c r="E90" s="213"/>
      <c r="F90" s="213"/>
      <c r="G90" s="213"/>
      <c r="H90" s="213"/>
      <c r="I90" s="213"/>
      <c r="J90" s="213"/>
      <c r="K90" s="213"/>
      <c r="L90" s="213"/>
      <c r="M90" s="213"/>
      <c r="N90" s="213"/>
      <c r="O90" s="213"/>
      <c r="P90" s="213"/>
      <c r="Q90" s="213"/>
      <c r="R90" s="213"/>
      <c r="S90" s="213"/>
      <c r="T90" s="213"/>
      <c r="U90" s="213"/>
      <c r="V90" s="213"/>
      <c r="W90" s="213"/>
      <c r="X90" s="213"/>
      <c r="Y90" s="213"/>
      <c r="Z90" s="213"/>
      <c r="AA90" s="213"/>
      <c r="AB90" s="213"/>
      <c r="AC90" s="214"/>
      <c r="AD90" s="259"/>
      <c r="AE90" s="260"/>
      <c r="AF90" s="260"/>
      <c r="AG90" s="260"/>
      <c r="AH90" s="260"/>
      <c r="AI90" s="260"/>
      <c r="AJ90" s="260"/>
      <c r="AK90" s="260"/>
      <c r="AL90" s="260"/>
      <c r="AM90" s="260"/>
      <c r="AN90" s="260"/>
      <c r="AO90" s="260"/>
      <c r="AP90" s="260"/>
      <c r="AQ90" s="260"/>
      <c r="AR90" s="260"/>
      <c r="AS90" s="260"/>
      <c r="AT90" s="260"/>
      <c r="AU90" s="260"/>
      <c r="AV90" s="260"/>
      <c r="AW90" s="260"/>
      <c r="AX90" s="260"/>
      <c r="AY90" s="260"/>
      <c r="AZ90" s="260"/>
      <c r="BA90" s="260"/>
      <c r="BB90" s="260"/>
      <c r="BC90" s="227"/>
      <c r="BD90" s="227"/>
      <c r="BE90" s="227"/>
      <c r="BF90" s="227"/>
    </row>
    <row r="91" spans="1:59" ht="30" customHeight="1" x14ac:dyDescent="0.25">
      <c r="A91" s="5">
        <v>1</v>
      </c>
      <c r="B91" s="177" t="str">
        <f>IF(ISBLANK(NOMBRES!B2),"",NOMBRES!B2)</f>
        <v>ATEN PALAFOX SAMANTHA</v>
      </c>
      <c r="C91" s="178"/>
      <c r="D91" s="178"/>
      <c r="E91" s="178"/>
      <c r="F91" s="178"/>
      <c r="G91" s="178"/>
      <c r="H91" s="178"/>
      <c r="I91" s="178"/>
      <c r="J91" s="178"/>
      <c r="K91" s="178"/>
      <c r="L91" s="178"/>
      <c r="M91" s="178"/>
      <c r="N91" s="178"/>
      <c r="O91" s="178"/>
      <c r="P91" s="178"/>
      <c r="Q91" s="178"/>
      <c r="R91" s="178"/>
      <c r="S91" s="178"/>
      <c r="T91" s="178"/>
      <c r="U91" s="178"/>
      <c r="V91" s="178"/>
      <c r="W91" s="178"/>
      <c r="X91" s="178"/>
      <c r="Y91" s="178"/>
      <c r="Z91" s="178"/>
      <c r="AA91" s="178"/>
      <c r="AB91" s="178"/>
      <c r="AC91" s="179"/>
      <c r="AD91" s="47">
        <v>10</v>
      </c>
      <c r="AE91" s="47">
        <v>10</v>
      </c>
      <c r="AF91" s="47">
        <v>10</v>
      </c>
      <c r="AG91" s="47"/>
      <c r="AH91" s="47">
        <v>20</v>
      </c>
      <c r="AI91" s="47">
        <v>10</v>
      </c>
      <c r="AJ91" s="47"/>
      <c r="AK91" s="47">
        <v>10</v>
      </c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248" t="str">
        <f>IF(B91="","",CONCATENATE(IF(B91="","",COUNTIF(AD91:BB91,"&gt;0"))," / ",BF$86))</f>
        <v>6 / 6</v>
      </c>
      <c r="BD91" s="249"/>
      <c r="BE91" s="248">
        <f>IF(B91="","",SUM(AD91:BB91))</f>
        <v>70</v>
      </c>
      <c r="BF91" s="249"/>
      <c r="BG91" s="71" t="str">
        <f>IF(B91="","",IF(BE91&gt;CONCENTRADO!C$15,"VERIFICAR LA SUMA",""))</f>
        <v/>
      </c>
    </row>
    <row r="92" spans="1:59" ht="30" customHeight="1" x14ac:dyDescent="0.25">
      <c r="A92" s="10">
        <v>2</v>
      </c>
      <c r="B92" s="174" t="str">
        <f>IF(ISBLANK(NOMBRES!B3),"",NOMBRES!B3)</f>
        <v>BAUTISTA CEDILLO YAJAIRA JAQUELINE</v>
      </c>
      <c r="C92" s="175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  <c r="AA92" s="175"/>
      <c r="AB92" s="175"/>
      <c r="AC92" s="176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251" t="str">
        <f t="shared" ref="BC92:BC115" si="4">IF(B92="","",CONCATENATE(IF(B92="","",COUNTIF(AD92:BB92,"&gt;0"))," / ",BF$86))</f>
        <v>0 / 6</v>
      </c>
      <c r="BD92" s="252"/>
      <c r="BE92" s="251">
        <f t="shared" ref="BE92:BE115" si="5">IF(B92="","",SUM(AD92:BB92))</f>
        <v>0</v>
      </c>
      <c r="BF92" s="252"/>
      <c r="BG92" s="71" t="str">
        <f>IF(B92="","",IF(BE92&gt;CONCENTRADO!C$15,"VERIFICAR LA SUMA",""))</f>
        <v/>
      </c>
    </row>
    <row r="93" spans="1:59" ht="30" customHeight="1" x14ac:dyDescent="0.25">
      <c r="A93" s="5">
        <v>3</v>
      </c>
      <c r="B93" s="177" t="str">
        <f>IF(ISBLANK(NOMBRES!B4),"",NOMBRES!B4)</f>
        <v>BAUTISTA CRUZ ERIK GIOVANNI</v>
      </c>
      <c r="C93" s="178"/>
      <c r="D93" s="178"/>
      <c r="E93" s="178"/>
      <c r="F93" s="178"/>
      <c r="G93" s="178"/>
      <c r="H93" s="178"/>
      <c r="I93" s="178"/>
      <c r="J93" s="178"/>
      <c r="K93" s="178"/>
      <c r="L93" s="178"/>
      <c r="M93" s="178"/>
      <c r="N93" s="178"/>
      <c r="O93" s="178"/>
      <c r="P93" s="178"/>
      <c r="Q93" s="178"/>
      <c r="R93" s="178"/>
      <c r="S93" s="178"/>
      <c r="T93" s="178"/>
      <c r="U93" s="178"/>
      <c r="V93" s="178"/>
      <c r="W93" s="178"/>
      <c r="X93" s="178"/>
      <c r="Y93" s="178"/>
      <c r="Z93" s="178"/>
      <c r="AA93" s="178"/>
      <c r="AB93" s="178"/>
      <c r="AC93" s="179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248" t="str">
        <f t="shared" si="4"/>
        <v>0 / 6</v>
      </c>
      <c r="BD93" s="249"/>
      <c r="BE93" s="248">
        <f t="shared" si="5"/>
        <v>0</v>
      </c>
      <c r="BF93" s="249"/>
      <c r="BG93" s="71" t="str">
        <f>IF(B93="","",IF(BE93&gt;CONCENTRADO!C$15,"VERIFICAR LA SUMA",""))</f>
        <v/>
      </c>
    </row>
    <row r="94" spans="1:59" ht="30" customHeight="1" x14ac:dyDescent="0.25">
      <c r="A94" s="10">
        <v>4</v>
      </c>
      <c r="B94" s="174" t="str">
        <f>IF(ISBLANK(NOMBRES!B5),"",NOMBRES!B5)</f>
        <v>BAUTISTA GONZALEZ KELLY DAYANA</v>
      </c>
      <c r="C94" s="175"/>
      <c r="D94" s="175"/>
      <c r="E94" s="175"/>
      <c r="F94" s="175"/>
      <c r="G94" s="175"/>
      <c r="H94" s="175"/>
      <c r="I94" s="175"/>
      <c r="J94" s="175"/>
      <c r="K94" s="175"/>
      <c r="L94" s="175"/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  <c r="AA94" s="175"/>
      <c r="AB94" s="175"/>
      <c r="AC94" s="176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251" t="str">
        <f t="shared" si="4"/>
        <v>0 / 6</v>
      </c>
      <c r="BD94" s="252"/>
      <c r="BE94" s="251">
        <f t="shared" si="5"/>
        <v>0</v>
      </c>
      <c r="BF94" s="252"/>
      <c r="BG94" s="71" t="str">
        <f>IF(B94="","",IF(BE94&gt;CONCENTRADO!C$15,"VERIFICAR LA SUMA",""))</f>
        <v/>
      </c>
    </row>
    <row r="95" spans="1:59" ht="30" customHeight="1" x14ac:dyDescent="0.25">
      <c r="A95" s="5">
        <v>5</v>
      </c>
      <c r="B95" s="177" t="str">
        <f>IF(ISBLANK(NOMBRES!B6),"",NOMBRES!B6)</f>
        <v>BAUTISTA HERNANDEZ BLANCA JANETH</v>
      </c>
      <c r="C95" s="178"/>
      <c r="D95" s="178"/>
      <c r="E95" s="178"/>
      <c r="F95" s="178"/>
      <c r="G95" s="178"/>
      <c r="H95" s="178"/>
      <c r="I95" s="178"/>
      <c r="J95" s="178"/>
      <c r="K95" s="178"/>
      <c r="L95" s="178"/>
      <c r="M95" s="178"/>
      <c r="N95" s="178"/>
      <c r="O95" s="178"/>
      <c r="P95" s="178"/>
      <c r="Q95" s="178"/>
      <c r="R95" s="178"/>
      <c r="S95" s="178"/>
      <c r="T95" s="178"/>
      <c r="U95" s="178"/>
      <c r="V95" s="178"/>
      <c r="W95" s="178"/>
      <c r="X95" s="178"/>
      <c r="Y95" s="178"/>
      <c r="Z95" s="178"/>
      <c r="AA95" s="178"/>
      <c r="AB95" s="178"/>
      <c r="AC95" s="179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248" t="str">
        <f t="shared" si="4"/>
        <v>0 / 6</v>
      </c>
      <c r="BD95" s="249"/>
      <c r="BE95" s="248">
        <f t="shared" si="5"/>
        <v>0</v>
      </c>
      <c r="BF95" s="249"/>
      <c r="BG95" s="71" t="str">
        <f>IF(B95="","",IF(BE95&gt;CONCENTRADO!C$15,"VERIFICAR LA SUMA",""))</f>
        <v/>
      </c>
    </row>
    <row r="96" spans="1:59" ht="30" customHeight="1" x14ac:dyDescent="0.25">
      <c r="A96" s="10">
        <v>6</v>
      </c>
      <c r="B96" s="174" t="str">
        <f>IF(ISBLANK(NOMBRES!B7),"",NOMBRES!B7)</f>
        <v>BAUTISTA LUIS FANNY BELEN</v>
      </c>
      <c r="C96" s="175"/>
      <c r="D96" s="175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  <c r="AA96" s="175"/>
      <c r="AB96" s="175"/>
      <c r="AC96" s="176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251" t="str">
        <f t="shared" si="4"/>
        <v>0 / 6</v>
      </c>
      <c r="BD96" s="252"/>
      <c r="BE96" s="251">
        <f t="shared" si="5"/>
        <v>0</v>
      </c>
      <c r="BF96" s="252"/>
      <c r="BG96" s="71" t="str">
        <f>IF(B96="","",IF(BE96&gt;CONCENTRADO!C$15,"VERIFICAR LA SUMA",""))</f>
        <v/>
      </c>
    </row>
    <row r="97" spans="1:59" ht="30" customHeight="1" x14ac:dyDescent="0.25">
      <c r="A97" s="5">
        <v>7</v>
      </c>
      <c r="B97" s="177" t="str">
        <f>IF(ISBLANK(NOMBRES!B8),"",NOMBRES!B8)</f>
        <v>BAUTISTA ORTIZ NIDIA JANETH</v>
      </c>
      <c r="C97" s="178"/>
      <c r="D97" s="178"/>
      <c r="E97" s="178"/>
      <c r="F97" s="178"/>
      <c r="G97" s="178"/>
      <c r="H97" s="178"/>
      <c r="I97" s="178"/>
      <c r="J97" s="178"/>
      <c r="K97" s="178"/>
      <c r="L97" s="178"/>
      <c r="M97" s="178"/>
      <c r="N97" s="178"/>
      <c r="O97" s="178"/>
      <c r="P97" s="178"/>
      <c r="Q97" s="178"/>
      <c r="R97" s="178"/>
      <c r="S97" s="178"/>
      <c r="T97" s="178"/>
      <c r="U97" s="178"/>
      <c r="V97" s="178"/>
      <c r="W97" s="178"/>
      <c r="X97" s="178"/>
      <c r="Y97" s="178"/>
      <c r="Z97" s="178"/>
      <c r="AA97" s="178"/>
      <c r="AB97" s="178"/>
      <c r="AC97" s="179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248" t="str">
        <f t="shared" si="4"/>
        <v>0 / 6</v>
      </c>
      <c r="BD97" s="249"/>
      <c r="BE97" s="248">
        <f t="shared" si="5"/>
        <v>0</v>
      </c>
      <c r="BF97" s="249"/>
      <c r="BG97" s="71" t="str">
        <f>IF(B97="","",IF(BE97&gt;CONCENTRADO!C$15,"VERIFICAR LA SUMA",""))</f>
        <v/>
      </c>
    </row>
    <row r="98" spans="1:59" ht="30" customHeight="1" x14ac:dyDescent="0.25">
      <c r="A98" s="10">
        <v>8</v>
      </c>
      <c r="B98" s="174" t="str">
        <f>IF(ISBLANK(NOMBRES!B9),"",NOMBRES!B9)</f>
        <v>BAUTISTA RAMIREZ VANESSA</v>
      </c>
      <c r="C98" s="175"/>
      <c r="D98" s="175"/>
      <c r="E98" s="175"/>
      <c r="F98" s="175"/>
      <c r="G98" s="175"/>
      <c r="H98" s="175"/>
      <c r="I98" s="175"/>
      <c r="J98" s="175"/>
      <c r="K98" s="175"/>
      <c r="L98" s="175"/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  <c r="AA98" s="175"/>
      <c r="AB98" s="175"/>
      <c r="AC98" s="176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59"/>
      <c r="BA98" s="59"/>
      <c r="BB98" s="59"/>
      <c r="BC98" s="251" t="str">
        <f t="shared" si="4"/>
        <v>0 / 6</v>
      </c>
      <c r="BD98" s="252"/>
      <c r="BE98" s="251">
        <f t="shared" si="5"/>
        <v>0</v>
      </c>
      <c r="BF98" s="252"/>
      <c r="BG98" s="71" t="str">
        <f>IF(B98="","",IF(BE98&gt;CONCENTRADO!C$15,"VERIFICAR LA SUMA",""))</f>
        <v/>
      </c>
    </row>
    <row r="99" spans="1:59" ht="30" customHeight="1" x14ac:dyDescent="0.25">
      <c r="A99" s="5">
        <v>9</v>
      </c>
      <c r="B99" s="177" t="str">
        <f>IF(ISBLANK(NOMBRES!B10),"",NOMBRES!B10)</f>
        <v>CASTILLO RAMIREZ BILGA MERAYA</v>
      </c>
      <c r="C99" s="178"/>
      <c r="D99" s="178"/>
      <c r="E99" s="178"/>
      <c r="F99" s="178"/>
      <c r="G99" s="178"/>
      <c r="H99" s="178"/>
      <c r="I99" s="178"/>
      <c r="J99" s="178"/>
      <c r="K99" s="178"/>
      <c r="L99" s="178"/>
      <c r="M99" s="178"/>
      <c r="N99" s="178"/>
      <c r="O99" s="178"/>
      <c r="P99" s="178"/>
      <c r="Q99" s="178"/>
      <c r="R99" s="178"/>
      <c r="S99" s="178"/>
      <c r="T99" s="178"/>
      <c r="U99" s="178"/>
      <c r="V99" s="178"/>
      <c r="W99" s="178"/>
      <c r="X99" s="178"/>
      <c r="Y99" s="178"/>
      <c r="Z99" s="178"/>
      <c r="AA99" s="178"/>
      <c r="AB99" s="178"/>
      <c r="AC99" s="179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248" t="str">
        <f t="shared" si="4"/>
        <v>0 / 6</v>
      </c>
      <c r="BD99" s="249"/>
      <c r="BE99" s="248">
        <f t="shared" si="5"/>
        <v>0</v>
      </c>
      <c r="BF99" s="249"/>
      <c r="BG99" s="71" t="str">
        <f>IF(B99="","",IF(BE99&gt;CONCENTRADO!C$15,"VERIFICAR LA SUMA",""))</f>
        <v/>
      </c>
    </row>
    <row r="100" spans="1:59" ht="30" customHeight="1" x14ac:dyDescent="0.25">
      <c r="A100" s="10">
        <v>10</v>
      </c>
      <c r="B100" s="174" t="str">
        <f>IF(ISBLANK(NOMBRES!B11),"",NOMBRES!B11)</f>
        <v>CASTRO HERNANDEZ ANGIE MAJALETH</v>
      </c>
      <c r="C100" s="175"/>
      <c r="D100" s="175"/>
      <c r="E100" s="175"/>
      <c r="F100" s="175"/>
      <c r="G100" s="175"/>
      <c r="H100" s="175"/>
      <c r="I100" s="175"/>
      <c r="J100" s="175"/>
      <c r="K100" s="175"/>
      <c r="L100" s="175"/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  <c r="AA100" s="175"/>
      <c r="AB100" s="175"/>
      <c r="AC100" s="176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  <c r="BB100" s="59"/>
      <c r="BC100" s="251" t="str">
        <f t="shared" si="4"/>
        <v>0 / 6</v>
      </c>
      <c r="BD100" s="252"/>
      <c r="BE100" s="251">
        <f t="shared" si="5"/>
        <v>0</v>
      </c>
      <c r="BF100" s="252"/>
      <c r="BG100" s="71" t="str">
        <f>IF(B100="","",IF(BE100&gt;CONCENTRADO!C$15,"VERIFICAR LA SUMA",""))</f>
        <v/>
      </c>
    </row>
    <row r="101" spans="1:59" ht="30" customHeight="1" x14ac:dyDescent="0.25">
      <c r="A101" s="5">
        <v>11</v>
      </c>
      <c r="B101" s="177" t="str">
        <f>IF(ISBLANK(NOMBRES!B12),"",NOMBRES!B12)</f>
        <v>CRUZ BAUTISTA JULIAN</v>
      </c>
      <c r="C101" s="178"/>
      <c r="D101" s="178"/>
      <c r="E101" s="178"/>
      <c r="F101" s="178"/>
      <c r="G101" s="178"/>
      <c r="H101" s="178"/>
      <c r="I101" s="178"/>
      <c r="J101" s="178"/>
      <c r="K101" s="178"/>
      <c r="L101" s="178"/>
      <c r="M101" s="178"/>
      <c r="N101" s="178"/>
      <c r="O101" s="178"/>
      <c r="P101" s="178"/>
      <c r="Q101" s="178"/>
      <c r="R101" s="178"/>
      <c r="S101" s="178"/>
      <c r="T101" s="178"/>
      <c r="U101" s="178"/>
      <c r="V101" s="178"/>
      <c r="W101" s="178"/>
      <c r="X101" s="178"/>
      <c r="Y101" s="178"/>
      <c r="Z101" s="178"/>
      <c r="AA101" s="178"/>
      <c r="AB101" s="178"/>
      <c r="AC101" s="179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  <c r="BA101" s="47"/>
      <c r="BB101" s="47"/>
      <c r="BC101" s="248" t="str">
        <f t="shared" si="4"/>
        <v>0 / 6</v>
      </c>
      <c r="BD101" s="249"/>
      <c r="BE101" s="248">
        <f t="shared" si="5"/>
        <v>0</v>
      </c>
      <c r="BF101" s="249"/>
      <c r="BG101" s="71" t="str">
        <f>IF(B101="","",IF(BE101&gt;CONCENTRADO!C$15,"VERIFICAR LA SUMA",""))</f>
        <v/>
      </c>
    </row>
    <row r="102" spans="1:59" ht="30" customHeight="1" x14ac:dyDescent="0.25">
      <c r="A102" s="10">
        <v>12</v>
      </c>
      <c r="B102" s="174" t="str">
        <f>IF(ISBLANK(NOMBRES!B13),"",NOMBRES!B13)</f>
        <v>CRUZ GONZALEZ SARAI</v>
      </c>
      <c r="C102" s="175"/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  <c r="AA102" s="175"/>
      <c r="AB102" s="175"/>
      <c r="AC102" s="176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  <c r="BC102" s="251" t="str">
        <f t="shared" si="4"/>
        <v>0 / 6</v>
      </c>
      <c r="BD102" s="252"/>
      <c r="BE102" s="251">
        <f t="shared" si="5"/>
        <v>0</v>
      </c>
      <c r="BF102" s="252"/>
      <c r="BG102" s="71" t="str">
        <f>IF(B102="","",IF(BE102&gt;CONCENTRADO!C$15,"VERIFICAR LA SUMA",""))</f>
        <v/>
      </c>
    </row>
    <row r="103" spans="1:59" ht="30" customHeight="1" x14ac:dyDescent="0.25">
      <c r="A103" s="5">
        <v>13</v>
      </c>
      <c r="B103" s="177" t="str">
        <f>IF(ISBLANK(NOMBRES!B14),"",NOMBRES!B14)</f>
        <v>CRUZ HERNANDEZ FLORESLY GUADALUPE</v>
      </c>
      <c r="C103" s="178"/>
      <c r="D103" s="178"/>
      <c r="E103" s="178"/>
      <c r="F103" s="178"/>
      <c r="G103" s="178"/>
      <c r="H103" s="178"/>
      <c r="I103" s="178"/>
      <c r="J103" s="178"/>
      <c r="K103" s="178"/>
      <c r="L103" s="178"/>
      <c r="M103" s="178"/>
      <c r="N103" s="178"/>
      <c r="O103" s="178"/>
      <c r="P103" s="178"/>
      <c r="Q103" s="178"/>
      <c r="R103" s="178"/>
      <c r="S103" s="178"/>
      <c r="T103" s="178"/>
      <c r="U103" s="178"/>
      <c r="V103" s="178"/>
      <c r="W103" s="178"/>
      <c r="X103" s="178"/>
      <c r="Y103" s="178"/>
      <c r="Z103" s="178"/>
      <c r="AA103" s="178"/>
      <c r="AB103" s="178"/>
      <c r="AC103" s="179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  <c r="BA103" s="47"/>
      <c r="BB103" s="47"/>
      <c r="BC103" s="248" t="str">
        <f t="shared" si="4"/>
        <v>0 / 6</v>
      </c>
      <c r="BD103" s="249"/>
      <c r="BE103" s="248">
        <f t="shared" si="5"/>
        <v>0</v>
      </c>
      <c r="BF103" s="249"/>
      <c r="BG103" s="71" t="str">
        <f>IF(B103="","",IF(BE103&gt;CONCENTRADO!C$15,"VERIFICAR LA SUMA",""))</f>
        <v/>
      </c>
    </row>
    <row r="104" spans="1:59" ht="30" customHeight="1" x14ac:dyDescent="0.25">
      <c r="A104" s="10">
        <v>14</v>
      </c>
      <c r="B104" s="174" t="str">
        <f>IF(ISBLANK(NOMBRES!B15),"",NOMBRES!B15)</f>
        <v>CRUZ HERNANDEZ ROSA IDALIA</v>
      </c>
      <c r="C104" s="175"/>
      <c r="D104" s="175"/>
      <c r="E104" s="175"/>
      <c r="F104" s="175"/>
      <c r="G104" s="175"/>
      <c r="H104" s="175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  <c r="AA104" s="175"/>
      <c r="AB104" s="175"/>
      <c r="AC104" s="176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B104" s="59"/>
      <c r="BC104" s="251" t="str">
        <f t="shared" si="4"/>
        <v>0 / 6</v>
      </c>
      <c r="BD104" s="252"/>
      <c r="BE104" s="251">
        <f t="shared" si="5"/>
        <v>0</v>
      </c>
      <c r="BF104" s="252"/>
      <c r="BG104" s="71" t="str">
        <f>IF(B104="","",IF(BE104&gt;CONCENTRADO!C$15,"VERIFICAR LA SUMA",""))</f>
        <v/>
      </c>
    </row>
    <row r="105" spans="1:59" ht="30" customHeight="1" x14ac:dyDescent="0.25">
      <c r="A105" s="5">
        <v>15</v>
      </c>
      <c r="B105" s="177" t="str">
        <f>IF(ISBLANK(NOMBRES!B16),"",NOMBRES!B16)</f>
        <v>CRUZ LORENZO JONATHAN</v>
      </c>
      <c r="C105" s="178"/>
      <c r="D105" s="178"/>
      <c r="E105" s="178"/>
      <c r="F105" s="178"/>
      <c r="G105" s="178"/>
      <c r="H105" s="178"/>
      <c r="I105" s="178"/>
      <c r="J105" s="178"/>
      <c r="K105" s="178"/>
      <c r="L105" s="178"/>
      <c r="M105" s="178"/>
      <c r="N105" s="178"/>
      <c r="O105" s="178"/>
      <c r="P105" s="178"/>
      <c r="Q105" s="178"/>
      <c r="R105" s="178"/>
      <c r="S105" s="178"/>
      <c r="T105" s="178"/>
      <c r="U105" s="178"/>
      <c r="V105" s="178"/>
      <c r="W105" s="178"/>
      <c r="X105" s="178"/>
      <c r="Y105" s="178"/>
      <c r="Z105" s="178"/>
      <c r="AA105" s="178"/>
      <c r="AB105" s="178"/>
      <c r="AC105" s="179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  <c r="BB105" s="47"/>
      <c r="BC105" s="248" t="str">
        <f t="shared" si="4"/>
        <v>0 / 6</v>
      </c>
      <c r="BD105" s="249"/>
      <c r="BE105" s="248">
        <f t="shared" si="5"/>
        <v>0</v>
      </c>
      <c r="BF105" s="249"/>
      <c r="BG105" s="71" t="str">
        <f>IF(B105="","",IF(BE105&gt;CONCENTRADO!C$15,"VERIFICAR LA SUMA",""))</f>
        <v/>
      </c>
    </row>
    <row r="106" spans="1:59" ht="30" customHeight="1" x14ac:dyDescent="0.25">
      <c r="A106" s="10">
        <v>16</v>
      </c>
      <c r="B106" s="174" t="str">
        <f>IF(ISBLANK(NOMBRES!B17),"",NOMBRES!B17)</f>
        <v>CRUZ LUIS FELIX YAHIR</v>
      </c>
      <c r="C106" s="175"/>
      <c r="D106" s="175"/>
      <c r="E106" s="175"/>
      <c r="F106" s="175"/>
      <c r="G106" s="175"/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  <c r="AA106" s="175"/>
      <c r="AB106" s="175"/>
      <c r="AC106" s="176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  <c r="BC106" s="251" t="str">
        <f t="shared" si="4"/>
        <v>0 / 6</v>
      </c>
      <c r="BD106" s="252"/>
      <c r="BE106" s="251">
        <f t="shared" si="5"/>
        <v>0</v>
      </c>
      <c r="BF106" s="252"/>
      <c r="BG106" s="71" t="str">
        <f>IF(B106="","",IF(BE106&gt;CONCENTRADO!C$15,"VERIFICAR LA SUMA",""))</f>
        <v/>
      </c>
    </row>
    <row r="107" spans="1:59" ht="30" customHeight="1" x14ac:dyDescent="0.25">
      <c r="A107" s="5">
        <v>17</v>
      </c>
      <c r="B107" s="177" t="str">
        <f>IF(ISBLANK(NOMBRES!B18),"",NOMBRES!B18)</f>
        <v>CRUZ MARTINEZ ESMERALDA</v>
      </c>
      <c r="C107" s="178"/>
      <c r="D107" s="178"/>
      <c r="E107" s="178"/>
      <c r="F107" s="178"/>
      <c r="G107" s="178"/>
      <c r="H107" s="178"/>
      <c r="I107" s="178"/>
      <c r="J107" s="178"/>
      <c r="K107" s="178"/>
      <c r="L107" s="178"/>
      <c r="M107" s="178"/>
      <c r="N107" s="178"/>
      <c r="O107" s="178"/>
      <c r="P107" s="178"/>
      <c r="Q107" s="178"/>
      <c r="R107" s="178"/>
      <c r="S107" s="178"/>
      <c r="T107" s="178"/>
      <c r="U107" s="178"/>
      <c r="V107" s="178"/>
      <c r="W107" s="178"/>
      <c r="X107" s="178"/>
      <c r="Y107" s="178"/>
      <c r="Z107" s="178"/>
      <c r="AA107" s="178"/>
      <c r="AB107" s="178"/>
      <c r="AC107" s="179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  <c r="BB107" s="47"/>
      <c r="BC107" s="248" t="str">
        <f t="shared" si="4"/>
        <v>0 / 6</v>
      </c>
      <c r="BD107" s="249"/>
      <c r="BE107" s="248">
        <f t="shared" si="5"/>
        <v>0</v>
      </c>
      <c r="BF107" s="249"/>
      <c r="BG107" s="71" t="str">
        <f>IF(B107="","",IF(BE107&gt;CONCENTRADO!C$15,"VERIFICAR LA SUMA",""))</f>
        <v/>
      </c>
    </row>
    <row r="108" spans="1:59" ht="30" customHeight="1" x14ac:dyDescent="0.25">
      <c r="A108" s="10">
        <v>18</v>
      </c>
      <c r="B108" s="174" t="str">
        <f>IF(ISBLANK(NOMBRES!B19),"",NOMBRES!B19)</f>
        <v>DIAZ HERNANDEZ LUIS FERNANDO</v>
      </c>
      <c r="C108" s="175"/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  <c r="AA108" s="175"/>
      <c r="AB108" s="175"/>
      <c r="AC108" s="176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251" t="str">
        <f t="shared" si="4"/>
        <v>0 / 6</v>
      </c>
      <c r="BD108" s="252"/>
      <c r="BE108" s="251">
        <f t="shared" si="5"/>
        <v>0</v>
      </c>
      <c r="BF108" s="252"/>
      <c r="BG108" s="71" t="str">
        <f>IF(B108="","",IF(BE108&gt;CONCENTRADO!C$15,"VERIFICAR LA SUMA",""))</f>
        <v/>
      </c>
    </row>
    <row r="109" spans="1:59" ht="30" customHeight="1" x14ac:dyDescent="0.25">
      <c r="A109" s="5">
        <v>19</v>
      </c>
      <c r="B109" s="177" t="str">
        <f>IF(ISBLANK(NOMBRES!B20),"",NOMBRES!B20)</f>
        <v>FONSECA HERNANDEZ MARIA ISABEL</v>
      </c>
      <c r="C109" s="178"/>
      <c r="D109" s="178"/>
      <c r="E109" s="178"/>
      <c r="F109" s="178"/>
      <c r="G109" s="178"/>
      <c r="H109" s="178"/>
      <c r="I109" s="178"/>
      <c r="J109" s="178"/>
      <c r="K109" s="178"/>
      <c r="L109" s="178"/>
      <c r="M109" s="178"/>
      <c r="N109" s="178"/>
      <c r="O109" s="178"/>
      <c r="P109" s="178"/>
      <c r="Q109" s="178"/>
      <c r="R109" s="178"/>
      <c r="S109" s="178"/>
      <c r="T109" s="178"/>
      <c r="U109" s="178"/>
      <c r="V109" s="178"/>
      <c r="W109" s="178"/>
      <c r="X109" s="178"/>
      <c r="Y109" s="178"/>
      <c r="Z109" s="178"/>
      <c r="AA109" s="178"/>
      <c r="AB109" s="178"/>
      <c r="AC109" s="179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  <c r="BA109" s="47"/>
      <c r="BB109" s="47"/>
      <c r="BC109" s="248" t="str">
        <f t="shared" si="4"/>
        <v>0 / 6</v>
      </c>
      <c r="BD109" s="249"/>
      <c r="BE109" s="248">
        <f t="shared" si="5"/>
        <v>0</v>
      </c>
      <c r="BF109" s="249"/>
      <c r="BG109" s="71" t="str">
        <f>IF(B109="","",IF(BE109&gt;CONCENTRADO!C$15,"VERIFICAR LA SUMA",""))</f>
        <v/>
      </c>
    </row>
    <row r="110" spans="1:59" ht="30" customHeight="1" x14ac:dyDescent="0.25">
      <c r="A110" s="10">
        <v>20</v>
      </c>
      <c r="B110" s="174" t="str">
        <f>IF(ISBLANK(NOMBRES!B21),"",NOMBRES!B21)</f>
        <v>GOMEZ LUIS ARLETH OYOMAL</v>
      </c>
      <c r="C110" s="175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  <c r="AA110" s="175"/>
      <c r="AB110" s="175"/>
      <c r="AC110" s="176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  <c r="BC110" s="251" t="str">
        <f t="shared" si="4"/>
        <v>0 / 6</v>
      </c>
      <c r="BD110" s="252"/>
      <c r="BE110" s="251">
        <f t="shared" si="5"/>
        <v>0</v>
      </c>
      <c r="BF110" s="252"/>
      <c r="BG110" s="71" t="str">
        <f>IF(B110="","",IF(BE110&gt;CONCENTRADO!C$15,"VERIFICAR LA SUMA",""))</f>
        <v/>
      </c>
    </row>
    <row r="111" spans="1:59" ht="30" customHeight="1" x14ac:dyDescent="0.25">
      <c r="A111" s="5">
        <v>21</v>
      </c>
      <c r="B111" s="177" t="str">
        <f>IF(ISBLANK(NOMBRES!B22),"",NOMBRES!B22)</f>
        <v>GONZALEZ GUTIERREZ AQUILES</v>
      </c>
      <c r="C111" s="178"/>
      <c r="D111" s="178"/>
      <c r="E111" s="178"/>
      <c r="F111" s="178"/>
      <c r="G111" s="178"/>
      <c r="H111" s="178"/>
      <c r="I111" s="178"/>
      <c r="J111" s="178"/>
      <c r="K111" s="178"/>
      <c r="L111" s="178"/>
      <c r="M111" s="178"/>
      <c r="N111" s="178"/>
      <c r="O111" s="178"/>
      <c r="P111" s="178"/>
      <c r="Q111" s="178"/>
      <c r="R111" s="178"/>
      <c r="S111" s="178"/>
      <c r="T111" s="178"/>
      <c r="U111" s="178"/>
      <c r="V111" s="178"/>
      <c r="W111" s="178"/>
      <c r="X111" s="178"/>
      <c r="Y111" s="178"/>
      <c r="Z111" s="178"/>
      <c r="AA111" s="178"/>
      <c r="AB111" s="178"/>
      <c r="AC111" s="179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  <c r="BA111" s="47"/>
      <c r="BB111" s="47"/>
      <c r="BC111" s="248" t="str">
        <f t="shared" si="4"/>
        <v>0 / 6</v>
      </c>
      <c r="BD111" s="249"/>
      <c r="BE111" s="248">
        <f t="shared" si="5"/>
        <v>0</v>
      </c>
      <c r="BF111" s="249"/>
      <c r="BG111" s="71" t="str">
        <f>IF(B111="","",IF(BE111&gt;CONCENTRADO!C$15,"VERIFICAR LA SUMA",""))</f>
        <v/>
      </c>
    </row>
    <row r="112" spans="1:59" ht="30" customHeight="1" x14ac:dyDescent="0.25">
      <c r="A112" s="10">
        <v>22</v>
      </c>
      <c r="B112" s="174" t="str">
        <f>IF(ISBLANK(NOMBRES!B23),"",NOMBRES!B23)</f>
        <v>GONZALEZ HERNANDEZ JONATHAN DAVID</v>
      </c>
      <c r="C112" s="175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  <c r="AA112" s="175"/>
      <c r="AB112" s="175"/>
      <c r="AC112" s="176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  <c r="BC112" s="251" t="str">
        <f t="shared" si="4"/>
        <v>0 / 6</v>
      </c>
      <c r="BD112" s="252"/>
      <c r="BE112" s="251">
        <f t="shared" si="5"/>
        <v>0</v>
      </c>
      <c r="BF112" s="252"/>
      <c r="BG112" s="71" t="str">
        <f>IF(B112="","",IF(BE112&gt;CONCENTRADO!C$15,"VERIFICAR LA SUMA",""))</f>
        <v/>
      </c>
    </row>
    <row r="113" spans="1:59" ht="30" customHeight="1" x14ac:dyDescent="0.25">
      <c r="A113" s="5">
        <v>23</v>
      </c>
      <c r="B113" s="177" t="str">
        <f>IF(ISBLANK(NOMBRES!B24),"",NOMBRES!B24)</f>
        <v>GONZALEZ JUAREZ JANETH MARIELI</v>
      </c>
      <c r="C113" s="178"/>
      <c r="D113" s="178"/>
      <c r="E113" s="178"/>
      <c r="F113" s="178"/>
      <c r="G113" s="178"/>
      <c r="H113" s="178"/>
      <c r="I113" s="178"/>
      <c r="J113" s="178"/>
      <c r="K113" s="178"/>
      <c r="L113" s="178"/>
      <c r="M113" s="178"/>
      <c r="N113" s="178"/>
      <c r="O113" s="178"/>
      <c r="P113" s="178"/>
      <c r="Q113" s="178"/>
      <c r="R113" s="178"/>
      <c r="S113" s="178"/>
      <c r="T113" s="178"/>
      <c r="U113" s="178"/>
      <c r="V113" s="178"/>
      <c r="W113" s="178"/>
      <c r="X113" s="178"/>
      <c r="Y113" s="178"/>
      <c r="Z113" s="178"/>
      <c r="AA113" s="178"/>
      <c r="AB113" s="178"/>
      <c r="AC113" s="179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  <c r="BB113" s="47"/>
      <c r="BC113" s="248" t="str">
        <f t="shared" si="4"/>
        <v>0 / 6</v>
      </c>
      <c r="BD113" s="249"/>
      <c r="BE113" s="248">
        <f t="shared" si="5"/>
        <v>0</v>
      </c>
      <c r="BF113" s="249"/>
      <c r="BG113" s="71" t="str">
        <f>IF(B113="","",IF(BE113&gt;CONCENTRADO!C$15,"VERIFICAR LA SUMA",""))</f>
        <v/>
      </c>
    </row>
    <row r="114" spans="1:59" ht="30" customHeight="1" x14ac:dyDescent="0.25">
      <c r="A114" s="10">
        <v>24</v>
      </c>
      <c r="B114" s="174" t="str">
        <f>IF(ISBLANK(NOMBRES!B25),"",NOMBRES!B25)</f>
        <v>HERNANDEZ BAUTISTA DEVIN</v>
      </c>
      <c r="C114" s="175"/>
      <c r="D114" s="175"/>
      <c r="E114" s="175"/>
      <c r="F114" s="175"/>
      <c r="G114" s="175"/>
      <c r="H114" s="175"/>
      <c r="I114" s="175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  <c r="AA114" s="175"/>
      <c r="AB114" s="175"/>
      <c r="AC114" s="176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  <c r="BB114" s="59"/>
      <c r="BC114" s="251" t="str">
        <f t="shared" si="4"/>
        <v>0 / 6</v>
      </c>
      <c r="BD114" s="252"/>
      <c r="BE114" s="251">
        <f t="shared" si="5"/>
        <v>0</v>
      </c>
      <c r="BF114" s="252"/>
      <c r="BG114" s="71" t="str">
        <f>IF(B114="","",IF(BE114&gt;CONCENTRADO!C$15,"VERIFICAR LA SUMA",""))</f>
        <v/>
      </c>
    </row>
    <row r="115" spans="1:59" ht="30" customHeight="1" x14ac:dyDescent="0.25">
      <c r="A115" s="5">
        <v>25</v>
      </c>
      <c r="B115" s="177" t="str">
        <f>IF(ISBLANK(NOMBRES!B26),"",NOMBRES!B26)</f>
        <v>HERNANDEZ DE LA CRUZ WENDY ARLETH</v>
      </c>
      <c r="C115" s="178"/>
      <c r="D115" s="178"/>
      <c r="E115" s="178"/>
      <c r="F115" s="178"/>
      <c r="G115" s="178"/>
      <c r="H115" s="178"/>
      <c r="I115" s="178"/>
      <c r="J115" s="178"/>
      <c r="K115" s="178" t="e">
        <f>IF(ISBLANK(NOMBRES!#REF!),"",NOMBRES!#REF!)</f>
        <v>#REF!</v>
      </c>
      <c r="L115" s="178"/>
      <c r="M115" s="178"/>
      <c r="N115" s="178"/>
      <c r="O115" s="178"/>
      <c r="P115" s="178"/>
      <c r="Q115" s="178"/>
      <c r="R115" s="178"/>
      <c r="S115" s="178"/>
      <c r="T115" s="178" t="e">
        <f>IF(ISBLANK(NOMBRES!#REF!),"",NOMBRES!#REF!)</f>
        <v>#REF!</v>
      </c>
      <c r="U115" s="178"/>
      <c r="V115" s="178"/>
      <c r="W115" s="178"/>
      <c r="X115" s="178"/>
      <c r="Y115" s="178"/>
      <c r="Z115" s="178"/>
      <c r="AA115" s="178"/>
      <c r="AB115" s="178"/>
      <c r="AC115" s="179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  <c r="BB115" s="47"/>
      <c r="BC115" s="248" t="str">
        <f t="shared" si="4"/>
        <v>0 / 6</v>
      </c>
      <c r="BD115" s="249"/>
      <c r="BE115" s="248">
        <f t="shared" si="5"/>
        <v>0</v>
      </c>
      <c r="BF115" s="249"/>
      <c r="BG115" s="71" t="str">
        <f>IF(B115="","",IF(BE115&gt;CONCENTRADO!C$15,"VERIFICAR LA SUMA",""))</f>
        <v/>
      </c>
    </row>
    <row r="116" spans="1:59" x14ac:dyDescent="0.2">
      <c r="A116" s="8" t="s">
        <v>116</v>
      </c>
      <c r="B116" s="8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250" t="s">
        <v>6</v>
      </c>
      <c r="BE116" s="250"/>
      <c r="BF116" s="250"/>
    </row>
  </sheetData>
  <mergeCells count="378">
    <mergeCell ref="BC34:BD34"/>
    <mergeCell ref="BE34:BF34"/>
    <mergeCell ref="BC35:BD35"/>
    <mergeCell ref="BE35:BF35"/>
    <mergeCell ref="B34:AC34"/>
    <mergeCell ref="B35:AC35"/>
    <mergeCell ref="BD38:BF38"/>
    <mergeCell ref="BC36:BD36"/>
    <mergeCell ref="BE36:BF36"/>
    <mergeCell ref="BC37:BD37"/>
    <mergeCell ref="BE37:BF37"/>
    <mergeCell ref="B36:AC36"/>
    <mergeCell ref="B37:AC37"/>
    <mergeCell ref="BC30:BD30"/>
    <mergeCell ref="BE30:BF30"/>
    <mergeCell ref="BC31:BD31"/>
    <mergeCell ref="BE31:BF31"/>
    <mergeCell ref="B30:AC30"/>
    <mergeCell ref="B31:AC31"/>
    <mergeCell ref="BC32:BD32"/>
    <mergeCell ref="BE32:BF32"/>
    <mergeCell ref="BC33:BD33"/>
    <mergeCell ref="BE33:BF33"/>
    <mergeCell ref="B32:AC32"/>
    <mergeCell ref="B33:AC33"/>
    <mergeCell ref="BC26:BD26"/>
    <mergeCell ref="BE26:BF26"/>
    <mergeCell ref="BC27:BD27"/>
    <mergeCell ref="BE27:BF27"/>
    <mergeCell ref="B26:AC26"/>
    <mergeCell ref="B27:AC27"/>
    <mergeCell ref="BC28:BD28"/>
    <mergeCell ref="BE28:BF28"/>
    <mergeCell ref="BC29:BD29"/>
    <mergeCell ref="BE29:BF29"/>
    <mergeCell ref="B28:AC28"/>
    <mergeCell ref="B29:AC29"/>
    <mergeCell ref="BC22:BD22"/>
    <mergeCell ref="BE22:BF22"/>
    <mergeCell ref="BC23:BD23"/>
    <mergeCell ref="BE23:BF23"/>
    <mergeCell ref="B22:AC22"/>
    <mergeCell ref="B23:AC23"/>
    <mergeCell ref="BC24:BD24"/>
    <mergeCell ref="BE24:BF24"/>
    <mergeCell ref="BC25:BD25"/>
    <mergeCell ref="BE25:BF25"/>
    <mergeCell ref="B24:AC24"/>
    <mergeCell ref="B25:AC25"/>
    <mergeCell ref="BC18:BD18"/>
    <mergeCell ref="BE18:BF18"/>
    <mergeCell ref="BC19:BD19"/>
    <mergeCell ref="BE19:BF19"/>
    <mergeCell ref="B18:AC18"/>
    <mergeCell ref="B19:AC19"/>
    <mergeCell ref="BC20:BD20"/>
    <mergeCell ref="BE20:BF20"/>
    <mergeCell ref="BC21:BD21"/>
    <mergeCell ref="BE21:BF21"/>
    <mergeCell ref="B20:AC20"/>
    <mergeCell ref="B21:AC21"/>
    <mergeCell ref="BC15:BD15"/>
    <mergeCell ref="BE15:BF15"/>
    <mergeCell ref="B14:AC14"/>
    <mergeCell ref="B15:AC15"/>
    <mergeCell ref="BC16:BD16"/>
    <mergeCell ref="BE16:BF16"/>
    <mergeCell ref="BC17:BD17"/>
    <mergeCell ref="BE17:BF17"/>
    <mergeCell ref="B16:AC16"/>
    <mergeCell ref="B17:AC17"/>
    <mergeCell ref="A11:AC11"/>
    <mergeCell ref="AD11:BB12"/>
    <mergeCell ref="BC11:BD12"/>
    <mergeCell ref="BE11:BF12"/>
    <mergeCell ref="A12:AC12"/>
    <mergeCell ref="BC13:BD13"/>
    <mergeCell ref="BE13:BF13"/>
    <mergeCell ref="B13:AC13"/>
    <mergeCell ref="BC14:BD14"/>
    <mergeCell ref="BE14:BF14"/>
    <mergeCell ref="A8:AC8"/>
    <mergeCell ref="BC8:BE8"/>
    <mergeCell ref="A9:AC9"/>
    <mergeCell ref="BC9:BE9"/>
    <mergeCell ref="A10:AC10"/>
    <mergeCell ref="BC10:BF10"/>
    <mergeCell ref="AZ5:BB5"/>
    <mergeCell ref="A6:M6"/>
    <mergeCell ref="AT6:AV6"/>
    <mergeCell ref="AW6:AY6"/>
    <mergeCell ref="AZ6:BB6"/>
    <mergeCell ref="BB3:BC3"/>
    <mergeCell ref="A4:M5"/>
    <mergeCell ref="O4:AD4"/>
    <mergeCell ref="AE4:AS4"/>
    <mergeCell ref="AT4:BB4"/>
    <mergeCell ref="BC4:BF4"/>
    <mergeCell ref="O5:AD6"/>
    <mergeCell ref="AE5:AS6"/>
    <mergeCell ref="AT5:AV5"/>
    <mergeCell ref="AW5:AY5"/>
    <mergeCell ref="A1:M1"/>
    <mergeCell ref="O1:AJ1"/>
    <mergeCell ref="AK1:AQ1"/>
    <mergeCell ref="AR1:AU1"/>
    <mergeCell ref="AV1:BC1"/>
    <mergeCell ref="BD1:BE1"/>
    <mergeCell ref="BC5:BD6"/>
    <mergeCell ref="BE5:BF6"/>
    <mergeCell ref="AZ2:BA2"/>
    <mergeCell ref="BB2:BC2"/>
    <mergeCell ref="BD2:BE3"/>
    <mergeCell ref="BF2:BF3"/>
    <mergeCell ref="A3:M3"/>
    <mergeCell ref="AR3:AS3"/>
    <mergeCell ref="AT3:AU3"/>
    <mergeCell ref="AV3:AW3"/>
    <mergeCell ref="AX3:AY3"/>
    <mergeCell ref="AZ3:BA3"/>
    <mergeCell ref="O2:AJ3"/>
    <mergeCell ref="AK2:AQ3"/>
    <mergeCell ref="AR2:AS2"/>
    <mergeCell ref="AT2:AU2"/>
    <mergeCell ref="AV2:AW2"/>
    <mergeCell ref="AX2:AY2"/>
    <mergeCell ref="A40:M40"/>
    <mergeCell ref="O40:AJ40"/>
    <mergeCell ref="AK40:AQ40"/>
    <mergeCell ref="AR40:AU40"/>
    <mergeCell ref="AV40:BC40"/>
    <mergeCell ref="BD40:BE40"/>
    <mergeCell ref="O41:AJ42"/>
    <mergeCell ref="AK41:AQ42"/>
    <mergeCell ref="AR41:AS41"/>
    <mergeCell ref="AT41:AU41"/>
    <mergeCell ref="AV41:AW41"/>
    <mergeCell ref="AX41:AY41"/>
    <mergeCell ref="AZ41:BA41"/>
    <mergeCell ref="BB41:BC41"/>
    <mergeCell ref="BD41:BE42"/>
    <mergeCell ref="BF41:BF42"/>
    <mergeCell ref="A42:M42"/>
    <mergeCell ref="AR42:AS42"/>
    <mergeCell ref="AT42:AU42"/>
    <mergeCell ref="AV42:AW42"/>
    <mergeCell ref="AX42:AY42"/>
    <mergeCell ref="AZ42:BA42"/>
    <mergeCell ref="BB42:BC42"/>
    <mergeCell ref="A43:M44"/>
    <mergeCell ref="O43:AD43"/>
    <mergeCell ref="AE43:AS43"/>
    <mergeCell ref="AT43:BB43"/>
    <mergeCell ref="BC43:BF43"/>
    <mergeCell ref="O44:AD45"/>
    <mergeCell ref="AE44:AS45"/>
    <mergeCell ref="AT44:AV44"/>
    <mergeCell ref="AW44:AY44"/>
    <mergeCell ref="AZ44:BB44"/>
    <mergeCell ref="BC44:BD45"/>
    <mergeCell ref="BE44:BF45"/>
    <mergeCell ref="A45:M45"/>
    <mergeCell ref="AT45:AV45"/>
    <mergeCell ref="AW45:AY45"/>
    <mergeCell ref="AZ45:BB45"/>
    <mergeCell ref="A47:AC47"/>
    <mergeCell ref="BC47:BE47"/>
    <mergeCell ref="A48:AC48"/>
    <mergeCell ref="BC48:BE48"/>
    <mergeCell ref="A49:AC49"/>
    <mergeCell ref="BC49:BF49"/>
    <mergeCell ref="A50:AC50"/>
    <mergeCell ref="AD50:BB51"/>
    <mergeCell ref="BC50:BD51"/>
    <mergeCell ref="BE50:BF51"/>
    <mergeCell ref="A51:AC51"/>
    <mergeCell ref="BC54:BD54"/>
    <mergeCell ref="BE54:BF54"/>
    <mergeCell ref="BC55:BD55"/>
    <mergeCell ref="BE55:BF55"/>
    <mergeCell ref="B54:AC54"/>
    <mergeCell ref="B55:AC55"/>
    <mergeCell ref="BC52:BD52"/>
    <mergeCell ref="BE52:BF52"/>
    <mergeCell ref="BC53:BD53"/>
    <mergeCell ref="BE53:BF53"/>
    <mergeCell ref="B52:AC52"/>
    <mergeCell ref="B53:AC53"/>
    <mergeCell ref="BC58:BD58"/>
    <mergeCell ref="BE58:BF58"/>
    <mergeCell ref="BC59:BD59"/>
    <mergeCell ref="BE59:BF59"/>
    <mergeCell ref="B58:AC58"/>
    <mergeCell ref="B59:AC59"/>
    <mergeCell ref="BC56:BD56"/>
    <mergeCell ref="BE56:BF56"/>
    <mergeCell ref="BC57:BD57"/>
    <mergeCell ref="BE57:BF57"/>
    <mergeCell ref="B56:AC56"/>
    <mergeCell ref="B57:AC57"/>
    <mergeCell ref="BC62:BD62"/>
    <mergeCell ref="BE62:BF62"/>
    <mergeCell ref="BC63:BD63"/>
    <mergeCell ref="BE63:BF63"/>
    <mergeCell ref="B62:AC62"/>
    <mergeCell ref="B63:AC63"/>
    <mergeCell ref="BC60:BD60"/>
    <mergeCell ref="BE60:BF60"/>
    <mergeCell ref="BC61:BD61"/>
    <mergeCell ref="BE61:BF61"/>
    <mergeCell ref="B60:AC60"/>
    <mergeCell ref="B61:AC61"/>
    <mergeCell ref="BC66:BD66"/>
    <mergeCell ref="BE66:BF66"/>
    <mergeCell ref="BC67:BD67"/>
    <mergeCell ref="BE67:BF67"/>
    <mergeCell ref="B66:AC66"/>
    <mergeCell ref="B67:AC67"/>
    <mergeCell ref="BC64:BD64"/>
    <mergeCell ref="BE64:BF64"/>
    <mergeCell ref="BC65:BD65"/>
    <mergeCell ref="BE65:BF65"/>
    <mergeCell ref="B64:AC64"/>
    <mergeCell ref="B65:AC65"/>
    <mergeCell ref="BC70:BD70"/>
    <mergeCell ref="BE70:BF70"/>
    <mergeCell ref="BC71:BD71"/>
    <mergeCell ref="BE71:BF71"/>
    <mergeCell ref="B70:AC70"/>
    <mergeCell ref="B71:AC71"/>
    <mergeCell ref="BC68:BD68"/>
    <mergeCell ref="BE68:BF68"/>
    <mergeCell ref="BC69:BD69"/>
    <mergeCell ref="BE69:BF69"/>
    <mergeCell ref="B68:AC68"/>
    <mergeCell ref="B69:AC69"/>
    <mergeCell ref="BC74:BD74"/>
    <mergeCell ref="BE74:BF74"/>
    <mergeCell ref="BC75:BD75"/>
    <mergeCell ref="BE75:BF75"/>
    <mergeCell ref="B74:AC74"/>
    <mergeCell ref="B75:AC75"/>
    <mergeCell ref="BC72:BD72"/>
    <mergeCell ref="BE72:BF72"/>
    <mergeCell ref="BC73:BD73"/>
    <mergeCell ref="BE73:BF73"/>
    <mergeCell ref="B72:AC72"/>
    <mergeCell ref="B73:AC73"/>
    <mergeCell ref="BC76:BD76"/>
    <mergeCell ref="BE76:BF76"/>
    <mergeCell ref="BD77:BF77"/>
    <mergeCell ref="A79:M79"/>
    <mergeCell ref="O79:AJ79"/>
    <mergeCell ref="AK79:AQ79"/>
    <mergeCell ref="AR79:AU79"/>
    <mergeCell ref="AV79:BC79"/>
    <mergeCell ref="BD79:BE79"/>
    <mergeCell ref="B76:AC76"/>
    <mergeCell ref="O80:AJ81"/>
    <mergeCell ref="AK80:AQ81"/>
    <mergeCell ref="AR80:AS80"/>
    <mergeCell ref="AT80:AU80"/>
    <mergeCell ref="AV80:AW80"/>
    <mergeCell ref="AX80:AY80"/>
    <mergeCell ref="AZ80:BA80"/>
    <mergeCell ref="BB80:BC80"/>
    <mergeCell ref="BD80:BE81"/>
    <mergeCell ref="BF80:BF81"/>
    <mergeCell ref="A81:M81"/>
    <mergeCell ref="AR81:AS81"/>
    <mergeCell ref="AT81:AU81"/>
    <mergeCell ref="AV81:AW81"/>
    <mergeCell ref="AX81:AY81"/>
    <mergeCell ref="AZ81:BA81"/>
    <mergeCell ref="BB81:BC81"/>
    <mergeCell ref="A82:M83"/>
    <mergeCell ref="O82:AD82"/>
    <mergeCell ref="AE82:AS82"/>
    <mergeCell ref="AT82:BB82"/>
    <mergeCell ref="BC82:BF82"/>
    <mergeCell ref="O83:AD84"/>
    <mergeCell ref="AE83:AS84"/>
    <mergeCell ref="AT83:AV83"/>
    <mergeCell ref="AW83:AY83"/>
    <mergeCell ref="AZ83:BB83"/>
    <mergeCell ref="BC83:BD84"/>
    <mergeCell ref="BE83:BF84"/>
    <mergeCell ref="A84:M84"/>
    <mergeCell ref="AT84:AV84"/>
    <mergeCell ref="AW84:AY84"/>
    <mergeCell ref="AZ84:BB84"/>
    <mergeCell ref="BC91:BD91"/>
    <mergeCell ref="BE91:BF91"/>
    <mergeCell ref="BC92:BD92"/>
    <mergeCell ref="BE92:BF92"/>
    <mergeCell ref="B91:AC91"/>
    <mergeCell ref="B92:AC92"/>
    <mergeCell ref="A86:AC86"/>
    <mergeCell ref="BC86:BE86"/>
    <mergeCell ref="A87:AC87"/>
    <mergeCell ref="BC87:BE87"/>
    <mergeCell ref="A88:AC88"/>
    <mergeCell ref="BC88:BF88"/>
    <mergeCell ref="A89:AC89"/>
    <mergeCell ref="AD89:BB90"/>
    <mergeCell ref="BC89:BD90"/>
    <mergeCell ref="BE89:BF90"/>
    <mergeCell ref="A90:AC90"/>
    <mergeCell ref="BC95:BD95"/>
    <mergeCell ref="BE95:BF95"/>
    <mergeCell ref="BC96:BD96"/>
    <mergeCell ref="BE96:BF96"/>
    <mergeCell ref="B95:AC95"/>
    <mergeCell ref="B96:AC96"/>
    <mergeCell ref="BC93:BD93"/>
    <mergeCell ref="BE93:BF93"/>
    <mergeCell ref="BC94:BD94"/>
    <mergeCell ref="BE94:BF94"/>
    <mergeCell ref="B93:AC93"/>
    <mergeCell ref="B94:AC94"/>
    <mergeCell ref="BC99:BD99"/>
    <mergeCell ref="BE99:BF99"/>
    <mergeCell ref="BC100:BD100"/>
    <mergeCell ref="BE100:BF100"/>
    <mergeCell ref="B99:AC99"/>
    <mergeCell ref="B100:AC100"/>
    <mergeCell ref="BC97:BD97"/>
    <mergeCell ref="BE97:BF97"/>
    <mergeCell ref="BC98:BD98"/>
    <mergeCell ref="BE98:BF98"/>
    <mergeCell ref="B97:AC97"/>
    <mergeCell ref="B98:AC98"/>
    <mergeCell ref="BC103:BD103"/>
    <mergeCell ref="BE103:BF103"/>
    <mergeCell ref="BC104:BD104"/>
    <mergeCell ref="BE104:BF104"/>
    <mergeCell ref="B103:AC103"/>
    <mergeCell ref="B104:AC104"/>
    <mergeCell ref="BC101:BD101"/>
    <mergeCell ref="BE101:BF101"/>
    <mergeCell ref="BC102:BD102"/>
    <mergeCell ref="BE102:BF102"/>
    <mergeCell ref="B101:AC101"/>
    <mergeCell ref="B102:AC102"/>
    <mergeCell ref="BC107:BD107"/>
    <mergeCell ref="BE107:BF107"/>
    <mergeCell ref="BC108:BD108"/>
    <mergeCell ref="BE108:BF108"/>
    <mergeCell ref="B107:AC107"/>
    <mergeCell ref="B108:AC108"/>
    <mergeCell ref="BC105:BD105"/>
    <mergeCell ref="BE105:BF105"/>
    <mergeCell ref="BC106:BD106"/>
    <mergeCell ref="BE106:BF106"/>
    <mergeCell ref="B105:AC105"/>
    <mergeCell ref="B106:AC106"/>
    <mergeCell ref="BC111:BD111"/>
    <mergeCell ref="BE111:BF111"/>
    <mergeCell ref="BC112:BD112"/>
    <mergeCell ref="BE112:BF112"/>
    <mergeCell ref="B111:AC111"/>
    <mergeCell ref="B112:AC112"/>
    <mergeCell ref="BC109:BD109"/>
    <mergeCell ref="BE109:BF109"/>
    <mergeCell ref="BC110:BD110"/>
    <mergeCell ref="BE110:BF110"/>
    <mergeCell ref="B109:AC109"/>
    <mergeCell ref="B110:AC110"/>
    <mergeCell ref="BC115:BD115"/>
    <mergeCell ref="BE115:BF115"/>
    <mergeCell ref="BD116:BF116"/>
    <mergeCell ref="BC113:BD113"/>
    <mergeCell ref="BE113:BF113"/>
    <mergeCell ref="BC114:BD114"/>
    <mergeCell ref="BE114:BF114"/>
    <mergeCell ref="B113:AC113"/>
    <mergeCell ref="B114:AC114"/>
    <mergeCell ref="B115:AC115"/>
  </mergeCells>
  <pageMargins left="0.7" right="0.7" top="0.75" bottom="0.75" header="0.3" footer="0.3"/>
  <pageSetup scale="55" orientation="landscape" r:id="rId1"/>
  <rowBreaks count="2" manualBreakCount="2">
    <brk id="38" max="57" man="1"/>
    <brk id="77" max="57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E353A-5250-42F8-88BF-6ACA0E4F416D}">
  <sheetPr codeName="Hoja6">
    <tabColor rgb="FF92D050"/>
  </sheetPr>
  <dimension ref="A1:BG110"/>
  <sheetViews>
    <sheetView view="pageBreakPreview" topLeftCell="A20" zoomScale="85" zoomScaleNormal="85" zoomScaleSheetLayoutView="85" workbookViewId="0">
      <selection activeCell="AS12" sqref="AS12"/>
    </sheetView>
  </sheetViews>
  <sheetFormatPr baseColWidth="10" defaultRowHeight="12.75" x14ac:dyDescent="0.2"/>
  <cols>
    <col min="1" max="29" width="3.42578125" customWidth="1"/>
    <col min="30" max="54" width="3.5703125" customWidth="1"/>
    <col min="55" max="58" width="5.28515625" customWidth="1"/>
  </cols>
  <sheetData>
    <row r="1" spans="1:59" x14ac:dyDescent="0.2">
      <c r="A1" s="253" t="s">
        <v>110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  <c r="V1" s="254"/>
      <c r="W1" s="254"/>
      <c r="X1" s="254"/>
      <c r="Y1" s="254"/>
      <c r="Z1" s="254"/>
      <c r="AA1" s="254"/>
      <c r="AB1" s="254"/>
      <c r="AC1" s="255"/>
      <c r="AD1" s="55" t="str">
        <f>IF(EVID_ANV!AD8 &gt;0,EVID_ANV!AD8,"")</f>
        <v/>
      </c>
      <c r="AE1" s="55">
        <f>IF(EVID_ANV!AE8 &gt;0,EVID_ANV!AE8,"")</f>
        <v>4</v>
      </c>
      <c r="AF1" s="55" t="str">
        <f>IF(EVID_ANV!AF8 &gt;0,EVID_ANV!AF8,"")</f>
        <v/>
      </c>
      <c r="AG1" s="55">
        <f>IF(EVID_ANV!AG8 &gt;0,EVID_ANV!AG8,"")</f>
        <v>10</v>
      </c>
      <c r="AH1" s="55" t="str">
        <f>IF(EVID_ANV!AH8 &gt;0,EVID_ANV!AH8,"")</f>
        <v/>
      </c>
      <c r="AI1" s="55">
        <f>IF(EVID_ANV!AI8 &gt;0,EVID_ANV!AI8,"")</f>
        <v>5</v>
      </c>
      <c r="AJ1" s="55" t="str">
        <f>IF(EVID_ANV!AJ8 &gt;0,EVID_ANV!AJ8,"")</f>
        <v/>
      </c>
      <c r="AK1" s="55" t="str">
        <f>IF(EVID_ANV!AK8 &gt;0,EVID_ANV!AK8,"")</f>
        <v/>
      </c>
      <c r="AL1" s="55" t="str">
        <f>IF(EVID_ANV!AL8 &gt;0,EVID_ANV!AL8,"")</f>
        <v/>
      </c>
      <c r="AM1" s="55" t="str">
        <f>IF(EVID_ANV!AM8 &gt;0,EVID_ANV!AM8,"")</f>
        <v/>
      </c>
      <c r="AN1" s="55" t="str">
        <f>IF(EVID_ANV!AN8 &gt;0,EVID_ANV!AN8,"")</f>
        <v/>
      </c>
      <c r="AO1" s="55" t="str">
        <f>IF(EVID_ANV!AO8 &gt;0,EVID_ANV!AO8,"")</f>
        <v/>
      </c>
      <c r="AP1" s="55" t="str">
        <f>IF(EVID_ANV!AP8 &gt;0,EVID_ANV!AP8,"")</f>
        <v/>
      </c>
      <c r="AQ1" s="55" t="str">
        <f>IF(EVID_ANV!AQ8 &gt;0,EVID_ANV!AQ8,"")</f>
        <v/>
      </c>
      <c r="AR1" s="55" t="str">
        <f>IF(EVID_ANV!AR8 &gt;0,EVID_ANV!AR8,"")</f>
        <v/>
      </c>
      <c r="AS1" s="55" t="str">
        <f>IF(EVID_ANV!AS8 &gt;0,EVID_ANV!AS8,"")</f>
        <v/>
      </c>
      <c r="AT1" s="55" t="str">
        <f>IF(EVID_ANV!AT8 &gt;0,EVID_ANV!AT8,"")</f>
        <v/>
      </c>
      <c r="AU1" s="55" t="str">
        <f>IF(EVID_ANV!AU8 &gt;0,EVID_ANV!AU8,"")</f>
        <v/>
      </c>
      <c r="AV1" s="55" t="str">
        <f>IF(EVID_ANV!AV8 &gt;0,EVID_ANV!AV8,"")</f>
        <v/>
      </c>
      <c r="AW1" s="55" t="str">
        <f>IF(EVID_ANV!AW8 &gt;0,EVID_ANV!AW8,"")</f>
        <v/>
      </c>
      <c r="AX1" s="55" t="str">
        <f>IF(EVID_ANV!AX8 &gt;0,EVID_ANV!AX8,"")</f>
        <v/>
      </c>
      <c r="AY1" s="55" t="str">
        <f>IF(EVID_ANV!AY8 &gt;0,EVID_ANV!AY8,"")</f>
        <v/>
      </c>
      <c r="AZ1" s="55" t="str">
        <f>IF(EVID_ANV!AZ8 &gt;0,EVID_ANV!AZ8,"")</f>
        <v/>
      </c>
      <c r="BA1" s="55" t="str">
        <f>IF(EVID_ANV!BA8 &gt;0,EVID_ANV!BA8,"")</f>
        <v/>
      </c>
      <c r="BB1" s="55" t="str">
        <f>IF(EVID_ANV!BB8 &gt;0,EVID_ANV!BB8,"")</f>
        <v/>
      </c>
      <c r="BC1" s="239" t="s">
        <v>91</v>
      </c>
      <c r="BD1" s="240"/>
      <c r="BE1" s="240"/>
      <c r="BF1" s="56">
        <f>EVID_ANV!BF8</f>
        <v>3</v>
      </c>
    </row>
    <row r="2" spans="1:59" x14ac:dyDescent="0.2">
      <c r="A2" s="253" t="s">
        <v>111</v>
      </c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4"/>
      <c r="AA2" s="254"/>
      <c r="AB2" s="254"/>
      <c r="AC2" s="255"/>
      <c r="AD2" s="57" t="str">
        <f>IF(EVID_ANV!AD9 &gt;0,EVID_ANV!AD9,"")</f>
        <v/>
      </c>
      <c r="AE2" s="57">
        <f>IF(EVID_ANV!AE9 &gt;0,EVID_ANV!AE9,"")</f>
        <v>20</v>
      </c>
      <c r="AF2" s="57" t="str">
        <f>IF(EVID_ANV!AF9 &gt;0,EVID_ANV!AF9,"")</f>
        <v/>
      </c>
      <c r="AG2" s="57">
        <f>IF(EVID_ANV!AG9 &gt;0,EVID_ANV!AG9,"")</f>
        <v>25</v>
      </c>
      <c r="AH2" s="57" t="str">
        <f>IF(EVID_ANV!AH9 &gt;0,EVID_ANV!AH9,"")</f>
        <v/>
      </c>
      <c r="AI2" s="57">
        <f>IF(EVID_ANV!AI9 &gt;0,EVID_ANV!AI9,"")</f>
        <v>25</v>
      </c>
      <c r="AJ2" s="57" t="str">
        <f>IF(EVID_ANV!AJ9 &gt;0,EVID_ANV!AJ9,"")</f>
        <v/>
      </c>
      <c r="AK2" s="57" t="str">
        <f>IF(EVID_ANV!AK9 &gt;0,EVID_ANV!AK9,"")</f>
        <v/>
      </c>
      <c r="AL2" s="57" t="str">
        <f>IF(EVID_ANV!AL9 &gt;0,EVID_ANV!AL9,"")</f>
        <v/>
      </c>
      <c r="AM2" s="57" t="str">
        <f>IF(EVID_ANV!AM9 &gt;0,EVID_ANV!AM9,"")</f>
        <v/>
      </c>
      <c r="AN2" s="57" t="str">
        <f>IF(EVID_ANV!AN9 &gt;0,EVID_ANV!AN9,"")</f>
        <v/>
      </c>
      <c r="AO2" s="57" t="str">
        <f>IF(EVID_ANV!AO9 &gt;0,EVID_ANV!AO9,"")</f>
        <v/>
      </c>
      <c r="AP2" s="57" t="str">
        <f>IF(EVID_ANV!AP9 &gt;0,EVID_ANV!AP9,"")</f>
        <v/>
      </c>
      <c r="AQ2" s="57" t="str">
        <f>IF(EVID_ANV!AQ9 &gt;0,EVID_ANV!AQ9,"")</f>
        <v/>
      </c>
      <c r="AR2" s="57" t="str">
        <f>IF(EVID_ANV!AR9 &gt;0,EVID_ANV!AR9,"")</f>
        <v/>
      </c>
      <c r="AS2" s="57" t="str">
        <f>IF(EVID_ANV!AS9 &gt;0,EVID_ANV!AS9,"")</f>
        <v/>
      </c>
      <c r="AT2" s="57" t="str">
        <f>IF(EVID_ANV!AT9 &gt;0,EVID_ANV!AT9,"")</f>
        <v/>
      </c>
      <c r="AU2" s="57" t="str">
        <f>IF(EVID_ANV!AU9 &gt;0,EVID_ANV!AU9,"")</f>
        <v/>
      </c>
      <c r="AV2" s="57" t="str">
        <f>IF(EVID_ANV!AV9 &gt;0,EVID_ANV!AV9,"")</f>
        <v/>
      </c>
      <c r="AW2" s="57" t="str">
        <f>IF(EVID_ANV!AW9 &gt;0,EVID_ANV!AW9,"")</f>
        <v/>
      </c>
      <c r="AX2" s="57" t="str">
        <f>IF(EVID_ANV!AX9 &gt;0,EVID_ANV!AX9,"")</f>
        <v/>
      </c>
      <c r="AY2" s="57" t="str">
        <f>IF(EVID_ANV!AY9 &gt;0,EVID_ANV!AY9,"")</f>
        <v/>
      </c>
      <c r="AZ2" s="57" t="str">
        <f>IF(EVID_ANV!AZ9 &gt;0,EVID_ANV!AZ9,"")</f>
        <v/>
      </c>
      <c r="BA2" s="57" t="str">
        <f>IF(EVID_ANV!BA9 &gt;0,EVID_ANV!BA9,"")</f>
        <v/>
      </c>
      <c r="BB2" s="57" t="str">
        <f>IF(EVID_ANV!BB9 &gt;0,EVID_ANV!BB9,"")</f>
        <v/>
      </c>
      <c r="BC2" s="239" t="s">
        <v>112</v>
      </c>
      <c r="BD2" s="240"/>
      <c r="BE2" s="240"/>
      <c r="BF2" s="56">
        <f>EVID_ANV!BF9</f>
        <v>70</v>
      </c>
      <c r="BG2" s="71" t="str">
        <f>IF(BF2&gt;70,"verificar el porcentaje de cada evidencia","")</f>
        <v/>
      </c>
    </row>
    <row r="3" spans="1:59" x14ac:dyDescent="0.2">
      <c r="A3" s="253" t="s">
        <v>113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  <c r="AB3" s="254"/>
      <c r="AC3" s="255"/>
      <c r="AD3" s="83">
        <f>IF('ASIST-ANV'!AD9&gt;0,'ASIST-ANV'!AD9,"")</f>
        <v>14</v>
      </c>
      <c r="AE3" s="83">
        <f>IF('ASIST-ANV'!AE9&gt;0,'ASIST-ANV'!AE9,"")</f>
        <v>14</v>
      </c>
      <c r="AF3" s="83">
        <f>IF('ASIST-ANV'!AF9&gt;0,'ASIST-ANV'!AF9,"")</f>
        <v>21</v>
      </c>
      <c r="AG3" s="83">
        <f>IF('ASIST-ANV'!AG9&gt;0,'ASIST-ANV'!AG9,"")</f>
        <v>21</v>
      </c>
      <c r="AH3" s="83">
        <f>IF('ASIST-ANV'!AH9&gt;0,'ASIST-ANV'!AH9,"")</f>
        <v>28</v>
      </c>
      <c r="AI3" s="83">
        <f>IF('ASIST-ANV'!AI9&gt;0,'ASIST-ANV'!AI9,"")</f>
        <v>28</v>
      </c>
      <c r="AJ3" s="83">
        <f>IF('ASIST-ANV'!AJ9&gt;0,'ASIST-ANV'!AJ9,"")</f>
        <v>7</v>
      </c>
      <c r="AK3" s="83">
        <f>IF('ASIST-ANV'!AK9&gt;0,'ASIST-ANV'!AK9,"")</f>
        <v>7</v>
      </c>
      <c r="AL3" s="83">
        <f>IF('ASIST-ANV'!AL9&gt;0,'ASIST-ANV'!AL9,"")</f>
        <v>14</v>
      </c>
      <c r="AM3" s="83">
        <f>IF('ASIST-ANV'!AM9&gt;0,'ASIST-ANV'!AM9,"")</f>
        <v>14</v>
      </c>
      <c r="AN3" s="83">
        <f>IF('ASIST-ANV'!AN9&gt;0,'ASIST-ANV'!AN9,"")</f>
        <v>21</v>
      </c>
      <c r="AO3" s="83">
        <f>IF('ASIST-ANV'!AO9&gt;0,'ASIST-ANV'!AO9,"")</f>
        <v>21</v>
      </c>
      <c r="AP3" s="83">
        <f>IF('ASIST-ANV'!AP9&gt;0,'ASIST-ANV'!AP9,"")</f>
        <v>28</v>
      </c>
      <c r="AQ3" s="83">
        <f>IF('ASIST-ANV'!AQ9&gt;0,'ASIST-ANV'!AQ9,"")</f>
        <v>28</v>
      </c>
      <c r="AR3" s="83" t="str">
        <f>IF('ASIST-ANV'!AR9&gt;0,'ASIST-ANV'!AR9,"")</f>
        <v/>
      </c>
      <c r="AS3" s="83" t="str">
        <f>IF('ASIST-ANV'!AS9&gt;0,'ASIST-ANV'!AS9,"")</f>
        <v/>
      </c>
      <c r="AT3" s="83" t="str">
        <f>IF('ASIST-ANV'!AT9&gt;0,'ASIST-ANV'!AT9,"")</f>
        <v/>
      </c>
      <c r="AU3" s="83" t="str">
        <f>IF('ASIST-ANV'!AU9&gt;0,'ASIST-ANV'!AU9,"")</f>
        <v/>
      </c>
      <c r="AV3" s="83" t="str">
        <f>IF('ASIST-ANV'!AV9&gt;0,'ASIST-ANV'!AV9,"")</f>
        <v/>
      </c>
      <c r="AW3" s="83" t="str">
        <f>IF('ASIST-ANV'!AW9&gt;0,'ASIST-ANV'!AW9,"")</f>
        <v/>
      </c>
      <c r="AX3" s="83" t="str">
        <f>IF('ASIST-ANV'!AX9&gt;0,'ASIST-ANV'!AX9,"")</f>
        <v/>
      </c>
      <c r="AY3" s="83" t="str">
        <f>IF('ASIST-ANV'!AY9&gt;0,'ASIST-ANV'!AY9,"")</f>
        <v/>
      </c>
      <c r="AZ3" s="83" t="str">
        <f>IF('ASIST-ANV'!AZ9&gt;0,'ASIST-ANV'!AZ9,"")</f>
        <v/>
      </c>
      <c r="BA3" s="83" t="str">
        <f>IF('ASIST-ANV'!BA9&gt;0,'ASIST-ANV'!BA9,"")</f>
        <v/>
      </c>
      <c r="BB3" s="83" t="str">
        <f>IF('ASIST-ANV'!BB9&gt;0,'ASIST-ANV'!BB9,"")</f>
        <v/>
      </c>
      <c r="BC3" s="256" t="s">
        <v>3</v>
      </c>
      <c r="BD3" s="256"/>
      <c r="BE3" s="256"/>
      <c r="BF3" s="256"/>
    </row>
    <row r="4" spans="1:59" x14ac:dyDescent="0.2">
      <c r="A4" s="144" t="s">
        <v>32</v>
      </c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6"/>
      <c r="AD4" s="257" t="s">
        <v>114</v>
      </c>
      <c r="AE4" s="258"/>
      <c r="AF4" s="258"/>
      <c r="AG4" s="258"/>
      <c r="AH4" s="258"/>
      <c r="AI4" s="258"/>
      <c r="AJ4" s="258"/>
      <c r="AK4" s="258"/>
      <c r="AL4" s="258"/>
      <c r="AM4" s="258"/>
      <c r="AN4" s="258"/>
      <c r="AO4" s="258"/>
      <c r="AP4" s="258"/>
      <c r="AQ4" s="258"/>
      <c r="AR4" s="258"/>
      <c r="AS4" s="258"/>
      <c r="AT4" s="258"/>
      <c r="AU4" s="258"/>
      <c r="AV4" s="258"/>
      <c r="AW4" s="258"/>
      <c r="AX4" s="258"/>
      <c r="AY4" s="258"/>
      <c r="AZ4" s="258"/>
      <c r="BA4" s="258"/>
      <c r="BB4" s="307"/>
      <c r="BC4" s="309" t="s">
        <v>91</v>
      </c>
      <c r="BD4" s="310"/>
      <c r="BE4" s="309" t="s">
        <v>115</v>
      </c>
      <c r="BF4" s="310"/>
    </row>
    <row r="5" spans="1:59" x14ac:dyDescent="0.2">
      <c r="A5" s="212" t="s">
        <v>33</v>
      </c>
      <c r="B5" s="213"/>
      <c r="C5" s="213"/>
      <c r="D5" s="213"/>
      <c r="E5" s="213"/>
      <c r="F5" s="213"/>
      <c r="G5" s="213"/>
      <c r="H5" s="213"/>
      <c r="I5" s="213"/>
      <c r="J5" s="213"/>
      <c r="K5" s="213"/>
      <c r="L5" s="213"/>
      <c r="M5" s="213"/>
      <c r="N5" s="213"/>
      <c r="O5" s="213"/>
      <c r="P5" s="213"/>
      <c r="Q5" s="213"/>
      <c r="R5" s="213"/>
      <c r="S5" s="213"/>
      <c r="T5" s="213"/>
      <c r="U5" s="213"/>
      <c r="V5" s="213"/>
      <c r="W5" s="213"/>
      <c r="X5" s="213"/>
      <c r="Y5" s="213"/>
      <c r="Z5" s="213"/>
      <c r="AA5" s="213"/>
      <c r="AB5" s="213"/>
      <c r="AC5" s="214"/>
      <c r="AD5" s="259"/>
      <c r="AE5" s="260"/>
      <c r="AF5" s="260"/>
      <c r="AG5" s="260"/>
      <c r="AH5" s="260"/>
      <c r="AI5" s="260"/>
      <c r="AJ5" s="260"/>
      <c r="AK5" s="260"/>
      <c r="AL5" s="260"/>
      <c r="AM5" s="260"/>
      <c r="AN5" s="260"/>
      <c r="AO5" s="260"/>
      <c r="AP5" s="260"/>
      <c r="AQ5" s="260"/>
      <c r="AR5" s="260"/>
      <c r="AS5" s="260"/>
      <c r="AT5" s="260"/>
      <c r="AU5" s="260"/>
      <c r="AV5" s="260"/>
      <c r="AW5" s="260"/>
      <c r="AX5" s="260"/>
      <c r="AY5" s="260"/>
      <c r="AZ5" s="260"/>
      <c r="BA5" s="260"/>
      <c r="BB5" s="308"/>
      <c r="BC5" s="311"/>
      <c r="BD5" s="312"/>
      <c r="BE5" s="311"/>
      <c r="BF5" s="312"/>
    </row>
    <row r="6" spans="1:59" ht="30" customHeight="1" x14ac:dyDescent="0.25">
      <c r="A6" s="5">
        <v>26</v>
      </c>
      <c r="B6" s="177" t="str">
        <f>IF(ISBLANK(NOMBRES!B27),"",NOMBRES!B27)</f>
        <v>HERNANDEZ HERNANDEZ MARCE DEL ROSARIO</v>
      </c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8"/>
      <c r="W6" s="178"/>
      <c r="X6" s="178"/>
      <c r="Y6" s="178"/>
      <c r="Z6" s="178"/>
      <c r="AA6" s="178"/>
      <c r="AB6" s="178"/>
      <c r="AC6" s="179"/>
      <c r="AD6" s="375"/>
      <c r="AE6" s="375">
        <v>19</v>
      </c>
      <c r="AF6" s="375"/>
      <c r="AG6" s="375">
        <v>0</v>
      </c>
      <c r="AH6" s="375"/>
      <c r="AI6" s="375"/>
      <c r="AJ6" s="375"/>
      <c r="AK6" s="375"/>
      <c r="AL6" s="375"/>
      <c r="AM6" s="375"/>
      <c r="AN6" s="375"/>
      <c r="AO6" s="375"/>
      <c r="AP6" s="375"/>
      <c r="AQ6" s="375"/>
      <c r="AR6" s="375"/>
      <c r="AS6" s="375"/>
      <c r="AT6" s="375"/>
      <c r="AU6" s="375"/>
      <c r="AV6" s="375"/>
      <c r="AW6" s="375"/>
      <c r="AX6" s="375"/>
      <c r="AY6" s="375"/>
      <c r="AZ6" s="375"/>
      <c r="BA6" s="375"/>
      <c r="BB6" s="375"/>
      <c r="BC6" s="248" t="str">
        <f>IF(B6="","",CONCATENATE(IF(B6="","",COUNTIF(AD6:BB6,"&gt;0"))," / ",BF$1))</f>
        <v>1 / 3</v>
      </c>
      <c r="BD6" s="249"/>
      <c r="BE6" s="248">
        <f>IF(B6="","",SUM(AD6:BB6))</f>
        <v>19</v>
      </c>
      <c r="BF6" s="249"/>
      <c r="BG6" s="71" t="str">
        <f>IF(B6="","",IF(BE6&gt;CONCENTRADO!C$15,"VERIFICAR LA SUMA",""))</f>
        <v/>
      </c>
    </row>
    <row r="7" spans="1:59" ht="30" customHeight="1" x14ac:dyDescent="0.25">
      <c r="A7" s="10">
        <v>27</v>
      </c>
      <c r="B7" s="174" t="str">
        <f>IF(ISBLANK(NOMBRES!B28),"",NOMBRES!B28)</f>
        <v>HERNANDEZ HERNANDEZ NAHEMA DEL MILAGROS</v>
      </c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6"/>
      <c r="AD7" s="376"/>
      <c r="AE7" s="376">
        <v>13</v>
      </c>
      <c r="AF7" s="376"/>
      <c r="AG7" s="376">
        <v>23</v>
      </c>
      <c r="AH7" s="376"/>
      <c r="AI7" s="376"/>
      <c r="AJ7" s="376"/>
      <c r="AK7" s="376"/>
      <c r="AL7" s="376"/>
      <c r="AM7" s="376"/>
      <c r="AN7" s="376"/>
      <c r="AO7" s="376"/>
      <c r="AP7" s="376"/>
      <c r="AQ7" s="376"/>
      <c r="AR7" s="376"/>
      <c r="AS7" s="376"/>
      <c r="AT7" s="376"/>
      <c r="AU7" s="376"/>
      <c r="AV7" s="376"/>
      <c r="AW7" s="376"/>
      <c r="AX7" s="376"/>
      <c r="AY7" s="376"/>
      <c r="AZ7" s="376"/>
      <c r="BA7" s="376"/>
      <c r="BB7" s="376"/>
      <c r="BC7" s="251" t="str">
        <f t="shared" ref="BC7:BC30" si="0">IF(B7="","",CONCATENATE(IF(B7="","",COUNTIF(AD7:BB7,"&gt;0"))," / ",BF$1))</f>
        <v>2 / 3</v>
      </c>
      <c r="BD7" s="252"/>
      <c r="BE7" s="251">
        <f t="shared" ref="BE7:BE30" si="1">IF(B7="","",SUM(AD7:BB7))</f>
        <v>36</v>
      </c>
      <c r="BF7" s="252"/>
      <c r="BG7" s="71" t="str">
        <f>IF(B7="","",IF(BE7&gt;CONCENTRADO!C$15,"VERIFICAR LA SUMA",""))</f>
        <v/>
      </c>
    </row>
    <row r="8" spans="1:59" ht="30" customHeight="1" x14ac:dyDescent="0.25">
      <c r="A8" s="5">
        <v>28</v>
      </c>
      <c r="B8" s="177" t="str">
        <f>IF(ISBLANK(NOMBRES!B29),"",NOMBRES!B29)</f>
        <v>HERNANDEZ LUIS JOSE ANGEL</v>
      </c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179"/>
      <c r="AD8" s="375"/>
      <c r="AE8" s="375">
        <v>0</v>
      </c>
      <c r="AF8" s="375"/>
      <c r="AG8" s="375">
        <v>0</v>
      </c>
      <c r="AH8" s="375"/>
      <c r="AI8" s="375"/>
      <c r="AJ8" s="375"/>
      <c r="AK8" s="375"/>
      <c r="AL8" s="375"/>
      <c r="AM8" s="375"/>
      <c r="AN8" s="375"/>
      <c r="AO8" s="375"/>
      <c r="AP8" s="375"/>
      <c r="AQ8" s="375"/>
      <c r="AR8" s="375"/>
      <c r="AS8" s="375"/>
      <c r="AT8" s="375"/>
      <c r="AU8" s="375"/>
      <c r="AV8" s="375"/>
      <c r="AW8" s="375"/>
      <c r="AX8" s="375"/>
      <c r="AY8" s="375"/>
      <c r="AZ8" s="375"/>
      <c r="BA8" s="375"/>
      <c r="BB8" s="375"/>
      <c r="BC8" s="248" t="str">
        <f t="shared" si="0"/>
        <v>0 / 3</v>
      </c>
      <c r="BD8" s="249"/>
      <c r="BE8" s="248">
        <f t="shared" si="1"/>
        <v>0</v>
      </c>
      <c r="BF8" s="249"/>
      <c r="BG8" s="71" t="str">
        <f>IF(B8="","",IF(BE8&gt;CONCENTRADO!C$15,"VERIFICAR LA SUMA",""))</f>
        <v/>
      </c>
    </row>
    <row r="9" spans="1:59" ht="30" customHeight="1" x14ac:dyDescent="0.25">
      <c r="A9" s="10">
        <v>29</v>
      </c>
      <c r="B9" s="174" t="str">
        <f>IF(ISBLANK(NOMBRES!B30),"",NOMBRES!B30)</f>
        <v>HERNANDEZ LUIS SOFIA</v>
      </c>
      <c r="C9" s="175"/>
      <c r="D9" s="175"/>
      <c r="E9" s="175"/>
      <c r="F9" s="175"/>
      <c r="G9" s="175"/>
      <c r="H9" s="175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6"/>
      <c r="AD9" s="376"/>
      <c r="AE9" s="376">
        <v>12</v>
      </c>
      <c r="AF9" s="376"/>
      <c r="AG9" s="376">
        <v>0</v>
      </c>
      <c r="AH9" s="376"/>
      <c r="AI9" s="376"/>
      <c r="AJ9" s="376"/>
      <c r="AK9" s="376"/>
      <c r="AL9" s="376"/>
      <c r="AM9" s="376"/>
      <c r="AN9" s="376"/>
      <c r="AO9" s="376"/>
      <c r="AP9" s="376"/>
      <c r="AQ9" s="376"/>
      <c r="AR9" s="376"/>
      <c r="AS9" s="376"/>
      <c r="AT9" s="376"/>
      <c r="AU9" s="376"/>
      <c r="AV9" s="376"/>
      <c r="AW9" s="376"/>
      <c r="AX9" s="376"/>
      <c r="AY9" s="376"/>
      <c r="AZ9" s="376"/>
      <c r="BA9" s="376"/>
      <c r="BB9" s="376"/>
      <c r="BC9" s="251" t="str">
        <f t="shared" si="0"/>
        <v>1 / 3</v>
      </c>
      <c r="BD9" s="252"/>
      <c r="BE9" s="251">
        <f t="shared" si="1"/>
        <v>12</v>
      </c>
      <c r="BF9" s="252"/>
      <c r="BG9" s="71" t="str">
        <f>IF(B9="","",IF(BE9&gt;CONCENTRADO!C$15,"VERIFICAR LA SUMA",""))</f>
        <v/>
      </c>
    </row>
    <row r="10" spans="1:59" ht="30" customHeight="1" x14ac:dyDescent="0.25">
      <c r="A10" s="5">
        <v>30</v>
      </c>
      <c r="B10" s="177" t="str">
        <f>IF(ISBLANK(NOMBRES!B31),"",NOMBRES!B31)</f>
        <v>HERNANDEZ NOLASCO BLANCA AZALIA</v>
      </c>
      <c r="C10" s="178"/>
      <c r="D10" s="178"/>
      <c r="E10" s="178"/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  <c r="AA10" s="178"/>
      <c r="AB10" s="178"/>
      <c r="AC10" s="179"/>
      <c r="AD10" s="375"/>
      <c r="AE10" s="375">
        <v>20</v>
      </c>
      <c r="AF10" s="375"/>
      <c r="AG10" s="375">
        <v>23</v>
      </c>
      <c r="AH10" s="375"/>
      <c r="AI10" s="375"/>
      <c r="AJ10" s="375"/>
      <c r="AK10" s="375"/>
      <c r="AL10" s="375"/>
      <c r="AM10" s="375"/>
      <c r="AN10" s="375"/>
      <c r="AO10" s="375"/>
      <c r="AP10" s="375"/>
      <c r="AQ10" s="375"/>
      <c r="AR10" s="375"/>
      <c r="AS10" s="375"/>
      <c r="AT10" s="375"/>
      <c r="AU10" s="375"/>
      <c r="AV10" s="375"/>
      <c r="AW10" s="375"/>
      <c r="AX10" s="375"/>
      <c r="AY10" s="375"/>
      <c r="AZ10" s="375"/>
      <c r="BA10" s="375"/>
      <c r="BB10" s="375"/>
      <c r="BC10" s="248" t="str">
        <f t="shared" si="0"/>
        <v>2 / 3</v>
      </c>
      <c r="BD10" s="249"/>
      <c r="BE10" s="248">
        <f t="shared" si="1"/>
        <v>43</v>
      </c>
      <c r="BF10" s="249"/>
      <c r="BG10" s="71" t="str">
        <f>IF(B10="","",IF(BE10&gt;CONCENTRADO!C$15,"VERIFICAR LA SUMA",""))</f>
        <v/>
      </c>
    </row>
    <row r="11" spans="1:59" ht="30" customHeight="1" x14ac:dyDescent="0.25">
      <c r="A11" s="10">
        <v>31</v>
      </c>
      <c r="B11" s="174" t="str">
        <f>IF(ISBLANK(NOMBRES!B32),"",NOMBRES!B32)</f>
        <v>JUAREZ BAHENA XIMENA</v>
      </c>
      <c r="C11" s="175"/>
      <c r="D11" s="175"/>
      <c r="E11" s="175"/>
      <c r="F11" s="175"/>
      <c r="G11" s="175"/>
      <c r="H11" s="175"/>
      <c r="I11" s="175"/>
      <c r="J11" s="175"/>
      <c r="K11" s="175"/>
      <c r="L11" s="175"/>
      <c r="M11" s="175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6"/>
      <c r="AD11" s="376"/>
      <c r="AE11" s="376">
        <v>20</v>
      </c>
      <c r="AF11" s="376"/>
      <c r="AG11" s="376">
        <v>0</v>
      </c>
      <c r="AH11" s="376"/>
      <c r="AI11" s="376"/>
      <c r="AJ11" s="376"/>
      <c r="AK11" s="376"/>
      <c r="AL11" s="376"/>
      <c r="AM11" s="376"/>
      <c r="AN11" s="376"/>
      <c r="AO11" s="376"/>
      <c r="AP11" s="376"/>
      <c r="AQ11" s="376"/>
      <c r="AR11" s="376"/>
      <c r="AS11" s="376"/>
      <c r="AT11" s="376"/>
      <c r="AU11" s="376"/>
      <c r="AV11" s="376"/>
      <c r="AW11" s="376"/>
      <c r="AX11" s="376"/>
      <c r="AY11" s="376"/>
      <c r="AZ11" s="376"/>
      <c r="BA11" s="376"/>
      <c r="BB11" s="376"/>
      <c r="BC11" s="251" t="str">
        <f t="shared" si="0"/>
        <v>1 / 3</v>
      </c>
      <c r="BD11" s="252"/>
      <c r="BE11" s="251">
        <f t="shared" si="1"/>
        <v>20</v>
      </c>
      <c r="BF11" s="252"/>
      <c r="BG11" s="71" t="str">
        <f>IF(B11="","",IF(BE11&gt;CONCENTRADO!C$15,"VERIFICAR LA SUMA",""))</f>
        <v/>
      </c>
    </row>
    <row r="12" spans="1:59" ht="30" customHeight="1" x14ac:dyDescent="0.25">
      <c r="A12" s="5">
        <v>32</v>
      </c>
      <c r="B12" s="177" t="str">
        <f>IF(ISBLANK(NOMBRES!B33),"",NOMBRES!B33)</f>
        <v>LAZARO VAZQUEZ ANGEL ARATH</v>
      </c>
      <c r="C12" s="178"/>
      <c r="D12" s="178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179"/>
      <c r="AD12" s="375"/>
      <c r="AE12" s="375">
        <v>19</v>
      </c>
      <c r="AF12" s="375"/>
      <c r="AG12" s="375">
        <v>0</v>
      </c>
      <c r="AH12" s="375"/>
      <c r="AI12" s="375"/>
      <c r="AJ12" s="375"/>
      <c r="AK12" s="375"/>
      <c r="AL12" s="375"/>
      <c r="AM12" s="375"/>
      <c r="AN12" s="375"/>
      <c r="AO12" s="375"/>
      <c r="AP12" s="375"/>
      <c r="AQ12" s="375"/>
      <c r="AR12" s="375"/>
      <c r="AS12" s="375"/>
      <c r="AT12" s="375"/>
      <c r="AU12" s="375"/>
      <c r="AV12" s="375"/>
      <c r="AW12" s="375"/>
      <c r="AX12" s="375"/>
      <c r="AY12" s="375"/>
      <c r="AZ12" s="375"/>
      <c r="BA12" s="375"/>
      <c r="BB12" s="375"/>
      <c r="BC12" s="248" t="str">
        <f t="shared" si="0"/>
        <v>1 / 3</v>
      </c>
      <c r="BD12" s="249"/>
      <c r="BE12" s="248">
        <f t="shared" si="1"/>
        <v>19</v>
      </c>
      <c r="BF12" s="249"/>
      <c r="BG12" s="71" t="str">
        <f>IF(B12="","",IF(BE12&gt;CONCENTRADO!C$15,"VERIFICAR LA SUMA",""))</f>
        <v/>
      </c>
    </row>
    <row r="13" spans="1:59" ht="30" customHeight="1" x14ac:dyDescent="0.25">
      <c r="A13" s="10">
        <v>33</v>
      </c>
      <c r="B13" s="174" t="str">
        <f>IF(ISBLANK(NOMBRES!B34),"",NOMBRES!B34)</f>
        <v>LOPEZ GONZALEZ PARIS ANNGELY</v>
      </c>
      <c r="C13" s="175"/>
      <c r="D13" s="175"/>
      <c r="E13" s="175"/>
      <c r="F13" s="175"/>
      <c r="G13" s="175"/>
      <c r="H13" s="175"/>
      <c r="I13" s="175"/>
      <c r="J13" s="175"/>
      <c r="K13" s="175"/>
      <c r="L13" s="175"/>
      <c r="M13" s="175"/>
      <c r="N13" s="175"/>
      <c r="O13" s="175"/>
      <c r="P13" s="175"/>
      <c r="Q13" s="175"/>
      <c r="R13" s="175"/>
      <c r="S13" s="175"/>
      <c r="T13" s="175"/>
      <c r="U13" s="175"/>
      <c r="V13" s="175"/>
      <c r="W13" s="175"/>
      <c r="X13" s="175"/>
      <c r="Y13" s="175"/>
      <c r="Z13" s="175"/>
      <c r="AA13" s="175"/>
      <c r="AB13" s="175"/>
      <c r="AC13" s="176"/>
      <c r="AD13" s="376"/>
      <c r="AE13" s="376">
        <v>18</v>
      </c>
      <c r="AF13" s="376"/>
      <c r="AG13" s="376">
        <v>0</v>
      </c>
      <c r="AH13" s="376"/>
      <c r="AI13" s="376"/>
      <c r="AJ13" s="376"/>
      <c r="AK13" s="376"/>
      <c r="AL13" s="376"/>
      <c r="AM13" s="376"/>
      <c r="AN13" s="376"/>
      <c r="AO13" s="376"/>
      <c r="AP13" s="376"/>
      <c r="AQ13" s="376"/>
      <c r="AR13" s="376"/>
      <c r="AS13" s="376"/>
      <c r="AT13" s="376"/>
      <c r="AU13" s="376"/>
      <c r="AV13" s="376"/>
      <c r="AW13" s="376"/>
      <c r="AX13" s="376"/>
      <c r="AY13" s="376"/>
      <c r="AZ13" s="376"/>
      <c r="BA13" s="376"/>
      <c r="BB13" s="376"/>
      <c r="BC13" s="251" t="str">
        <f t="shared" si="0"/>
        <v>1 / 3</v>
      </c>
      <c r="BD13" s="252"/>
      <c r="BE13" s="251">
        <f t="shared" si="1"/>
        <v>18</v>
      </c>
      <c r="BF13" s="252"/>
      <c r="BG13" s="71" t="str">
        <f>IF(B13="","",IF(BE13&gt;CONCENTRADO!C$15,"VERIFICAR LA SUMA",""))</f>
        <v/>
      </c>
    </row>
    <row r="14" spans="1:59" ht="30" customHeight="1" x14ac:dyDescent="0.25">
      <c r="A14" s="5">
        <v>34</v>
      </c>
      <c r="B14" s="177" t="str">
        <f>IF(ISBLANK(NOMBRES!B35),"",NOMBRES!B35)</f>
        <v>MARTINEZ BAUTISTA AMBAR GUADALUPE</v>
      </c>
      <c r="C14" s="178"/>
      <c r="D14" s="178"/>
      <c r="E14" s="178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  <c r="AA14" s="178"/>
      <c r="AB14" s="178"/>
      <c r="AC14" s="179"/>
      <c r="AD14" s="375"/>
      <c r="AE14" s="375">
        <v>20</v>
      </c>
      <c r="AF14" s="375"/>
      <c r="AG14" s="375">
        <v>0</v>
      </c>
      <c r="AH14" s="375"/>
      <c r="AI14" s="375"/>
      <c r="AJ14" s="375"/>
      <c r="AK14" s="375"/>
      <c r="AL14" s="375"/>
      <c r="AM14" s="375"/>
      <c r="AN14" s="375"/>
      <c r="AO14" s="375"/>
      <c r="AP14" s="375"/>
      <c r="AQ14" s="375"/>
      <c r="AR14" s="375"/>
      <c r="AS14" s="375"/>
      <c r="AT14" s="375"/>
      <c r="AU14" s="375"/>
      <c r="AV14" s="375"/>
      <c r="AW14" s="375"/>
      <c r="AX14" s="375"/>
      <c r="AY14" s="375"/>
      <c r="AZ14" s="375"/>
      <c r="BA14" s="375"/>
      <c r="BB14" s="375"/>
      <c r="BC14" s="248" t="str">
        <f t="shared" si="0"/>
        <v>1 / 3</v>
      </c>
      <c r="BD14" s="249"/>
      <c r="BE14" s="248">
        <f t="shared" si="1"/>
        <v>20</v>
      </c>
      <c r="BF14" s="249"/>
      <c r="BG14" s="71" t="str">
        <f>IF(B14="","",IF(BE14&gt;CONCENTRADO!C$15,"VERIFICAR LA SUMA",""))</f>
        <v/>
      </c>
    </row>
    <row r="15" spans="1:59" ht="30" customHeight="1" x14ac:dyDescent="0.25">
      <c r="A15" s="10">
        <v>35</v>
      </c>
      <c r="B15" s="174" t="str">
        <f>IF(ISBLANK(NOMBRES!B36),"",NOMBRES!B36)</f>
        <v>MARTINEZ GONZALEZ JOSGAR NOE</v>
      </c>
      <c r="C15" s="175"/>
      <c r="D15" s="175"/>
      <c r="E15" s="175"/>
      <c r="F15" s="175"/>
      <c r="G15" s="175"/>
      <c r="H15" s="175"/>
      <c r="I15" s="175"/>
      <c r="J15" s="175"/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6"/>
      <c r="AD15" s="376"/>
      <c r="AE15" s="376">
        <v>0</v>
      </c>
      <c r="AF15" s="376"/>
      <c r="AG15" s="376">
        <v>0</v>
      </c>
      <c r="AH15" s="376"/>
      <c r="AI15" s="376"/>
      <c r="AJ15" s="376"/>
      <c r="AK15" s="376"/>
      <c r="AL15" s="376"/>
      <c r="AM15" s="376"/>
      <c r="AN15" s="376"/>
      <c r="AO15" s="376"/>
      <c r="AP15" s="376"/>
      <c r="AQ15" s="376"/>
      <c r="AR15" s="376"/>
      <c r="AS15" s="376"/>
      <c r="AT15" s="376"/>
      <c r="AU15" s="376"/>
      <c r="AV15" s="376"/>
      <c r="AW15" s="376"/>
      <c r="AX15" s="376"/>
      <c r="AY15" s="376"/>
      <c r="AZ15" s="376"/>
      <c r="BA15" s="376"/>
      <c r="BB15" s="376"/>
      <c r="BC15" s="251" t="str">
        <f t="shared" si="0"/>
        <v>0 / 3</v>
      </c>
      <c r="BD15" s="252"/>
      <c r="BE15" s="251">
        <f t="shared" si="1"/>
        <v>0</v>
      </c>
      <c r="BF15" s="252"/>
      <c r="BG15" s="71" t="str">
        <f>IF(B15="","",IF(BE15&gt;CONCENTRADO!C$15,"VERIFICAR LA SUMA",""))</f>
        <v/>
      </c>
    </row>
    <row r="16" spans="1:59" ht="30" customHeight="1" x14ac:dyDescent="0.25">
      <c r="A16" s="5">
        <v>36</v>
      </c>
      <c r="B16" s="177" t="str">
        <f>IF(ISBLANK(NOMBRES!B37),"",NOMBRES!B37)</f>
        <v>MARTINEZ HERNANDEZ ANA LLUVIA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  <c r="AA16" s="178"/>
      <c r="AB16" s="178"/>
      <c r="AC16" s="179"/>
      <c r="AD16" s="375"/>
      <c r="AE16" s="375">
        <v>11</v>
      </c>
      <c r="AF16" s="375"/>
      <c r="AG16" s="375">
        <v>0</v>
      </c>
      <c r="AH16" s="375"/>
      <c r="AI16" s="375"/>
      <c r="AJ16" s="375"/>
      <c r="AK16" s="375"/>
      <c r="AL16" s="375"/>
      <c r="AM16" s="375"/>
      <c r="AN16" s="375"/>
      <c r="AO16" s="375"/>
      <c r="AP16" s="375"/>
      <c r="AQ16" s="375"/>
      <c r="AR16" s="375"/>
      <c r="AS16" s="375"/>
      <c r="AT16" s="375"/>
      <c r="AU16" s="375"/>
      <c r="AV16" s="375"/>
      <c r="AW16" s="375"/>
      <c r="AX16" s="375"/>
      <c r="AY16" s="375"/>
      <c r="AZ16" s="375"/>
      <c r="BA16" s="375"/>
      <c r="BB16" s="375"/>
      <c r="BC16" s="248" t="str">
        <f t="shared" si="0"/>
        <v>1 / 3</v>
      </c>
      <c r="BD16" s="249"/>
      <c r="BE16" s="248">
        <f t="shared" si="1"/>
        <v>11</v>
      </c>
      <c r="BF16" s="249"/>
      <c r="BG16" s="71" t="str">
        <f>IF(B16="","",IF(BE16&gt;CONCENTRADO!C$15,"VERIFICAR LA SUMA",""))</f>
        <v/>
      </c>
    </row>
    <row r="17" spans="1:59" ht="30" customHeight="1" x14ac:dyDescent="0.25">
      <c r="A17" s="10">
        <v>37</v>
      </c>
      <c r="B17" s="174" t="str">
        <f>IF(ISBLANK(NOMBRES!B38),"",NOMBRES!B38)</f>
        <v>MARTINEZ HERNANDEZ ANGEL DE JESUS</v>
      </c>
      <c r="C17" s="175"/>
      <c r="D17" s="175"/>
      <c r="E17" s="175"/>
      <c r="F17" s="175"/>
      <c r="G17" s="175"/>
      <c r="H17" s="175"/>
      <c r="I17" s="175"/>
      <c r="J17" s="175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6"/>
      <c r="AD17" s="376"/>
      <c r="AE17" s="376">
        <v>20</v>
      </c>
      <c r="AF17" s="376"/>
      <c r="AG17" s="376">
        <v>0</v>
      </c>
      <c r="AH17" s="376"/>
      <c r="AI17" s="376"/>
      <c r="AJ17" s="376"/>
      <c r="AK17" s="376"/>
      <c r="AL17" s="376"/>
      <c r="AM17" s="376"/>
      <c r="AN17" s="376"/>
      <c r="AO17" s="376"/>
      <c r="AP17" s="376"/>
      <c r="AQ17" s="376"/>
      <c r="AR17" s="376"/>
      <c r="AS17" s="376"/>
      <c r="AT17" s="376"/>
      <c r="AU17" s="376"/>
      <c r="AV17" s="376"/>
      <c r="AW17" s="376"/>
      <c r="AX17" s="376"/>
      <c r="AY17" s="376"/>
      <c r="AZ17" s="376"/>
      <c r="BA17" s="376"/>
      <c r="BB17" s="376"/>
      <c r="BC17" s="251" t="str">
        <f t="shared" si="0"/>
        <v>1 / 3</v>
      </c>
      <c r="BD17" s="252"/>
      <c r="BE17" s="251">
        <f t="shared" si="1"/>
        <v>20</v>
      </c>
      <c r="BF17" s="252"/>
      <c r="BG17" s="71" t="str">
        <f>IF(B17="","",IF(BE17&gt;CONCENTRADO!C$15,"VERIFICAR LA SUMA",""))</f>
        <v/>
      </c>
    </row>
    <row r="18" spans="1:59" ht="30" customHeight="1" x14ac:dyDescent="0.25">
      <c r="A18" s="5">
        <v>38</v>
      </c>
      <c r="B18" s="177" t="str">
        <f>IF(ISBLANK(NOMBRES!B39),"",NOMBRES!B39)</f>
        <v>MARTINEZ HERNANDEZ JADER</v>
      </c>
      <c r="C18" s="178"/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178"/>
      <c r="AC18" s="179"/>
      <c r="AD18" s="375"/>
      <c r="AE18" s="375">
        <v>0</v>
      </c>
      <c r="AF18" s="375"/>
      <c r="AG18" s="375">
        <v>0</v>
      </c>
      <c r="AH18" s="375"/>
      <c r="AI18" s="375"/>
      <c r="AJ18" s="375"/>
      <c r="AK18" s="375"/>
      <c r="AL18" s="375"/>
      <c r="AM18" s="375"/>
      <c r="AN18" s="375"/>
      <c r="AO18" s="375"/>
      <c r="AP18" s="375"/>
      <c r="AQ18" s="375"/>
      <c r="AR18" s="375"/>
      <c r="AS18" s="375"/>
      <c r="AT18" s="375"/>
      <c r="AU18" s="375"/>
      <c r="AV18" s="375"/>
      <c r="AW18" s="375"/>
      <c r="AX18" s="375"/>
      <c r="AY18" s="375"/>
      <c r="AZ18" s="375"/>
      <c r="BA18" s="375"/>
      <c r="BB18" s="375"/>
      <c r="BC18" s="248" t="str">
        <f t="shared" si="0"/>
        <v>0 / 3</v>
      </c>
      <c r="BD18" s="249"/>
      <c r="BE18" s="248">
        <f t="shared" si="1"/>
        <v>0</v>
      </c>
      <c r="BF18" s="249"/>
      <c r="BG18" s="71" t="str">
        <f>IF(B18="","",IF(BE18&gt;CONCENTRADO!C$15,"VERIFICAR LA SUMA",""))</f>
        <v/>
      </c>
    </row>
    <row r="19" spans="1:59" ht="30" customHeight="1" x14ac:dyDescent="0.25">
      <c r="A19" s="10">
        <v>39</v>
      </c>
      <c r="B19" s="174" t="str">
        <f>IF(ISBLANK(NOMBRES!B40),"",NOMBRES!B40)</f>
        <v>MARTINEZ HERNANDEZ MAYREN ALEJANDRA</v>
      </c>
      <c r="C19" s="175"/>
      <c r="D19" s="175"/>
      <c r="E19" s="175"/>
      <c r="F19" s="175"/>
      <c r="G19" s="175"/>
      <c r="H19" s="175"/>
      <c r="I19" s="175"/>
      <c r="J19" s="175"/>
      <c r="K19" s="175"/>
      <c r="L19" s="175"/>
      <c r="M19" s="175"/>
      <c r="N19" s="175"/>
      <c r="O19" s="175"/>
      <c r="P19" s="175"/>
      <c r="Q19" s="175"/>
      <c r="R19" s="175"/>
      <c r="S19" s="175"/>
      <c r="T19" s="175"/>
      <c r="U19" s="175"/>
      <c r="V19" s="175"/>
      <c r="W19" s="175"/>
      <c r="X19" s="175"/>
      <c r="Y19" s="175"/>
      <c r="Z19" s="175"/>
      <c r="AA19" s="175"/>
      <c r="AB19" s="175"/>
      <c r="AC19" s="176"/>
      <c r="AD19" s="376"/>
      <c r="AE19" s="376">
        <v>0</v>
      </c>
      <c r="AF19" s="376"/>
      <c r="AG19" s="376">
        <v>0</v>
      </c>
      <c r="AH19" s="376"/>
      <c r="AI19" s="376"/>
      <c r="AJ19" s="376"/>
      <c r="AK19" s="376"/>
      <c r="AL19" s="376"/>
      <c r="AM19" s="376"/>
      <c r="AN19" s="376"/>
      <c r="AO19" s="376"/>
      <c r="AP19" s="376"/>
      <c r="AQ19" s="376"/>
      <c r="AR19" s="376"/>
      <c r="AS19" s="376"/>
      <c r="AT19" s="376"/>
      <c r="AU19" s="376"/>
      <c r="AV19" s="376"/>
      <c r="AW19" s="376"/>
      <c r="AX19" s="376"/>
      <c r="AY19" s="376"/>
      <c r="AZ19" s="376"/>
      <c r="BA19" s="376"/>
      <c r="BB19" s="376"/>
      <c r="BC19" s="251" t="str">
        <f t="shared" si="0"/>
        <v>0 / 3</v>
      </c>
      <c r="BD19" s="252"/>
      <c r="BE19" s="251">
        <f t="shared" si="1"/>
        <v>0</v>
      </c>
      <c r="BF19" s="252"/>
      <c r="BG19" s="71" t="str">
        <f>IF(B19="","",IF(BE19&gt;CONCENTRADO!C$15,"VERIFICAR LA SUMA",""))</f>
        <v/>
      </c>
    </row>
    <row r="20" spans="1:59" ht="30" customHeight="1" x14ac:dyDescent="0.25">
      <c r="A20" s="5">
        <v>40</v>
      </c>
      <c r="B20" s="177" t="str">
        <f>IF(ISBLANK(NOMBRES!B41),"",NOMBRES!B41)</f>
        <v>MARTINEZ PAVA VALENTIN</v>
      </c>
      <c r="C20" s="178"/>
      <c r="D20" s="178"/>
      <c r="E20" s="178"/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  <c r="AA20" s="178"/>
      <c r="AB20" s="178"/>
      <c r="AC20" s="179"/>
      <c r="AD20" s="375"/>
      <c r="AE20" s="375">
        <v>0</v>
      </c>
      <c r="AF20" s="375"/>
      <c r="AG20" s="375">
        <v>0</v>
      </c>
      <c r="AH20" s="375"/>
      <c r="AI20" s="375"/>
      <c r="AJ20" s="375"/>
      <c r="AK20" s="375"/>
      <c r="AL20" s="375"/>
      <c r="AM20" s="375"/>
      <c r="AN20" s="375"/>
      <c r="AO20" s="375"/>
      <c r="AP20" s="375"/>
      <c r="AQ20" s="375"/>
      <c r="AR20" s="375"/>
      <c r="AS20" s="375"/>
      <c r="AT20" s="375"/>
      <c r="AU20" s="375"/>
      <c r="AV20" s="375"/>
      <c r="AW20" s="375"/>
      <c r="AX20" s="375"/>
      <c r="AY20" s="375"/>
      <c r="AZ20" s="375"/>
      <c r="BA20" s="375"/>
      <c r="BB20" s="375"/>
      <c r="BC20" s="248" t="str">
        <f t="shared" si="0"/>
        <v>0 / 3</v>
      </c>
      <c r="BD20" s="249"/>
      <c r="BE20" s="248">
        <f t="shared" si="1"/>
        <v>0</v>
      </c>
      <c r="BF20" s="249"/>
      <c r="BG20" s="71" t="str">
        <f>IF(B20="","",IF(BE20&gt;CONCENTRADO!C$15,"VERIFICAR LA SUMA",""))</f>
        <v/>
      </c>
    </row>
    <row r="21" spans="1:59" ht="30" customHeight="1" x14ac:dyDescent="0.25">
      <c r="A21" s="10">
        <v>41</v>
      </c>
      <c r="B21" s="174" t="str">
        <f>IF(ISBLANK(NOMBRES!B42),"",NOMBRES!B42)</f>
        <v>PADILLA GONZALEZ JHONNY</v>
      </c>
      <c r="C21" s="175"/>
      <c r="D21" s="175"/>
      <c r="E21" s="175"/>
      <c r="F21" s="175"/>
      <c r="G21" s="175"/>
      <c r="H21" s="175"/>
      <c r="I21" s="175"/>
      <c r="J21" s="175"/>
      <c r="K21" s="175"/>
      <c r="L21" s="175"/>
      <c r="M21" s="175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75"/>
      <c r="Z21" s="175"/>
      <c r="AA21" s="175"/>
      <c r="AB21" s="175"/>
      <c r="AC21" s="176"/>
      <c r="AD21" s="376"/>
      <c r="AE21" s="376">
        <v>20</v>
      </c>
      <c r="AF21" s="376"/>
      <c r="AG21" s="376">
        <v>0</v>
      </c>
      <c r="AH21" s="376"/>
      <c r="AI21" s="376"/>
      <c r="AJ21" s="376"/>
      <c r="AK21" s="376"/>
      <c r="AL21" s="376"/>
      <c r="AM21" s="376"/>
      <c r="AN21" s="376"/>
      <c r="AO21" s="376"/>
      <c r="AP21" s="376"/>
      <c r="AQ21" s="376"/>
      <c r="AR21" s="376"/>
      <c r="AS21" s="376"/>
      <c r="AT21" s="376"/>
      <c r="AU21" s="376"/>
      <c r="AV21" s="376"/>
      <c r="AW21" s="376"/>
      <c r="AX21" s="376"/>
      <c r="AY21" s="376"/>
      <c r="AZ21" s="376"/>
      <c r="BA21" s="376"/>
      <c r="BB21" s="376"/>
      <c r="BC21" s="251" t="str">
        <f t="shared" si="0"/>
        <v>1 / 3</v>
      </c>
      <c r="BD21" s="252"/>
      <c r="BE21" s="251">
        <f t="shared" si="1"/>
        <v>20</v>
      </c>
      <c r="BF21" s="252"/>
      <c r="BG21" s="71" t="str">
        <f>IF(B21="","",IF(BE21&gt;CONCENTRADO!C$15,"VERIFICAR LA SUMA",""))</f>
        <v/>
      </c>
    </row>
    <row r="22" spans="1:59" ht="30" customHeight="1" x14ac:dyDescent="0.25">
      <c r="A22" s="5">
        <v>42</v>
      </c>
      <c r="B22" s="177" t="str">
        <f>IF(ISBLANK(NOMBRES!B43),"",NOMBRES!B43)</f>
        <v>PEREZ MARTINEZ LUZ ELENA</v>
      </c>
      <c r="C22" s="178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  <c r="AA22" s="178"/>
      <c r="AB22" s="178"/>
      <c r="AC22" s="179"/>
      <c r="AD22" s="375"/>
      <c r="AE22" s="375">
        <v>18</v>
      </c>
      <c r="AF22" s="375"/>
      <c r="AG22" s="375">
        <v>0</v>
      </c>
      <c r="AH22" s="375"/>
      <c r="AI22" s="375">
        <v>23</v>
      </c>
      <c r="AJ22" s="375"/>
      <c r="AK22" s="375"/>
      <c r="AL22" s="375"/>
      <c r="AM22" s="375"/>
      <c r="AN22" s="375"/>
      <c r="AO22" s="375"/>
      <c r="AP22" s="375"/>
      <c r="AQ22" s="375"/>
      <c r="AR22" s="375"/>
      <c r="AS22" s="375"/>
      <c r="AT22" s="375"/>
      <c r="AU22" s="375"/>
      <c r="AV22" s="375"/>
      <c r="AW22" s="375"/>
      <c r="AX22" s="375"/>
      <c r="AY22" s="375"/>
      <c r="AZ22" s="375"/>
      <c r="BA22" s="375"/>
      <c r="BB22" s="375"/>
      <c r="BC22" s="248" t="str">
        <f t="shared" si="0"/>
        <v>2 / 3</v>
      </c>
      <c r="BD22" s="249"/>
      <c r="BE22" s="248">
        <f t="shared" si="1"/>
        <v>41</v>
      </c>
      <c r="BF22" s="249"/>
      <c r="BG22" s="71" t="str">
        <f>IF(B22="","",IF(BE22&gt;CONCENTRADO!C$15,"VERIFICAR LA SUMA",""))</f>
        <v/>
      </c>
    </row>
    <row r="23" spans="1:59" ht="30" customHeight="1" x14ac:dyDescent="0.25">
      <c r="A23" s="10">
        <v>43</v>
      </c>
      <c r="B23" s="174" t="str">
        <f>IF(ISBLANK(NOMBRES!B44),"",NOMBRES!B44)</f>
        <v>RAMIREZ HERNANDEZ ADILENE PAOLA</v>
      </c>
      <c r="C23" s="175"/>
      <c r="D23" s="175"/>
      <c r="E23" s="175"/>
      <c r="F23" s="175"/>
      <c r="G23" s="175"/>
      <c r="H23" s="175"/>
      <c r="I23" s="175"/>
      <c r="J23" s="175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5"/>
      <c r="AC23" s="176"/>
      <c r="AD23" s="376"/>
      <c r="AE23" s="376">
        <v>19</v>
      </c>
      <c r="AF23" s="376"/>
      <c r="AG23" s="376">
        <v>0</v>
      </c>
      <c r="AH23" s="376"/>
      <c r="AI23" s="376"/>
      <c r="AJ23" s="376"/>
      <c r="AK23" s="376"/>
      <c r="AL23" s="376"/>
      <c r="AM23" s="376"/>
      <c r="AN23" s="376"/>
      <c r="AO23" s="376"/>
      <c r="AP23" s="376"/>
      <c r="AQ23" s="376"/>
      <c r="AR23" s="376"/>
      <c r="AS23" s="376"/>
      <c r="AT23" s="376"/>
      <c r="AU23" s="376"/>
      <c r="AV23" s="376"/>
      <c r="AW23" s="376"/>
      <c r="AX23" s="376"/>
      <c r="AY23" s="376"/>
      <c r="AZ23" s="376"/>
      <c r="BA23" s="376"/>
      <c r="BB23" s="376"/>
      <c r="BC23" s="251" t="str">
        <f t="shared" si="0"/>
        <v>1 / 3</v>
      </c>
      <c r="BD23" s="252"/>
      <c r="BE23" s="251">
        <f t="shared" si="1"/>
        <v>19</v>
      </c>
      <c r="BF23" s="252"/>
      <c r="BG23" s="71" t="str">
        <f>IF(B23="","",IF(BE23&gt;CONCENTRADO!C$15,"VERIFICAR LA SUMA",""))</f>
        <v/>
      </c>
    </row>
    <row r="24" spans="1:59" ht="30" customHeight="1" x14ac:dyDescent="0.25">
      <c r="A24" s="5">
        <v>44</v>
      </c>
      <c r="B24" s="177" t="str">
        <f>IF(ISBLANK(NOMBRES!B45),"",NOMBRES!B45)</f>
        <v>ROCHA RAMIREZ EDITH ALEJANDRA</v>
      </c>
      <c r="C24" s="178"/>
      <c r="D24" s="178"/>
      <c r="E24" s="178"/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  <c r="AA24" s="178"/>
      <c r="AB24" s="178"/>
      <c r="AC24" s="179"/>
      <c r="AD24" s="375"/>
      <c r="AE24" s="375">
        <v>20</v>
      </c>
      <c r="AF24" s="375"/>
      <c r="AG24" s="375">
        <v>0</v>
      </c>
      <c r="AH24" s="375"/>
      <c r="AI24" s="375"/>
      <c r="AJ24" s="375"/>
      <c r="AK24" s="375"/>
      <c r="AL24" s="375"/>
      <c r="AM24" s="375"/>
      <c r="AN24" s="375"/>
      <c r="AO24" s="375"/>
      <c r="AP24" s="375"/>
      <c r="AQ24" s="375"/>
      <c r="AR24" s="375"/>
      <c r="AS24" s="375"/>
      <c r="AT24" s="375"/>
      <c r="AU24" s="375"/>
      <c r="AV24" s="375"/>
      <c r="AW24" s="375"/>
      <c r="AX24" s="375"/>
      <c r="AY24" s="375"/>
      <c r="AZ24" s="375"/>
      <c r="BA24" s="375"/>
      <c r="BB24" s="375"/>
      <c r="BC24" s="248" t="str">
        <f t="shared" si="0"/>
        <v>1 / 3</v>
      </c>
      <c r="BD24" s="249"/>
      <c r="BE24" s="248">
        <f t="shared" si="1"/>
        <v>20</v>
      </c>
      <c r="BF24" s="249"/>
      <c r="BG24" s="71" t="str">
        <f>IF(B24="","",IF(BE24&gt;CONCENTRADO!C$15,"VERIFICAR LA SUMA",""))</f>
        <v/>
      </c>
    </row>
    <row r="25" spans="1:59" ht="30" customHeight="1" x14ac:dyDescent="0.25">
      <c r="A25" s="10">
        <v>45</v>
      </c>
      <c r="B25" s="174" t="str">
        <f>IF(ISBLANK(NOMBRES!B46),"",NOMBRES!B46)</f>
        <v>RODRIGUEZ DOMINGUEZ JULISSA</v>
      </c>
      <c r="C25" s="175"/>
      <c r="D25" s="175"/>
      <c r="E25" s="175"/>
      <c r="F25" s="175"/>
      <c r="G25" s="175"/>
      <c r="H25" s="175"/>
      <c r="I25" s="175"/>
      <c r="J25" s="175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6"/>
      <c r="AD25" s="376"/>
      <c r="AE25" s="376">
        <v>18</v>
      </c>
      <c r="AF25" s="376"/>
      <c r="AG25" s="376">
        <v>0</v>
      </c>
      <c r="AH25" s="376"/>
      <c r="AI25" s="376"/>
      <c r="AJ25" s="376"/>
      <c r="AK25" s="376"/>
      <c r="AL25" s="376"/>
      <c r="AM25" s="376"/>
      <c r="AN25" s="376"/>
      <c r="AO25" s="376"/>
      <c r="AP25" s="376"/>
      <c r="AQ25" s="376"/>
      <c r="AR25" s="376"/>
      <c r="AS25" s="376"/>
      <c r="AT25" s="376"/>
      <c r="AU25" s="376"/>
      <c r="AV25" s="376"/>
      <c r="AW25" s="376"/>
      <c r="AX25" s="376"/>
      <c r="AY25" s="376"/>
      <c r="AZ25" s="376"/>
      <c r="BA25" s="376"/>
      <c r="BB25" s="376"/>
      <c r="BC25" s="251" t="str">
        <f t="shared" si="0"/>
        <v>1 / 3</v>
      </c>
      <c r="BD25" s="252"/>
      <c r="BE25" s="251">
        <f t="shared" si="1"/>
        <v>18</v>
      </c>
      <c r="BF25" s="252"/>
      <c r="BG25" s="71" t="str">
        <f>IF(B25="","",IF(BE25&gt;CONCENTRADO!C$15,"VERIFICAR LA SUMA",""))</f>
        <v/>
      </c>
    </row>
    <row r="26" spans="1:59" ht="30" customHeight="1" x14ac:dyDescent="0.25">
      <c r="A26" s="5">
        <v>46</v>
      </c>
      <c r="B26" s="177" t="str">
        <f>IF(ISBLANK(NOMBRES!B47),"",NOMBRES!B47)</f>
        <v>RODRIGUEZ LORENZO DAFNE ESTEFANIA</v>
      </c>
      <c r="C26" s="178"/>
      <c r="D26" s="178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  <c r="AA26" s="178"/>
      <c r="AB26" s="178"/>
      <c r="AC26" s="179"/>
      <c r="AD26" s="375"/>
      <c r="AE26" s="375">
        <v>0</v>
      </c>
      <c r="AF26" s="375"/>
      <c r="AG26" s="375">
        <v>0</v>
      </c>
      <c r="AH26" s="375"/>
      <c r="AI26" s="375"/>
      <c r="AJ26" s="375"/>
      <c r="AK26" s="375"/>
      <c r="AL26" s="375"/>
      <c r="AM26" s="375"/>
      <c r="AN26" s="375"/>
      <c r="AO26" s="375"/>
      <c r="AP26" s="375"/>
      <c r="AQ26" s="375"/>
      <c r="AR26" s="375"/>
      <c r="AS26" s="375"/>
      <c r="AT26" s="375"/>
      <c r="AU26" s="375"/>
      <c r="AV26" s="375"/>
      <c r="AW26" s="375"/>
      <c r="AX26" s="375"/>
      <c r="AY26" s="375"/>
      <c r="AZ26" s="375"/>
      <c r="BA26" s="375"/>
      <c r="BB26" s="375"/>
      <c r="BC26" s="248" t="str">
        <f t="shared" si="0"/>
        <v>0 / 3</v>
      </c>
      <c r="BD26" s="249"/>
      <c r="BE26" s="248">
        <f t="shared" si="1"/>
        <v>0</v>
      </c>
      <c r="BF26" s="249"/>
      <c r="BG26" s="71" t="str">
        <f>IF(B26="","",IF(BE26&gt;CONCENTRADO!C$15,"VERIFICAR LA SUMA",""))</f>
        <v/>
      </c>
    </row>
    <row r="27" spans="1:59" ht="30" customHeight="1" x14ac:dyDescent="0.25">
      <c r="A27" s="10">
        <v>47</v>
      </c>
      <c r="B27" s="174" t="str">
        <f>IF(ISBLANK(NOMBRES!B48),"",NOMBRES!B48)</f>
        <v>ROSAS AMBROSIO YEISIL ARMIL</v>
      </c>
      <c r="C27" s="175"/>
      <c r="D27" s="175"/>
      <c r="E27" s="175"/>
      <c r="F27" s="175"/>
      <c r="G27" s="175"/>
      <c r="H27" s="175"/>
      <c r="I27" s="175"/>
      <c r="J27" s="175"/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6"/>
      <c r="AD27" s="376"/>
      <c r="AE27" s="376">
        <v>19</v>
      </c>
      <c r="AF27" s="376"/>
      <c r="AG27" s="376">
        <v>0</v>
      </c>
      <c r="AH27" s="376"/>
      <c r="AI27" s="376"/>
      <c r="AJ27" s="376"/>
      <c r="AK27" s="376"/>
      <c r="AL27" s="376"/>
      <c r="AM27" s="376"/>
      <c r="AN27" s="376"/>
      <c r="AO27" s="376"/>
      <c r="AP27" s="376"/>
      <c r="AQ27" s="376"/>
      <c r="AR27" s="376"/>
      <c r="AS27" s="376"/>
      <c r="AT27" s="376"/>
      <c r="AU27" s="376"/>
      <c r="AV27" s="376"/>
      <c r="AW27" s="376"/>
      <c r="AX27" s="376"/>
      <c r="AY27" s="376"/>
      <c r="AZ27" s="376"/>
      <c r="BA27" s="376"/>
      <c r="BB27" s="376"/>
      <c r="BC27" s="251" t="str">
        <f t="shared" si="0"/>
        <v>1 / 3</v>
      </c>
      <c r="BD27" s="252"/>
      <c r="BE27" s="251">
        <f t="shared" si="1"/>
        <v>19</v>
      </c>
      <c r="BF27" s="252"/>
      <c r="BG27" s="71" t="str">
        <f>IF(B27="","",IF(BE27&gt;CONCENTRADO!C$15,"VERIFICAR LA SUMA",""))</f>
        <v/>
      </c>
    </row>
    <row r="28" spans="1:59" ht="30" customHeight="1" x14ac:dyDescent="0.25">
      <c r="A28" s="5">
        <v>48</v>
      </c>
      <c r="B28" s="177" t="str">
        <f>IF(ISBLANK(NOMBRES!B49),"",NOMBRES!B49)</f>
        <v>VALERIO BAUTISTA CARLOS IVAN</v>
      </c>
      <c r="C28" s="178"/>
      <c r="D28" s="178"/>
      <c r="E28" s="178"/>
      <c r="F28" s="178"/>
      <c r="G28" s="178"/>
      <c r="H28" s="178"/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  <c r="AA28" s="178"/>
      <c r="AB28" s="178"/>
      <c r="AC28" s="179"/>
      <c r="AD28" s="375"/>
      <c r="AE28" s="375">
        <v>12</v>
      </c>
      <c r="AF28" s="375"/>
      <c r="AG28" s="375">
        <v>0</v>
      </c>
      <c r="AH28" s="375"/>
      <c r="AI28" s="375"/>
      <c r="AJ28" s="375"/>
      <c r="AK28" s="375"/>
      <c r="AL28" s="375"/>
      <c r="AM28" s="375"/>
      <c r="AN28" s="375"/>
      <c r="AO28" s="375"/>
      <c r="AP28" s="375"/>
      <c r="AQ28" s="375"/>
      <c r="AR28" s="375"/>
      <c r="AS28" s="375"/>
      <c r="AT28" s="375"/>
      <c r="AU28" s="375"/>
      <c r="AV28" s="375"/>
      <c r="AW28" s="375"/>
      <c r="AX28" s="375"/>
      <c r="AY28" s="375"/>
      <c r="AZ28" s="375"/>
      <c r="BA28" s="375"/>
      <c r="BB28" s="375"/>
      <c r="BC28" s="248" t="str">
        <f t="shared" si="0"/>
        <v>1 / 3</v>
      </c>
      <c r="BD28" s="249"/>
      <c r="BE28" s="248">
        <f t="shared" si="1"/>
        <v>12</v>
      </c>
      <c r="BF28" s="249"/>
      <c r="BG28" s="71" t="str">
        <f>IF(B28="","",IF(BE28&gt;CONCENTRADO!C$15,"VERIFICAR LA SUMA",""))</f>
        <v/>
      </c>
    </row>
    <row r="29" spans="1:59" ht="30" customHeight="1" x14ac:dyDescent="0.25">
      <c r="A29" s="10">
        <v>49</v>
      </c>
      <c r="B29" s="174" t="str">
        <f>IF(ISBLANK(NOMBRES!B50),"",NOMBRES!B50)</f>
        <v/>
      </c>
      <c r="C29" s="175"/>
      <c r="D29" s="175"/>
      <c r="E29" s="175"/>
      <c r="F29" s="175"/>
      <c r="G29" s="175"/>
      <c r="H29" s="175"/>
      <c r="I29" s="175"/>
      <c r="J29" s="175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6"/>
      <c r="AD29" s="376"/>
      <c r="AE29" s="376" t="s">
        <v>201</v>
      </c>
      <c r="AF29" s="376"/>
      <c r="AG29" s="376"/>
      <c r="AH29" s="376"/>
      <c r="AI29" s="376"/>
      <c r="AJ29" s="376"/>
      <c r="AK29" s="376"/>
      <c r="AL29" s="376"/>
      <c r="AM29" s="376"/>
      <c r="AN29" s="376"/>
      <c r="AO29" s="376"/>
      <c r="AP29" s="376"/>
      <c r="AQ29" s="376"/>
      <c r="AR29" s="376"/>
      <c r="AS29" s="376"/>
      <c r="AT29" s="376"/>
      <c r="AU29" s="376"/>
      <c r="AV29" s="376"/>
      <c r="AW29" s="376"/>
      <c r="AX29" s="376"/>
      <c r="AY29" s="376"/>
      <c r="AZ29" s="376"/>
      <c r="BA29" s="376"/>
      <c r="BB29" s="376"/>
      <c r="BC29" s="251" t="str">
        <f t="shared" si="0"/>
        <v/>
      </c>
      <c r="BD29" s="252"/>
      <c r="BE29" s="251" t="str">
        <f t="shared" si="1"/>
        <v/>
      </c>
      <c r="BF29" s="252"/>
      <c r="BG29" s="71" t="str">
        <f>IF(B29="","",IF(BE29&gt;CONCENTRADO!C$15,"VERIFICAR LA SUMA",""))</f>
        <v/>
      </c>
    </row>
    <row r="30" spans="1:59" ht="30" customHeight="1" x14ac:dyDescent="0.25">
      <c r="A30" s="5">
        <v>50</v>
      </c>
      <c r="B30" s="177" t="str">
        <f>IF(ISBLANK(NOMBRES!B51),"",NOMBRES!B51)</f>
        <v/>
      </c>
      <c r="C30" s="178"/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9"/>
      <c r="AD30" s="375"/>
      <c r="AE30" s="375" t="s">
        <v>201</v>
      </c>
      <c r="AF30" s="375"/>
      <c r="AG30" s="375"/>
      <c r="AH30" s="375"/>
      <c r="AI30" s="375"/>
      <c r="AJ30" s="375"/>
      <c r="AK30" s="375"/>
      <c r="AL30" s="375"/>
      <c r="AM30" s="375"/>
      <c r="AN30" s="375"/>
      <c r="AO30" s="375"/>
      <c r="AP30" s="375"/>
      <c r="AQ30" s="375"/>
      <c r="AR30" s="375"/>
      <c r="AS30" s="375"/>
      <c r="AT30" s="375"/>
      <c r="AU30" s="375"/>
      <c r="AV30" s="375"/>
      <c r="AW30" s="375"/>
      <c r="AX30" s="375"/>
      <c r="AY30" s="375"/>
      <c r="AZ30" s="375"/>
      <c r="BA30" s="375"/>
      <c r="BB30" s="375"/>
      <c r="BC30" s="248" t="str">
        <f t="shared" si="0"/>
        <v/>
      </c>
      <c r="BD30" s="249"/>
      <c r="BE30" s="248" t="str">
        <f t="shared" si="1"/>
        <v/>
      </c>
      <c r="BF30" s="249"/>
      <c r="BG30" s="71" t="str">
        <f>IF(B30="","",IF(BE30&gt;CONCENTRADO!C$15,"VERIFICAR LA SUMA",""))</f>
        <v/>
      </c>
    </row>
    <row r="31" spans="1:59" ht="15" x14ac:dyDescent="0.2">
      <c r="A31" s="1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</row>
    <row r="32" spans="1:59" x14ac:dyDescent="0.2">
      <c r="A32" s="289" t="s">
        <v>117</v>
      </c>
      <c r="B32" s="290"/>
      <c r="C32" s="290"/>
      <c r="D32" s="290"/>
      <c r="E32" s="290"/>
      <c r="F32" s="290"/>
      <c r="G32" s="290"/>
      <c r="H32" s="290"/>
      <c r="I32" s="290"/>
      <c r="J32" s="290"/>
      <c r="K32" s="290"/>
      <c r="L32" s="290"/>
      <c r="M32" s="290"/>
      <c r="N32" s="290"/>
      <c r="O32" s="290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  <c r="AH32" s="290"/>
      <c r="AI32" s="290"/>
      <c r="AJ32" s="290"/>
      <c r="AK32" s="290"/>
      <c r="AL32" s="290"/>
      <c r="AM32" s="290"/>
      <c r="AN32" s="290"/>
      <c r="AO32" s="290"/>
      <c r="AP32" s="290"/>
      <c r="AQ32" s="290"/>
      <c r="AR32" s="291"/>
      <c r="AS32" s="289" t="s">
        <v>42</v>
      </c>
      <c r="AT32" s="290"/>
      <c r="AU32" s="290"/>
      <c r="AV32" s="290"/>
      <c r="AW32" s="290"/>
      <c r="AX32" s="290"/>
      <c r="AY32" s="290"/>
      <c r="AZ32" s="290"/>
      <c r="BA32" s="290"/>
      <c r="BB32" s="290"/>
      <c r="BC32" s="290"/>
      <c r="BD32" s="290"/>
      <c r="BE32" s="290"/>
      <c r="BF32" s="291"/>
    </row>
    <row r="33" spans="1:59" ht="15" customHeight="1" x14ac:dyDescent="0.2">
      <c r="A33" s="60">
        <v>1</v>
      </c>
      <c r="B33" s="292" t="s">
        <v>118</v>
      </c>
      <c r="C33" s="293"/>
      <c r="D33" s="293"/>
      <c r="E33" s="293"/>
      <c r="F33" s="293"/>
      <c r="G33" s="294"/>
      <c r="H33" s="60">
        <v>4</v>
      </c>
      <c r="I33" s="292" t="s">
        <v>119</v>
      </c>
      <c r="J33" s="293"/>
      <c r="K33" s="293"/>
      <c r="L33" s="293"/>
      <c r="M33" s="293"/>
      <c r="N33" s="293"/>
      <c r="O33" s="293"/>
      <c r="P33" s="293"/>
      <c r="Q33" s="294"/>
      <c r="R33" s="60">
        <v>7</v>
      </c>
      <c r="S33" s="292" t="s">
        <v>120</v>
      </c>
      <c r="T33" s="293"/>
      <c r="U33" s="293"/>
      <c r="V33" s="293"/>
      <c r="W33" s="293"/>
      <c r="X33" s="293"/>
      <c r="Y33" s="294"/>
      <c r="Z33" s="60">
        <v>10</v>
      </c>
      <c r="AA33" s="292" t="s">
        <v>121</v>
      </c>
      <c r="AB33" s="293"/>
      <c r="AC33" s="293"/>
      <c r="AD33" s="293"/>
      <c r="AE33" s="293"/>
      <c r="AF33" s="293"/>
      <c r="AG33" s="294"/>
      <c r="AH33" s="60">
        <v>13</v>
      </c>
      <c r="AI33" s="295"/>
      <c r="AJ33" s="296"/>
      <c r="AK33" s="296"/>
      <c r="AL33" s="296"/>
      <c r="AM33" s="296"/>
      <c r="AN33" s="296"/>
      <c r="AO33" s="296"/>
      <c r="AP33" s="296"/>
      <c r="AQ33" s="296"/>
      <c r="AR33" s="297"/>
      <c r="AS33" s="298"/>
      <c r="AT33" s="299"/>
      <c r="AU33" s="299"/>
      <c r="AV33" s="299"/>
      <c r="AW33" s="299"/>
      <c r="AX33" s="299"/>
      <c r="AY33" s="299"/>
      <c r="AZ33" s="299"/>
      <c r="BA33" s="299"/>
      <c r="BB33" s="299"/>
      <c r="BC33" s="299"/>
      <c r="BD33" s="299"/>
      <c r="BE33" s="299"/>
      <c r="BF33" s="300"/>
    </row>
    <row r="34" spans="1:59" ht="15" customHeight="1" x14ac:dyDescent="0.2">
      <c r="A34" s="60">
        <v>2</v>
      </c>
      <c r="B34" s="292" t="s">
        <v>122</v>
      </c>
      <c r="C34" s="293"/>
      <c r="D34" s="293"/>
      <c r="E34" s="293"/>
      <c r="F34" s="293"/>
      <c r="G34" s="294"/>
      <c r="H34" s="60">
        <v>5</v>
      </c>
      <c r="I34" s="292" t="s">
        <v>123</v>
      </c>
      <c r="J34" s="293"/>
      <c r="K34" s="293"/>
      <c r="L34" s="293"/>
      <c r="M34" s="293"/>
      <c r="N34" s="293"/>
      <c r="O34" s="293"/>
      <c r="P34" s="293"/>
      <c r="Q34" s="294"/>
      <c r="R34" s="60">
        <v>8</v>
      </c>
      <c r="S34" s="292" t="s">
        <v>124</v>
      </c>
      <c r="T34" s="293"/>
      <c r="U34" s="293"/>
      <c r="V34" s="293"/>
      <c r="W34" s="293"/>
      <c r="X34" s="293"/>
      <c r="Y34" s="294"/>
      <c r="Z34" s="60">
        <v>11</v>
      </c>
      <c r="AA34" s="292" t="s">
        <v>125</v>
      </c>
      <c r="AB34" s="293"/>
      <c r="AC34" s="293"/>
      <c r="AD34" s="293"/>
      <c r="AE34" s="293"/>
      <c r="AF34" s="293"/>
      <c r="AG34" s="294"/>
      <c r="AH34" s="60">
        <v>14</v>
      </c>
      <c r="AI34" s="295"/>
      <c r="AJ34" s="296"/>
      <c r="AK34" s="296"/>
      <c r="AL34" s="296"/>
      <c r="AM34" s="296"/>
      <c r="AN34" s="296"/>
      <c r="AO34" s="296"/>
      <c r="AP34" s="296"/>
      <c r="AQ34" s="296"/>
      <c r="AR34" s="297"/>
      <c r="AS34" s="301"/>
      <c r="AT34" s="302"/>
      <c r="AU34" s="302"/>
      <c r="AV34" s="302"/>
      <c r="AW34" s="302"/>
      <c r="AX34" s="302"/>
      <c r="AY34" s="302"/>
      <c r="AZ34" s="302"/>
      <c r="BA34" s="302"/>
      <c r="BB34" s="302"/>
      <c r="BC34" s="302"/>
      <c r="BD34" s="302"/>
      <c r="BE34" s="302"/>
      <c r="BF34" s="303"/>
    </row>
    <row r="35" spans="1:59" ht="15" customHeight="1" x14ac:dyDescent="0.2">
      <c r="A35" s="60">
        <v>3</v>
      </c>
      <c r="B35" s="292" t="s">
        <v>126</v>
      </c>
      <c r="C35" s="293"/>
      <c r="D35" s="293"/>
      <c r="E35" s="293"/>
      <c r="F35" s="293"/>
      <c r="G35" s="294"/>
      <c r="H35" s="60">
        <v>6</v>
      </c>
      <c r="I35" s="292" t="s">
        <v>127</v>
      </c>
      <c r="J35" s="293"/>
      <c r="K35" s="293"/>
      <c r="L35" s="293"/>
      <c r="M35" s="293"/>
      <c r="N35" s="293"/>
      <c r="O35" s="293"/>
      <c r="P35" s="293"/>
      <c r="Q35" s="294"/>
      <c r="R35" s="60">
        <v>9</v>
      </c>
      <c r="S35" s="292" t="s">
        <v>128</v>
      </c>
      <c r="T35" s="293"/>
      <c r="U35" s="293"/>
      <c r="V35" s="293"/>
      <c r="W35" s="293"/>
      <c r="X35" s="293"/>
      <c r="Y35" s="294"/>
      <c r="Z35" s="60">
        <v>12</v>
      </c>
      <c r="AA35" s="292" t="s">
        <v>129</v>
      </c>
      <c r="AB35" s="293"/>
      <c r="AC35" s="293"/>
      <c r="AD35" s="293"/>
      <c r="AE35" s="293"/>
      <c r="AF35" s="293"/>
      <c r="AG35" s="294"/>
      <c r="AH35" s="60">
        <v>15</v>
      </c>
      <c r="AI35" s="295"/>
      <c r="AJ35" s="296"/>
      <c r="AK35" s="296"/>
      <c r="AL35" s="296"/>
      <c r="AM35" s="296"/>
      <c r="AN35" s="296"/>
      <c r="AO35" s="296"/>
      <c r="AP35" s="296"/>
      <c r="AQ35" s="296"/>
      <c r="AR35" s="297"/>
      <c r="AS35" s="304"/>
      <c r="AT35" s="305"/>
      <c r="AU35" s="305"/>
      <c r="AV35" s="305"/>
      <c r="AW35" s="305"/>
      <c r="AX35" s="305"/>
      <c r="AY35" s="305"/>
      <c r="AZ35" s="305"/>
      <c r="BA35" s="305"/>
      <c r="BB35" s="305"/>
      <c r="BC35" s="305"/>
      <c r="BD35" s="305"/>
      <c r="BE35" s="305"/>
      <c r="BF35" s="306"/>
    </row>
    <row r="36" spans="1:59" x14ac:dyDescent="0.2">
      <c r="A36" s="8" t="s">
        <v>116</v>
      </c>
      <c r="B36" s="8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250" t="s">
        <v>19</v>
      </c>
      <c r="BE36" s="250"/>
      <c r="BF36" s="250"/>
    </row>
    <row r="38" spans="1:59" x14ac:dyDescent="0.2">
      <c r="A38" s="253" t="s">
        <v>110</v>
      </c>
      <c r="B38" s="254"/>
      <c r="C38" s="254"/>
      <c r="D38" s="254"/>
      <c r="E38" s="254"/>
      <c r="F38" s="254"/>
      <c r="G38" s="254"/>
      <c r="H38" s="254"/>
      <c r="I38" s="254"/>
      <c r="J38" s="254"/>
      <c r="K38" s="254"/>
      <c r="L38" s="254"/>
      <c r="M38" s="254"/>
      <c r="N38" s="254"/>
      <c r="O38" s="254"/>
      <c r="P38" s="254"/>
      <c r="Q38" s="254"/>
      <c r="R38" s="254"/>
      <c r="S38" s="254"/>
      <c r="T38" s="254"/>
      <c r="U38" s="254"/>
      <c r="V38" s="254"/>
      <c r="W38" s="254"/>
      <c r="X38" s="254"/>
      <c r="Y38" s="254"/>
      <c r="Z38" s="254"/>
      <c r="AA38" s="254"/>
      <c r="AB38" s="254"/>
      <c r="AC38" s="255"/>
      <c r="AD38" s="55">
        <f>IF(EVID_ANV!AD47 &gt;0,EVID_ANV!AD47,"")</f>
        <v>3</v>
      </c>
      <c r="AE38" s="55">
        <f>IF(EVID_ANV!AE47 &gt;0,EVID_ANV!AE47,"")</f>
        <v>5</v>
      </c>
      <c r="AF38" s="55">
        <f>IF(EVID_ANV!AF47 &gt;0,EVID_ANV!AF47,"")</f>
        <v>1</v>
      </c>
      <c r="AG38" s="55" t="str">
        <f>IF(EVID_ANV!AG47 &gt;0,EVID_ANV!AG47,"")</f>
        <v/>
      </c>
      <c r="AH38" s="55" t="str">
        <f>IF(EVID_ANV!AH47 &gt;0,EVID_ANV!AH47,"")</f>
        <v/>
      </c>
      <c r="AI38" s="55" t="str">
        <f>IF(EVID_ANV!AI47 &gt;0,EVID_ANV!AI47,"")</f>
        <v/>
      </c>
      <c r="AJ38" s="55" t="str">
        <f>IF(EVID_ANV!AJ47 &gt;0,EVID_ANV!AJ47,"")</f>
        <v/>
      </c>
      <c r="AK38" s="55">
        <f>IF(EVID_ANV!AK47 &gt;0,EVID_ANV!AK47,"")</f>
        <v>2</v>
      </c>
      <c r="AL38" s="55" t="str">
        <f>IF(EVID_ANV!AL47 &gt;0,EVID_ANV!AL47,"")</f>
        <v/>
      </c>
      <c r="AM38" s="55" t="str">
        <f>IF(EVID_ANV!AM47 &gt;0,EVID_ANV!AM47,"")</f>
        <v/>
      </c>
      <c r="AN38" s="55" t="str">
        <f>IF(EVID_ANV!AN47 &gt;0,EVID_ANV!AN47,"")</f>
        <v/>
      </c>
      <c r="AO38" s="55" t="str">
        <f>IF(EVID_ANV!AO47 &gt;0,EVID_ANV!AO47,"")</f>
        <v/>
      </c>
      <c r="AP38" s="55" t="str">
        <f>IF(EVID_ANV!AP47 &gt;0,EVID_ANV!AP47,"")</f>
        <v/>
      </c>
      <c r="AQ38" s="55" t="str">
        <f>IF(EVID_ANV!AQ47 &gt;0,EVID_ANV!AQ47,"")</f>
        <v/>
      </c>
      <c r="AR38" s="55" t="str">
        <f>IF(EVID_ANV!AR47 &gt;0,EVID_ANV!AR47,"")</f>
        <v/>
      </c>
      <c r="AS38" s="55" t="str">
        <f>IF(EVID_ANV!AS47 &gt;0,EVID_ANV!AS47,"")</f>
        <v/>
      </c>
      <c r="AT38" s="55" t="str">
        <f>IF(EVID_ANV!AT47 &gt;0,EVID_ANV!AT47,"")</f>
        <v/>
      </c>
      <c r="AU38" s="55" t="str">
        <f>IF(EVID_ANV!AU47 &gt;0,EVID_ANV!AU47,"")</f>
        <v/>
      </c>
      <c r="AV38" s="55" t="str">
        <f>IF(EVID_ANV!AV47 &gt;0,EVID_ANV!AV47,"")</f>
        <v/>
      </c>
      <c r="AW38" s="55" t="str">
        <f>IF(EVID_ANV!AW47 &gt;0,EVID_ANV!AW47,"")</f>
        <v/>
      </c>
      <c r="AX38" s="55" t="str">
        <f>IF(EVID_ANV!AX47 &gt;0,EVID_ANV!AX47,"")</f>
        <v/>
      </c>
      <c r="AY38" s="55" t="str">
        <f>IF(EVID_ANV!AY47 &gt;0,EVID_ANV!AY47,"")</f>
        <v/>
      </c>
      <c r="AZ38" s="55" t="str">
        <f>IF(EVID_ANV!AZ47 &gt;0,EVID_ANV!AZ47,"")</f>
        <v/>
      </c>
      <c r="BA38" s="55" t="str">
        <f>IF(EVID_ANV!BA47 &gt;0,EVID_ANV!BA47,"")</f>
        <v/>
      </c>
      <c r="BB38" s="55" t="str">
        <f>IF(EVID_ANV!BB47 &gt;0,EVID_ANV!BB47,"")</f>
        <v/>
      </c>
      <c r="BC38" s="239" t="s">
        <v>91</v>
      </c>
      <c r="BD38" s="240"/>
      <c r="BE38" s="240"/>
      <c r="BF38" s="56">
        <f>EVID_ANV!BF47</f>
        <v>4</v>
      </c>
    </row>
    <row r="39" spans="1:59" x14ac:dyDescent="0.2">
      <c r="A39" s="253" t="s">
        <v>111</v>
      </c>
      <c r="B39" s="254"/>
      <c r="C39" s="254"/>
      <c r="D39" s="254"/>
      <c r="E39" s="254"/>
      <c r="F39" s="254"/>
      <c r="G39" s="254"/>
      <c r="H39" s="254"/>
      <c r="I39" s="254"/>
      <c r="J39" s="254"/>
      <c r="K39" s="254"/>
      <c r="L39" s="254"/>
      <c r="M39" s="254"/>
      <c r="N39" s="254"/>
      <c r="O39" s="254"/>
      <c r="P39" s="254"/>
      <c r="Q39" s="254"/>
      <c r="R39" s="254"/>
      <c r="S39" s="254"/>
      <c r="T39" s="254"/>
      <c r="U39" s="254"/>
      <c r="V39" s="254"/>
      <c r="W39" s="254"/>
      <c r="X39" s="254"/>
      <c r="Y39" s="254"/>
      <c r="Z39" s="254"/>
      <c r="AA39" s="254"/>
      <c r="AB39" s="254"/>
      <c r="AC39" s="255"/>
      <c r="AD39" s="57">
        <f>IF(EVID_ANV!AD48 &gt;0,EVID_ANV!AD48,"")</f>
        <v>20</v>
      </c>
      <c r="AE39" s="57">
        <f>IF(EVID_ANV!AE48 &gt;0,EVID_ANV!AE48,"")</f>
        <v>10</v>
      </c>
      <c r="AF39" s="57">
        <f>IF(EVID_ANV!AF48 &gt;0,EVID_ANV!AF48,"")</f>
        <v>10</v>
      </c>
      <c r="AG39" s="57" t="str">
        <f>IF(EVID_ANV!AG48 &gt;0,EVID_ANV!AG48,"")</f>
        <v/>
      </c>
      <c r="AH39" s="57">
        <f>IF(EVID_ANV!AH48 &gt;0,EVID_ANV!AH48,"")</f>
        <v>20</v>
      </c>
      <c r="AI39" s="57" t="str">
        <f>IF(EVID_ANV!AI48 &gt;0,EVID_ANV!AI48,"")</f>
        <v/>
      </c>
      <c r="AJ39" s="57" t="str">
        <f>IF(EVID_ANV!AJ48 &gt;0,EVID_ANV!AJ48,"")</f>
        <v/>
      </c>
      <c r="AK39" s="57">
        <f>IF(EVID_ANV!AK48 &gt;0,EVID_ANV!AK48,"")</f>
        <v>10</v>
      </c>
      <c r="AL39" s="57" t="str">
        <f>IF(EVID_ANV!AL48 &gt;0,EVID_ANV!AL48,"")</f>
        <v/>
      </c>
      <c r="AM39" s="57" t="str">
        <f>IF(EVID_ANV!AM48 &gt;0,EVID_ANV!AM48,"")</f>
        <v/>
      </c>
      <c r="AN39" s="57" t="str">
        <f>IF(EVID_ANV!AN48 &gt;0,EVID_ANV!AN48,"")</f>
        <v/>
      </c>
      <c r="AO39" s="57" t="str">
        <f>IF(EVID_ANV!AO48 &gt;0,EVID_ANV!AO48,"")</f>
        <v/>
      </c>
      <c r="AP39" s="57" t="str">
        <f>IF(EVID_ANV!AP48 &gt;0,EVID_ANV!AP48,"")</f>
        <v/>
      </c>
      <c r="AQ39" s="57" t="str">
        <f>IF(EVID_ANV!AQ48 &gt;0,EVID_ANV!AQ48,"")</f>
        <v/>
      </c>
      <c r="AR39" s="57" t="str">
        <f>IF(EVID_ANV!AR48 &gt;0,EVID_ANV!AR48,"")</f>
        <v/>
      </c>
      <c r="AS39" s="57" t="str">
        <f>IF(EVID_ANV!AS48 &gt;0,EVID_ANV!AS48,"")</f>
        <v/>
      </c>
      <c r="AT39" s="57" t="str">
        <f>IF(EVID_ANV!AT48 &gt;0,EVID_ANV!AT48,"")</f>
        <v/>
      </c>
      <c r="AU39" s="57" t="str">
        <f>IF(EVID_ANV!AU48 &gt;0,EVID_ANV!AU48,"")</f>
        <v/>
      </c>
      <c r="AV39" s="57" t="str">
        <f>IF(EVID_ANV!AV48 &gt;0,EVID_ANV!AV48,"")</f>
        <v/>
      </c>
      <c r="AW39" s="57" t="str">
        <f>IF(EVID_ANV!AW48 &gt;0,EVID_ANV!AW48,"")</f>
        <v/>
      </c>
      <c r="AX39" s="57" t="str">
        <f>IF(EVID_ANV!AX48 &gt;0,EVID_ANV!AX48,"")</f>
        <v/>
      </c>
      <c r="AY39" s="57" t="str">
        <f>IF(EVID_ANV!AY48 &gt;0,EVID_ANV!AY48,"")</f>
        <v/>
      </c>
      <c r="AZ39" s="57" t="str">
        <f>IF(EVID_ANV!AZ48 &gt;0,EVID_ANV!AZ48,"")</f>
        <v/>
      </c>
      <c r="BA39" s="57" t="str">
        <f>IF(EVID_ANV!BA48 &gt;0,EVID_ANV!BA48,"")</f>
        <v/>
      </c>
      <c r="BB39" s="57" t="str">
        <f>IF(EVID_ANV!BB48 &gt;0,EVID_ANV!BB48,"")</f>
        <v/>
      </c>
      <c r="BC39" s="239" t="s">
        <v>112</v>
      </c>
      <c r="BD39" s="240"/>
      <c r="BE39" s="240"/>
      <c r="BF39" s="56">
        <f>EVID_ANV!BF48</f>
        <v>70</v>
      </c>
    </row>
    <row r="40" spans="1:59" x14ac:dyDescent="0.2">
      <c r="A40" s="253" t="s">
        <v>113</v>
      </c>
      <c r="B40" s="254"/>
      <c r="C40" s="254"/>
      <c r="D40" s="254"/>
      <c r="E40" s="254"/>
      <c r="F40" s="254"/>
      <c r="G40" s="254"/>
      <c r="H40" s="254"/>
      <c r="I40" s="254"/>
      <c r="J40" s="254"/>
      <c r="K40" s="254"/>
      <c r="L40" s="254"/>
      <c r="M40" s="254"/>
      <c r="N40" s="254"/>
      <c r="O40" s="254"/>
      <c r="P40" s="254"/>
      <c r="Q40" s="254"/>
      <c r="R40" s="254"/>
      <c r="S40" s="254"/>
      <c r="T40" s="254"/>
      <c r="U40" s="254"/>
      <c r="V40" s="254"/>
      <c r="W40" s="254"/>
      <c r="X40" s="254"/>
      <c r="Y40" s="254"/>
      <c r="Z40" s="254"/>
      <c r="AA40" s="254"/>
      <c r="AB40" s="254"/>
      <c r="AC40" s="255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256" t="s">
        <v>3</v>
      </c>
      <c r="BD40" s="256"/>
      <c r="BE40" s="256"/>
      <c r="BF40" s="256"/>
    </row>
    <row r="41" spans="1:59" x14ac:dyDescent="0.2">
      <c r="A41" s="144" t="s">
        <v>32</v>
      </c>
      <c r="B41" s="145"/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5"/>
      <c r="Z41" s="145"/>
      <c r="AA41" s="145"/>
      <c r="AB41" s="145"/>
      <c r="AC41" s="146"/>
      <c r="AD41" s="257" t="s">
        <v>114</v>
      </c>
      <c r="AE41" s="258"/>
      <c r="AF41" s="258"/>
      <c r="AG41" s="258"/>
      <c r="AH41" s="258"/>
      <c r="AI41" s="258"/>
      <c r="AJ41" s="258"/>
      <c r="AK41" s="258"/>
      <c r="AL41" s="258"/>
      <c r="AM41" s="258"/>
      <c r="AN41" s="258"/>
      <c r="AO41" s="258"/>
      <c r="AP41" s="258"/>
      <c r="AQ41" s="258"/>
      <c r="AR41" s="258"/>
      <c r="AS41" s="258"/>
      <c r="AT41" s="258"/>
      <c r="AU41" s="258"/>
      <c r="AV41" s="258"/>
      <c r="AW41" s="258"/>
      <c r="AX41" s="258"/>
      <c r="AY41" s="258"/>
      <c r="AZ41" s="258"/>
      <c r="BA41" s="258"/>
      <c r="BB41" s="307"/>
      <c r="BC41" s="309" t="s">
        <v>91</v>
      </c>
      <c r="BD41" s="310"/>
      <c r="BE41" s="309" t="s">
        <v>115</v>
      </c>
      <c r="BF41" s="310"/>
    </row>
    <row r="42" spans="1:59" x14ac:dyDescent="0.2">
      <c r="A42" s="212" t="s">
        <v>33</v>
      </c>
      <c r="B42" s="213"/>
      <c r="C42" s="213"/>
      <c r="D42" s="213"/>
      <c r="E42" s="213"/>
      <c r="F42" s="213"/>
      <c r="G42" s="213"/>
      <c r="H42" s="213"/>
      <c r="I42" s="213"/>
      <c r="J42" s="213"/>
      <c r="K42" s="213"/>
      <c r="L42" s="213"/>
      <c r="M42" s="213"/>
      <c r="N42" s="213"/>
      <c r="O42" s="213"/>
      <c r="P42" s="213"/>
      <c r="Q42" s="213"/>
      <c r="R42" s="213"/>
      <c r="S42" s="213"/>
      <c r="T42" s="213"/>
      <c r="U42" s="213"/>
      <c r="V42" s="213"/>
      <c r="W42" s="213"/>
      <c r="X42" s="213"/>
      <c r="Y42" s="213"/>
      <c r="Z42" s="213"/>
      <c r="AA42" s="213"/>
      <c r="AB42" s="213"/>
      <c r="AC42" s="214"/>
      <c r="AD42" s="259"/>
      <c r="AE42" s="260"/>
      <c r="AF42" s="260"/>
      <c r="AG42" s="260"/>
      <c r="AH42" s="260"/>
      <c r="AI42" s="260"/>
      <c r="AJ42" s="260"/>
      <c r="AK42" s="260"/>
      <c r="AL42" s="260"/>
      <c r="AM42" s="260"/>
      <c r="AN42" s="260"/>
      <c r="AO42" s="260"/>
      <c r="AP42" s="260"/>
      <c r="AQ42" s="260"/>
      <c r="AR42" s="260"/>
      <c r="AS42" s="260"/>
      <c r="AT42" s="260"/>
      <c r="AU42" s="260"/>
      <c r="AV42" s="260"/>
      <c r="AW42" s="260"/>
      <c r="AX42" s="260"/>
      <c r="AY42" s="260"/>
      <c r="AZ42" s="260"/>
      <c r="BA42" s="260"/>
      <c r="BB42" s="308"/>
      <c r="BC42" s="311"/>
      <c r="BD42" s="312"/>
      <c r="BE42" s="311"/>
      <c r="BF42" s="312"/>
    </row>
    <row r="43" spans="1:59" ht="30" customHeight="1" x14ac:dyDescent="0.25">
      <c r="A43" s="5">
        <v>26</v>
      </c>
      <c r="B43" s="177" t="str">
        <f>IF(ISBLANK(NOMBRES!B27),"",NOMBRES!B27)</f>
        <v>HERNANDEZ HERNANDEZ MARCE DEL ROSARIO</v>
      </c>
      <c r="C43" s="178"/>
      <c r="D43" s="178"/>
      <c r="E43" s="178"/>
      <c r="F43" s="178"/>
      <c r="G43" s="178"/>
      <c r="H43" s="178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  <c r="AA43" s="178"/>
      <c r="AB43" s="178"/>
      <c r="AC43" s="179"/>
      <c r="AD43" s="47">
        <v>10</v>
      </c>
      <c r="AE43" s="47">
        <v>10</v>
      </c>
      <c r="AF43" s="47">
        <v>20</v>
      </c>
      <c r="AG43" s="47"/>
      <c r="AH43" s="47"/>
      <c r="AI43" s="47"/>
      <c r="AJ43" s="47"/>
      <c r="AK43" s="47">
        <v>10</v>
      </c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248" t="str">
        <f>IF(B43="","",CONCATENATE(IF(B43="","",COUNTIF(AD43:BB43,"&gt;0"))," / ",BF$38))</f>
        <v>4 / 4</v>
      </c>
      <c r="BD43" s="249"/>
      <c r="BE43" s="248">
        <f>IF(B43="","",SUM(AD43:BB43))</f>
        <v>50</v>
      </c>
      <c r="BF43" s="249"/>
      <c r="BG43" s="71" t="str">
        <f>IF(B43="","",IF(BE43&gt;CONCENTRADO!C$15,"VERIFICAR LA SUMA",""))</f>
        <v/>
      </c>
    </row>
    <row r="44" spans="1:59" ht="30" customHeight="1" x14ac:dyDescent="0.25">
      <c r="A44" s="10">
        <v>27</v>
      </c>
      <c r="B44" s="174" t="str">
        <f>IF(ISBLANK(NOMBRES!B28),"",NOMBRES!B28)</f>
        <v>HERNANDEZ HERNANDEZ NAHEMA DEL MILAGROS</v>
      </c>
      <c r="C44" s="175"/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  <c r="AA44" s="175"/>
      <c r="AB44" s="175"/>
      <c r="AC44" s="176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251" t="str">
        <f t="shared" ref="BC44:BC67" si="2">IF(B44="","",CONCATENATE(IF(B44="","",COUNTIF(AD44:BB44,"&gt;0"))," / ",BF$38))</f>
        <v>0 / 4</v>
      </c>
      <c r="BD44" s="252"/>
      <c r="BE44" s="251">
        <f t="shared" ref="BE44:BE67" si="3">IF(B44="","",SUM(AD44:BB44))</f>
        <v>0</v>
      </c>
      <c r="BF44" s="252"/>
      <c r="BG44" s="71" t="str">
        <f>IF(B44="","",IF(BE44&gt;CONCENTRADO!C$15,"VERIFICAR LA SUMA",""))</f>
        <v/>
      </c>
    </row>
    <row r="45" spans="1:59" ht="30" customHeight="1" x14ac:dyDescent="0.25">
      <c r="A45" s="5">
        <v>28</v>
      </c>
      <c r="B45" s="177" t="str">
        <f>IF(ISBLANK(NOMBRES!B29),"",NOMBRES!B29)</f>
        <v>HERNANDEZ LUIS JOSE ANGEL</v>
      </c>
      <c r="C45" s="178"/>
      <c r="D45" s="178"/>
      <c r="E45" s="178"/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  <c r="AA45" s="178"/>
      <c r="AB45" s="178"/>
      <c r="AC45" s="179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248" t="str">
        <f t="shared" si="2"/>
        <v>0 / 4</v>
      </c>
      <c r="BD45" s="249"/>
      <c r="BE45" s="248">
        <f t="shared" si="3"/>
        <v>0</v>
      </c>
      <c r="BF45" s="249"/>
      <c r="BG45" s="71" t="str">
        <f>IF(B45="","",IF(BE45&gt;CONCENTRADO!C$15,"VERIFICAR LA SUMA",""))</f>
        <v/>
      </c>
    </row>
    <row r="46" spans="1:59" ht="30" customHeight="1" x14ac:dyDescent="0.25">
      <c r="A46" s="10">
        <v>29</v>
      </c>
      <c r="B46" s="174" t="str">
        <f>IF(ISBLANK(NOMBRES!B30),"",NOMBRES!B30)</f>
        <v>HERNANDEZ LUIS SOFIA</v>
      </c>
      <c r="C46" s="175"/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  <c r="AA46" s="175"/>
      <c r="AB46" s="175"/>
      <c r="AC46" s="176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251" t="str">
        <f t="shared" si="2"/>
        <v>0 / 4</v>
      </c>
      <c r="BD46" s="252"/>
      <c r="BE46" s="251">
        <f t="shared" si="3"/>
        <v>0</v>
      </c>
      <c r="BF46" s="252"/>
      <c r="BG46" s="71" t="str">
        <f>IF(B46="","",IF(BE46&gt;CONCENTRADO!C$15,"VERIFICAR LA SUMA",""))</f>
        <v/>
      </c>
    </row>
    <row r="47" spans="1:59" ht="30" customHeight="1" x14ac:dyDescent="0.25">
      <c r="A47" s="5">
        <v>30</v>
      </c>
      <c r="B47" s="177" t="str">
        <f>IF(ISBLANK(NOMBRES!B31),"",NOMBRES!B31)</f>
        <v>HERNANDEZ NOLASCO BLANCA AZALIA</v>
      </c>
      <c r="C47" s="178"/>
      <c r="D47" s="178"/>
      <c r="E47" s="178"/>
      <c r="F47" s="178"/>
      <c r="G47" s="178"/>
      <c r="H47" s="178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78"/>
      <c r="T47" s="178"/>
      <c r="U47" s="178"/>
      <c r="V47" s="178"/>
      <c r="W47" s="178"/>
      <c r="X47" s="178"/>
      <c r="Y47" s="178"/>
      <c r="Z47" s="178"/>
      <c r="AA47" s="178"/>
      <c r="AB47" s="178"/>
      <c r="AC47" s="179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248" t="str">
        <f t="shared" si="2"/>
        <v>0 / 4</v>
      </c>
      <c r="BD47" s="249"/>
      <c r="BE47" s="248">
        <f t="shared" si="3"/>
        <v>0</v>
      </c>
      <c r="BF47" s="249"/>
      <c r="BG47" s="71" t="str">
        <f>IF(B47="","",IF(BE47&gt;CONCENTRADO!C$15,"VERIFICAR LA SUMA",""))</f>
        <v/>
      </c>
    </row>
    <row r="48" spans="1:59" ht="30" customHeight="1" x14ac:dyDescent="0.25">
      <c r="A48" s="10">
        <v>31</v>
      </c>
      <c r="B48" s="174" t="str">
        <f>IF(ISBLANK(NOMBRES!B32),"",NOMBRES!B32)</f>
        <v>JUAREZ BAHENA XIMENA</v>
      </c>
      <c r="C48" s="175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  <c r="AA48" s="175"/>
      <c r="AB48" s="175"/>
      <c r="AC48" s="176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  <c r="BC48" s="251" t="str">
        <f t="shared" si="2"/>
        <v>0 / 4</v>
      </c>
      <c r="BD48" s="252"/>
      <c r="BE48" s="251">
        <f t="shared" si="3"/>
        <v>0</v>
      </c>
      <c r="BF48" s="252"/>
      <c r="BG48" s="71" t="str">
        <f>IF(B48="","",IF(BE48&gt;CONCENTRADO!C$15,"VERIFICAR LA SUMA",""))</f>
        <v/>
      </c>
    </row>
    <row r="49" spans="1:59" ht="30" customHeight="1" x14ac:dyDescent="0.25">
      <c r="A49" s="5">
        <v>32</v>
      </c>
      <c r="B49" s="177" t="str">
        <f>IF(ISBLANK(NOMBRES!B33),"",NOMBRES!B33)</f>
        <v>LAZARO VAZQUEZ ANGEL ARATH</v>
      </c>
      <c r="C49" s="178"/>
      <c r="D49" s="178"/>
      <c r="E49" s="178"/>
      <c r="F49" s="178"/>
      <c r="G49" s="178"/>
      <c r="H49" s="178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78"/>
      <c r="W49" s="178"/>
      <c r="X49" s="178"/>
      <c r="Y49" s="178"/>
      <c r="Z49" s="178"/>
      <c r="AA49" s="178"/>
      <c r="AB49" s="178"/>
      <c r="AC49" s="179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248" t="str">
        <f t="shared" si="2"/>
        <v>0 / 4</v>
      </c>
      <c r="BD49" s="249"/>
      <c r="BE49" s="248">
        <f t="shared" si="3"/>
        <v>0</v>
      </c>
      <c r="BF49" s="249"/>
      <c r="BG49" s="71" t="str">
        <f>IF(B49="","",IF(BE49&gt;CONCENTRADO!C$15,"VERIFICAR LA SUMA",""))</f>
        <v/>
      </c>
    </row>
    <row r="50" spans="1:59" ht="30" customHeight="1" x14ac:dyDescent="0.25">
      <c r="A50" s="10">
        <v>33</v>
      </c>
      <c r="B50" s="174" t="str">
        <f>IF(ISBLANK(NOMBRES!B34),"",NOMBRES!B34)</f>
        <v>LOPEZ GONZALEZ PARIS ANNGELY</v>
      </c>
      <c r="C50" s="175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  <c r="AA50" s="175"/>
      <c r="AB50" s="175"/>
      <c r="AC50" s="176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251" t="str">
        <f t="shared" si="2"/>
        <v>0 / 4</v>
      </c>
      <c r="BD50" s="252"/>
      <c r="BE50" s="251">
        <f t="shared" si="3"/>
        <v>0</v>
      </c>
      <c r="BF50" s="252"/>
      <c r="BG50" s="71" t="str">
        <f>IF(B50="","",IF(BE50&gt;CONCENTRADO!C$15,"VERIFICAR LA SUMA",""))</f>
        <v/>
      </c>
    </row>
    <row r="51" spans="1:59" ht="30" customHeight="1" x14ac:dyDescent="0.25">
      <c r="A51" s="5">
        <v>34</v>
      </c>
      <c r="B51" s="177" t="str">
        <f>IF(ISBLANK(NOMBRES!B35),"",NOMBRES!B35)</f>
        <v>MARTINEZ BAUTISTA AMBAR GUADALUPE</v>
      </c>
      <c r="C51" s="178"/>
      <c r="D51" s="178"/>
      <c r="E51" s="178"/>
      <c r="F51" s="178"/>
      <c r="G51" s="178"/>
      <c r="H51" s="178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78"/>
      <c r="T51" s="178"/>
      <c r="U51" s="178"/>
      <c r="V51" s="178"/>
      <c r="W51" s="178"/>
      <c r="X51" s="178"/>
      <c r="Y51" s="178"/>
      <c r="Z51" s="178"/>
      <c r="AA51" s="178"/>
      <c r="AB51" s="178"/>
      <c r="AC51" s="179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248" t="str">
        <f t="shared" si="2"/>
        <v>0 / 4</v>
      </c>
      <c r="BD51" s="249"/>
      <c r="BE51" s="248">
        <f t="shared" si="3"/>
        <v>0</v>
      </c>
      <c r="BF51" s="249"/>
      <c r="BG51" s="71" t="str">
        <f>IF(B51="","",IF(BE51&gt;CONCENTRADO!C$15,"VERIFICAR LA SUMA",""))</f>
        <v/>
      </c>
    </row>
    <row r="52" spans="1:59" ht="30" customHeight="1" x14ac:dyDescent="0.25">
      <c r="A52" s="10">
        <v>35</v>
      </c>
      <c r="B52" s="174" t="str">
        <f>IF(ISBLANK(NOMBRES!B36),"",NOMBRES!B36)</f>
        <v>MARTINEZ GONZALEZ JOSGAR NOE</v>
      </c>
      <c r="C52" s="175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  <c r="AA52" s="175"/>
      <c r="AB52" s="175"/>
      <c r="AC52" s="176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251" t="str">
        <f t="shared" si="2"/>
        <v>0 / 4</v>
      </c>
      <c r="BD52" s="252"/>
      <c r="BE52" s="251">
        <f t="shared" si="3"/>
        <v>0</v>
      </c>
      <c r="BF52" s="252"/>
      <c r="BG52" s="71" t="str">
        <f>IF(B52="","",IF(BE52&gt;CONCENTRADO!C$15,"VERIFICAR LA SUMA",""))</f>
        <v/>
      </c>
    </row>
    <row r="53" spans="1:59" ht="30" customHeight="1" x14ac:dyDescent="0.25">
      <c r="A53" s="5">
        <v>36</v>
      </c>
      <c r="B53" s="177" t="str">
        <f>IF(ISBLANK(NOMBRES!B37),"",NOMBRES!B37)</f>
        <v>MARTINEZ HERNANDEZ ANA LLUVIA</v>
      </c>
      <c r="C53" s="178"/>
      <c r="D53" s="178"/>
      <c r="E53" s="178"/>
      <c r="F53" s="178"/>
      <c r="G53" s="178"/>
      <c r="H53" s="178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78"/>
      <c r="T53" s="178"/>
      <c r="U53" s="178"/>
      <c r="V53" s="178"/>
      <c r="W53" s="178"/>
      <c r="X53" s="178"/>
      <c r="Y53" s="178"/>
      <c r="Z53" s="178"/>
      <c r="AA53" s="178"/>
      <c r="AB53" s="178"/>
      <c r="AC53" s="179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248" t="str">
        <f t="shared" si="2"/>
        <v>0 / 4</v>
      </c>
      <c r="BD53" s="249"/>
      <c r="BE53" s="248">
        <f t="shared" si="3"/>
        <v>0</v>
      </c>
      <c r="BF53" s="249"/>
      <c r="BG53" s="71" t="str">
        <f>IF(B53="","",IF(BE53&gt;CONCENTRADO!C$15,"VERIFICAR LA SUMA",""))</f>
        <v/>
      </c>
    </row>
    <row r="54" spans="1:59" ht="30" customHeight="1" x14ac:dyDescent="0.25">
      <c r="A54" s="10">
        <v>37</v>
      </c>
      <c r="B54" s="174" t="str">
        <f>IF(ISBLANK(NOMBRES!B38),"",NOMBRES!B38)</f>
        <v>MARTINEZ HERNANDEZ ANGEL DE JESUS</v>
      </c>
      <c r="C54" s="175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  <c r="AA54" s="175"/>
      <c r="AB54" s="175"/>
      <c r="AC54" s="176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  <c r="BC54" s="251" t="str">
        <f t="shared" si="2"/>
        <v>0 / 4</v>
      </c>
      <c r="BD54" s="252"/>
      <c r="BE54" s="251">
        <f t="shared" si="3"/>
        <v>0</v>
      </c>
      <c r="BF54" s="252"/>
      <c r="BG54" s="71" t="str">
        <f>IF(B54="","",IF(BE54&gt;CONCENTRADO!C$15,"VERIFICAR LA SUMA",""))</f>
        <v/>
      </c>
    </row>
    <row r="55" spans="1:59" ht="30" customHeight="1" x14ac:dyDescent="0.25">
      <c r="A55" s="5">
        <v>38</v>
      </c>
      <c r="B55" s="177" t="str">
        <f>IF(ISBLANK(NOMBRES!B39),"",NOMBRES!B39)</f>
        <v>MARTINEZ HERNANDEZ JADER</v>
      </c>
      <c r="C55" s="178"/>
      <c r="D55" s="178"/>
      <c r="E55" s="178"/>
      <c r="F55" s="178"/>
      <c r="G55" s="178"/>
      <c r="H55" s="178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78"/>
      <c r="U55" s="178"/>
      <c r="V55" s="178"/>
      <c r="W55" s="178"/>
      <c r="X55" s="178"/>
      <c r="Y55" s="178"/>
      <c r="Z55" s="178"/>
      <c r="AA55" s="178"/>
      <c r="AB55" s="178"/>
      <c r="AC55" s="179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248" t="str">
        <f t="shared" si="2"/>
        <v>0 / 4</v>
      </c>
      <c r="BD55" s="249"/>
      <c r="BE55" s="248">
        <f t="shared" si="3"/>
        <v>0</v>
      </c>
      <c r="BF55" s="249"/>
      <c r="BG55" s="71" t="str">
        <f>IF(B55="","",IF(BE55&gt;CONCENTRADO!C$15,"VERIFICAR LA SUMA",""))</f>
        <v/>
      </c>
    </row>
    <row r="56" spans="1:59" ht="30" customHeight="1" x14ac:dyDescent="0.25">
      <c r="A56" s="10">
        <v>39</v>
      </c>
      <c r="B56" s="174" t="str">
        <f>IF(ISBLANK(NOMBRES!B40),"",NOMBRES!B40)</f>
        <v>MARTINEZ HERNANDEZ MAYREN ALEJANDRA</v>
      </c>
      <c r="C56" s="175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  <c r="AA56" s="175"/>
      <c r="AB56" s="175"/>
      <c r="AC56" s="176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  <c r="BB56" s="59"/>
      <c r="BC56" s="251" t="str">
        <f t="shared" si="2"/>
        <v>0 / 4</v>
      </c>
      <c r="BD56" s="252"/>
      <c r="BE56" s="251">
        <f t="shared" si="3"/>
        <v>0</v>
      </c>
      <c r="BF56" s="252"/>
      <c r="BG56" s="71" t="str">
        <f>IF(B56="","",IF(BE56&gt;CONCENTRADO!C$15,"VERIFICAR LA SUMA",""))</f>
        <v/>
      </c>
    </row>
    <row r="57" spans="1:59" ht="30" customHeight="1" x14ac:dyDescent="0.25">
      <c r="A57" s="5">
        <v>40</v>
      </c>
      <c r="B57" s="177" t="str">
        <f>IF(ISBLANK(NOMBRES!B41),"",NOMBRES!B41)</f>
        <v>MARTINEZ PAVA VALENTIN</v>
      </c>
      <c r="C57" s="178"/>
      <c r="D57" s="178"/>
      <c r="E57" s="178"/>
      <c r="F57" s="178"/>
      <c r="G57" s="178"/>
      <c r="H57" s="178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78"/>
      <c r="U57" s="178"/>
      <c r="V57" s="178"/>
      <c r="W57" s="178"/>
      <c r="X57" s="178"/>
      <c r="Y57" s="178"/>
      <c r="Z57" s="178"/>
      <c r="AA57" s="178"/>
      <c r="AB57" s="178"/>
      <c r="AC57" s="179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248" t="str">
        <f t="shared" si="2"/>
        <v>0 / 4</v>
      </c>
      <c r="BD57" s="249"/>
      <c r="BE57" s="248">
        <f t="shared" si="3"/>
        <v>0</v>
      </c>
      <c r="BF57" s="249"/>
      <c r="BG57" s="71" t="str">
        <f>IF(B57="","",IF(BE57&gt;CONCENTRADO!C$15,"VERIFICAR LA SUMA",""))</f>
        <v/>
      </c>
    </row>
    <row r="58" spans="1:59" ht="30" customHeight="1" x14ac:dyDescent="0.25">
      <c r="A58" s="10">
        <v>41</v>
      </c>
      <c r="B58" s="174" t="str">
        <f>IF(ISBLANK(NOMBRES!B42),"",NOMBRES!B42)</f>
        <v>PADILLA GONZALEZ JHONNY</v>
      </c>
      <c r="C58" s="175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  <c r="AA58" s="175"/>
      <c r="AB58" s="175"/>
      <c r="AC58" s="176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251" t="str">
        <f t="shared" si="2"/>
        <v>0 / 4</v>
      </c>
      <c r="BD58" s="252"/>
      <c r="BE58" s="251">
        <f t="shared" si="3"/>
        <v>0</v>
      </c>
      <c r="BF58" s="252"/>
      <c r="BG58" s="71" t="str">
        <f>IF(B58="","",IF(BE58&gt;CONCENTRADO!C$15,"VERIFICAR LA SUMA",""))</f>
        <v/>
      </c>
    </row>
    <row r="59" spans="1:59" ht="30" customHeight="1" x14ac:dyDescent="0.25">
      <c r="A59" s="5">
        <v>42</v>
      </c>
      <c r="B59" s="177" t="str">
        <f>IF(ISBLANK(NOMBRES!B43),"",NOMBRES!B43)</f>
        <v>PEREZ MARTINEZ LUZ ELENA</v>
      </c>
      <c r="C59" s="178"/>
      <c r="D59" s="178"/>
      <c r="E59" s="178"/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78"/>
      <c r="U59" s="178"/>
      <c r="V59" s="178"/>
      <c r="W59" s="178"/>
      <c r="X59" s="178"/>
      <c r="Y59" s="178"/>
      <c r="Z59" s="178"/>
      <c r="AA59" s="178"/>
      <c r="AB59" s="178"/>
      <c r="AC59" s="179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248" t="str">
        <f t="shared" si="2"/>
        <v>0 / 4</v>
      </c>
      <c r="BD59" s="249"/>
      <c r="BE59" s="248">
        <f t="shared" si="3"/>
        <v>0</v>
      </c>
      <c r="BF59" s="249"/>
      <c r="BG59" s="71" t="str">
        <f>IF(B59="","",IF(BE59&gt;CONCENTRADO!C$15,"VERIFICAR LA SUMA",""))</f>
        <v/>
      </c>
    </row>
    <row r="60" spans="1:59" ht="30" customHeight="1" x14ac:dyDescent="0.25">
      <c r="A60" s="10">
        <v>43</v>
      </c>
      <c r="B60" s="174" t="str">
        <f>IF(ISBLANK(NOMBRES!B44),"",NOMBRES!B44)</f>
        <v>RAMIREZ HERNANDEZ ADILENE PAOLA</v>
      </c>
      <c r="C60" s="175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  <c r="AA60" s="175"/>
      <c r="AB60" s="175"/>
      <c r="AC60" s="176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BB60" s="59"/>
      <c r="BC60" s="251" t="str">
        <f t="shared" si="2"/>
        <v>0 / 4</v>
      </c>
      <c r="BD60" s="252"/>
      <c r="BE60" s="251">
        <f t="shared" si="3"/>
        <v>0</v>
      </c>
      <c r="BF60" s="252"/>
      <c r="BG60" s="71" t="str">
        <f>IF(B60="","",IF(BE60&gt;CONCENTRADO!C$15,"VERIFICAR LA SUMA",""))</f>
        <v/>
      </c>
    </row>
    <row r="61" spans="1:59" ht="30" customHeight="1" x14ac:dyDescent="0.25">
      <c r="A61" s="5">
        <v>44</v>
      </c>
      <c r="B61" s="177" t="str">
        <f>IF(ISBLANK(NOMBRES!B45),"",NOMBRES!B45)</f>
        <v>ROCHA RAMIREZ EDITH ALEJANDRA</v>
      </c>
      <c r="C61" s="178"/>
      <c r="D61" s="178"/>
      <c r="E61" s="178"/>
      <c r="F61" s="178"/>
      <c r="G61" s="178"/>
      <c r="H61" s="178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78"/>
      <c r="U61" s="178"/>
      <c r="V61" s="178"/>
      <c r="W61" s="178"/>
      <c r="X61" s="178"/>
      <c r="Y61" s="178"/>
      <c r="Z61" s="178"/>
      <c r="AA61" s="178"/>
      <c r="AB61" s="178"/>
      <c r="AC61" s="179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248" t="str">
        <f t="shared" si="2"/>
        <v>0 / 4</v>
      </c>
      <c r="BD61" s="249"/>
      <c r="BE61" s="248">
        <f t="shared" si="3"/>
        <v>0</v>
      </c>
      <c r="BF61" s="249"/>
      <c r="BG61" s="71" t="str">
        <f>IF(B61="","",IF(BE61&gt;CONCENTRADO!C$15,"VERIFICAR LA SUMA",""))</f>
        <v/>
      </c>
    </row>
    <row r="62" spans="1:59" ht="30" customHeight="1" x14ac:dyDescent="0.25">
      <c r="A62" s="10">
        <v>45</v>
      </c>
      <c r="B62" s="174" t="str">
        <f>IF(ISBLANK(NOMBRES!B46),"",NOMBRES!B46)</f>
        <v>RODRIGUEZ DOMINGUEZ JULISSA</v>
      </c>
      <c r="C62" s="175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  <c r="AA62" s="175"/>
      <c r="AB62" s="175"/>
      <c r="AC62" s="176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  <c r="AU62" s="59"/>
      <c r="AV62" s="59"/>
      <c r="AW62" s="59"/>
      <c r="AX62" s="59"/>
      <c r="AY62" s="59"/>
      <c r="AZ62" s="59"/>
      <c r="BA62" s="59"/>
      <c r="BB62" s="59"/>
      <c r="BC62" s="251" t="str">
        <f t="shared" si="2"/>
        <v>0 / 4</v>
      </c>
      <c r="BD62" s="252"/>
      <c r="BE62" s="251">
        <f t="shared" si="3"/>
        <v>0</v>
      </c>
      <c r="BF62" s="252"/>
      <c r="BG62" s="71" t="str">
        <f>IF(B62="","",IF(BE62&gt;CONCENTRADO!C$15,"VERIFICAR LA SUMA",""))</f>
        <v/>
      </c>
    </row>
    <row r="63" spans="1:59" ht="30" customHeight="1" x14ac:dyDescent="0.25">
      <c r="A63" s="5">
        <v>46</v>
      </c>
      <c r="B63" s="177" t="str">
        <f>IF(ISBLANK(NOMBRES!B47),"",NOMBRES!B47)</f>
        <v>RODRIGUEZ LORENZO DAFNE ESTEFANIA</v>
      </c>
      <c r="C63" s="178"/>
      <c r="D63" s="178"/>
      <c r="E63" s="178"/>
      <c r="F63" s="178"/>
      <c r="G63" s="178"/>
      <c r="H63" s="178"/>
      <c r="I63" s="178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78"/>
      <c r="U63" s="178"/>
      <c r="V63" s="178"/>
      <c r="W63" s="178"/>
      <c r="X63" s="178"/>
      <c r="Y63" s="178"/>
      <c r="Z63" s="178"/>
      <c r="AA63" s="178"/>
      <c r="AB63" s="178"/>
      <c r="AC63" s="179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248" t="str">
        <f t="shared" si="2"/>
        <v>0 / 4</v>
      </c>
      <c r="BD63" s="249"/>
      <c r="BE63" s="248">
        <f t="shared" si="3"/>
        <v>0</v>
      </c>
      <c r="BF63" s="249"/>
      <c r="BG63" s="71" t="str">
        <f>IF(B63="","",IF(BE63&gt;CONCENTRADO!C$15,"VERIFICAR LA SUMA",""))</f>
        <v/>
      </c>
    </row>
    <row r="64" spans="1:59" ht="30" customHeight="1" x14ac:dyDescent="0.25">
      <c r="A64" s="10">
        <v>47</v>
      </c>
      <c r="B64" s="174" t="str">
        <f>IF(ISBLANK(NOMBRES!B48),"",NOMBRES!B48)</f>
        <v>ROSAS AMBROSIO YEISIL ARMIL</v>
      </c>
      <c r="C64" s="175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  <c r="AA64" s="175"/>
      <c r="AB64" s="175"/>
      <c r="AC64" s="176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/>
      <c r="AS64" s="59"/>
      <c r="AT64" s="59"/>
      <c r="AU64" s="59"/>
      <c r="AV64" s="59"/>
      <c r="AW64" s="59"/>
      <c r="AX64" s="59"/>
      <c r="AY64" s="59"/>
      <c r="AZ64" s="59"/>
      <c r="BA64" s="59"/>
      <c r="BB64" s="59"/>
      <c r="BC64" s="251" t="str">
        <f t="shared" si="2"/>
        <v>0 / 4</v>
      </c>
      <c r="BD64" s="252"/>
      <c r="BE64" s="251">
        <f t="shared" si="3"/>
        <v>0</v>
      </c>
      <c r="BF64" s="252"/>
      <c r="BG64" s="71" t="str">
        <f>IF(B64="","",IF(BE64&gt;CONCENTRADO!C$15,"VERIFICAR LA SUMA",""))</f>
        <v/>
      </c>
    </row>
    <row r="65" spans="1:59" ht="30" customHeight="1" x14ac:dyDescent="0.25">
      <c r="A65" s="5">
        <v>48</v>
      </c>
      <c r="B65" s="177" t="str">
        <f>IF(ISBLANK(NOMBRES!B49),"",NOMBRES!B49)</f>
        <v>VALERIO BAUTISTA CARLOS IVAN</v>
      </c>
      <c r="C65" s="178"/>
      <c r="D65" s="178"/>
      <c r="E65" s="178"/>
      <c r="F65" s="178"/>
      <c r="G65" s="178"/>
      <c r="H65" s="178"/>
      <c r="I65" s="178"/>
      <c r="J65" s="178"/>
      <c r="K65" s="178"/>
      <c r="L65" s="178"/>
      <c r="M65" s="178"/>
      <c r="N65" s="178"/>
      <c r="O65" s="178"/>
      <c r="P65" s="178"/>
      <c r="Q65" s="178"/>
      <c r="R65" s="178"/>
      <c r="S65" s="178"/>
      <c r="T65" s="178"/>
      <c r="U65" s="178"/>
      <c r="V65" s="178"/>
      <c r="W65" s="178"/>
      <c r="X65" s="178"/>
      <c r="Y65" s="178"/>
      <c r="Z65" s="178"/>
      <c r="AA65" s="178"/>
      <c r="AB65" s="178"/>
      <c r="AC65" s="179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248" t="str">
        <f t="shared" si="2"/>
        <v>0 / 4</v>
      </c>
      <c r="BD65" s="249"/>
      <c r="BE65" s="248">
        <f t="shared" si="3"/>
        <v>0</v>
      </c>
      <c r="BF65" s="249"/>
      <c r="BG65" s="71" t="str">
        <f>IF(B65="","",IF(BE65&gt;CONCENTRADO!C$15,"VERIFICAR LA SUMA",""))</f>
        <v/>
      </c>
    </row>
    <row r="66" spans="1:59" ht="30" customHeight="1" x14ac:dyDescent="0.25">
      <c r="A66" s="10">
        <v>49</v>
      </c>
      <c r="B66" s="174" t="str">
        <f>IF(ISBLANK(NOMBRES!B50),"",NOMBRES!B50)</f>
        <v/>
      </c>
      <c r="C66" s="175"/>
      <c r="D66" s="175"/>
      <c r="E66" s="175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  <c r="AA66" s="175"/>
      <c r="AB66" s="175"/>
      <c r="AC66" s="176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  <c r="AQ66" s="59"/>
      <c r="AR66" s="59"/>
      <c r="AS66" s="59"/>
      <c r="AT66" s="59"/>
      <c r="AU66" s="59"/>
      <c r="AV66" s="59"/>
      <c r="AW66" s="59"/>
      <c r="AX66" s="59"/>
      <c r="AY66" s="59"/>
      <c r="AZ66" s="59"/>
      <c r="BA66" s="59"/>
      <c r="BB66" s="59"/>
      <c r="BC66" s="251" t="str">
        <f t="shared" si="2"/>
        <v/>
      </c>
      <c r="BD66" s="252"/>
      <c r="BE66" s="251" t="str">
        <f t="shared" si="3"/>
        <v/>
      </c>
      <c r="BF66" s="252"/>
      <c r="BG66" s="71" t="str">
        <f>IF(B66="","",IF(BE66&gt;CONCENTRADO!C$15,"VERIFICAR LA SUMA",""))</f>
        <v/>
      </c>
    </row>
    <row r="67" spans="1:59" ht="30" customHeight="1" x14ac:dyDescent="0.25">
      <c r="A67" s="5">
        <v>50</v>
      </c>
      <c r="B67" s="177" t="str">
        <f>IF(ISBLANK(NOMBRES!B51),"",NOMBRES!B51)</f>
        <v/>
      </c>
      <c r="C67" s="178"/>
      <c r="D67" s="178"/>
      <c r="E67" s="178"/>
      <c r="F67" s="178"/>
      <c r="G67" s="178"/>
      <c r="H67" s="178"/>
      <c r="I67" s="178"/>
      <c r="J67" s="178"/>
      <c r="K67" s="178"/>
      <c r="L67" s="178"/>
      <c r="M67" s="178"/>
      <c r="N67" s="178"/>
      <c r="O67" s="178"/>
      <c r="P67" s="178"/>
      <c r="Q67" s="178"/>
      <c r="R67" s="178"/>
      <c r="S67" s="178"/>
      <c r="T67" s="178"/>
      <c r="U67" s="178"/>
      <c r="V67" s="178"/>
      <c r="W67" s="178"/>
      <c r="X67" s="178"/>
      <c r="Y67" s="178"/>
      <c r="Z67" s="178"/>
      <c r="AA67" s="178"/>
      <c r="AB67" s="178"/>
      <c r="AC67" s="179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248" t="str">
        <f t="shared" si="2"/>
        <v/>
      </c>
      <c r="BD67" s="249"/>
      <c r="BE67" s="248" t="str">
        <f t="shared" si="3"/>
        <v/>
      </c>
      <c r="BF67" s="249"/>
      <c r="BG67" s="71" t="str">
        <f>IF(B67="","",IF(BE67&gt;CONCENTRADO!C$15,"VERIFICAR LA SUMA",""))</f>
        <v/>
      </c>
    </row>
    <row r="68" spans="1:59" ht="15" x14ac:dyDescent="0.2">
      <c r="A68" s="15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</row>
    <row r="69" spans="1:59" x14ac:dyDescent="0.2">
      <c r="A69" s="289" t="s">
        <v>117</v>
      </c>
      <c r="B69" s="290"/>
      <c r="C69" s="290"/>
      <c r="D69" s="290"/>
      <c r="E69" s="290"/>
      <c r="F69" s="290"/>
      <c r="G69" s="290"/>
      <c r="H69" s="290"/>
      <c r="I69" s="290"/>
      <c r="J69" s="290"/>
      <c r="K69" s="290"/>
      <c r="L69" s="290"/>
      <c r="M69" s="290"/>
      <c r="N69" s="290"/>
      <c r="O69" s="290"/>
      <c r="P69" s="290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  <c r="AH69" s="290"/>
      <c r="AI69" s="290"/>
      <c r="AJ69" s="290"/>
      <c r="AK69" s="290"/>
      <c r="AL69" s="290"/>
      <c r="AM69" s="290"/>
      <c r="AN69" s="290"/>
      <c r="AO69" s="290"/>
      <c r="AP69" s="290"/>
      <c r="AQ69" s="290"/>
      <c r="AR69" s="291"/>
      <c r="AS69" s="289" t="s">
        <v>42</v>
      </c>
      <c r="AT69" s="290"/>
      <c r="AU69" s="290"/>
      <c r="AV69" s="290"/>
      <c r="AW69" s="290"/>
      <c r="AX69" s="290"/>
      <c r="AY69" s="290"/>
      <c r="AZ69" s="290"/>
      <c r="BA69" s="290"/>
      <c r="BB69" s="290"/>
      <c r="BC69" s="290"/>
      <c r="BD69" s="290"/>
      <c r="BE69" s="290"/>
      <c r="BF69" s="291"/>
    </row>
    <row r="70" spans="1:59" x14ac:dyDescent="0.2">
      <c r="A70" s="60">
        <v>1</v>
      </c>
      <c r="B70" s="292" t="s">
        <v>118</v>
      </c>
      <c r="C70" s="293"/>
      <c r="D70" s="293"/>
      <c r="E70" s="293"/>
      <c r="F70" s="293"/>
      <c r="G70" s="294"/>
      <c r="H70" s="60">
        <v>4</v>
      </c>
      <c r="I70" s="292" t="s">
        <v>119</v>
      </c>
      <c r="J70" s="293"/>
      <c r="K70" s="293"/>
      <c r="L70" s="293"/>
      <c r="M70" s="293"/>
      <c r="N70" s="293"/>
      <c r="O70" s="293"/>
      <c r="P70" s="293"/>
      <c r="Q70" s="294"/>
      <c r="R70" s="60">
        <v>7</v>
      </c>
      <c r="S70" s="292" t="s">
        <v>120</v>
      </c>
      <c r="T70" s="293"/>
      <c r="U70" s="293"/>
      <c r="V70" s="293"/>
      <c r="W70" s="293"/>
      <c r="X70" s="293"/>
      <c r="Y70" s="294"/>
      <c r="Z70" s="60">
        <v>10</v>
      </c>
      <c r="AA70" s="292" t="s">
        <v>121</v>
      </c>
      <c r="AB70" s="293"/>
      <c r="AC70" s="293"/>
      <c r="AD70" s="293"/>
      <c r="AE70" s="293"/>
      <c r="AF70" s="293"/>
      <c r="AG70" s="294"/>
      <c r="AH70" s="60">
        <v>13</v>
      </c>
      <c r="AI70" s="295"/>
      <c r="AJ70" s="296"/>
      <c r="AK70" s="296"/>
      <c r="AL70" s="296"/>
      <c r="AM70" s="296"/>
      <c r="AN70" s="296"/>
      <c r="AO70" s="296"/>
      <c r="AP70" s="296"/>
      <c r="AQ70" s="296"/>
      <c r="AR70" s="297"/>
      <c r="AS70" s="298"/>
      <c r="AT70" s="299"/>
      <c r="AU70" s="299"/>
      <c r="AV70" s="299"/>
      <c r="AW70" s="299"/>
      <c r="AX70" s="299"/>
      <c r="AY70" s="299"/>
      <c r="AZ70" s="299"/>
      <c r="BA70" s="299"/>
      <c r="BB70" s="299"/>
      <c r="BC70" s="299"/>
      <c r="BD70" s="299"/>
      <c r="BE70" s="299"/>
      <c r="BF70" s="300"/>
    </row>
    <row r="71" spans="1:59" x14ac:dyDescent="0.2">
      <c r="A71" s="60">
        <v>2</v>
      </c>
      <c r="B71" s="292" t="s">
        <v>122</v>
      </c>
      <c r="C71" s="293"/>
      <c r="D71" s="293"/>
      <c r="E71" s="293"/>
      <c r="F71" s="293"/>
      <c r="G71" s="294"/>
      <c r="H71" s="60">
        <v>5</v>
      </c>
      <c r="I71" s="292" t="s">
        <v>123</v>
      </c>
      <c r="J71" s="293"/>
      <c r="K71" s="293"/>
      <c r="L71" s="293"/>
      <c r="M71" s="293"/>
      <c r="N71" s="293"/>
      <c r="O71" s="293"/>
      <c r="P71" s="293"/>
      <c r="Q71" s="294"/>
      <c r="R71" s="60">
        <v>8</v>
      </c>
      <c r="S71" s="292" t="s">
        <v>124</v>
      </c>
      <c r="T71" s="293"/>
      <c r="U71" s="293"/>
      <c r="V71" s="293"/>
      <c r="W71" s="293"/>
      <c r="X71" s="293"/>
      <c r="Y71" s="294"/>
      <c r="Z71" s="60">
        <v>11</v>
      </c>
      <c r="AA71" s="292" t="s">
        <v>125</v>
      </c>
      <c r="AB71" s="293"/>
      <c r="AC71" s="293"/>
      <c r="AD71" s="293"/>
      <c r="AE71" s="293"/>
      <c r="AF71" s="293"/>
      <c r="AG71" s="294"/>
      <c r="AH71" s="60">
        <v>14</v>
      </c>
      <c r="AI71" s="295"/>
      <c r="AJ71" s="296"/>
      <c r="AK71" s="296"/>
      <c r="AL71" s="296"/>
      <c r="AM71" s="296"/>
      <c r="AN71" s="296"/>
      <c r="AO71" s="296"/>
      <c r="AP71" s="296"/>
      <c r="AQ71" s="296"/>
      <c r="AR71" s="297"/>
      <c r="AS71" s="301"/>
      <c r="AT71" s="302"/>
      <c r="AU71" s="302"/>
      <c r="AV71" s="302"/>
      <c r="AW71" s="302"/>
      <c r="AX71" s="302"/>
      <c r="AY71" s="302"/>
      <c r="AZ71" s="302"/>
      <c r="BA71" s="302"/>
      <c r="BB71" s="302"/>
      <c r="BC71" s="302"/>
      <c r="BD71" s="302"/>
      <c r="BE71" s="302"/>
      <c r="BF71" s="303"/>
    </row>
    <row r="72" spans="1:59" x14ac:dyDescent="0.2">
      <c r="A72" s="60">
        <v>3</v>
      </c>
      <c r="B72" s="292" t="s">
        <v>126</v>
      </c>
      <c r="C72" s="293"/>
      <c r="D72" s="293"/>
      <c r="E72" s="293"/>
      <c r="F72" s="293"/>
      <c r="G72" s="294"/>
      <c r="H72" s="60">
        <v>6</v>
      </c>
      <c r="I72" s="292" t="s">
        <v>127</v>
      </c>
      <c r="J72" s="293"/>
      <c r="K72" s="293"/>
      <c r="L72" s="293"/>
      <c r="M72" s="293"/>
      <c r="N72" s="293"/>
      <c r="O72" s="293"/>
      <c r="P72" s="293"/>
      <c r="Q72" s="294"/>
      <c r="R72" s="60">
        <v>9</v>
      </c>
      <c r="S72" s="292" t="s">
        <v>128</v>
      </c>
      <c r="T72" s="293"/>
      <c r="U72" s="293"/>
      <c r="V72" s="293"/>
      <c r="W72" s="293"/>
      <c r="X72" s="293"/>
      <c r="Y72" s="294"/>
      <c r="Z72" s="60">
        <v>12</v>
      </c>
      <c r="AA72" s="292" t="s">
        <v>129</v>
      </c>
      <c r="AB72" s="293"/>
      <c r="AC72" s="293"/>
      <c r="AD72" s="293"/>
      <c r="AE72" s="293"/>
      <c r="AF72" s="293"/>
      <c r="AG72" s="294"/>
      <c r="AH72" s="60">
        <v>15</v>
      </c>
      <c r="AI72" s="295"/>
      <c r="AJ72" s="296"/>
      <c r="AK72" s="296"/>
      <c r="AL72" s="296"/>
      <c r="AM72" s="296"/>
      <c r="AN72" s="296"/>
      <c r="AO72" s="296"/>
      <c r="AP72" s="296"/>
      <c r="AQ72" s="296"/>
      <c r="AR72" s="297"/>
      <c r="AS72" s="304"/>
      <c r="AT72" s="305"/>
      <c r="AU72" s="305"/>
      <c r="AV72" s="305"/>
      <c r="AW72" s="305"/>
      <c r="AX72" s="305"/>
      <c r="AY72" s="305"/>
      <c r="AZ72" s="305"/>
      <c r="BA72" s="305"/>
      <c r="BB72" s="305"/>
      <c r="BC72" s="305"/>
      <c r="BD72" s="305"/>
      <c r="BE72" s="305"/>
      <c r="BF72" s="306"/>
    </row>
    <row r="73" spans="1:59" x14ac:dyDescent="0.2">
      <c r="A73" s="8" t="s">
        <v>116</v>
      </c>
      <c r="B73" s="8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250" t="s">
        <v>19</v>
      </c>
      <c r="BE73" s="250"/>
      <c r="BF73" s="250"/>
    </row>
    <row r="75" spans="1:59" x14ac:dyDescent="0.2">
      <c r="A75" s="253" t="s">
        <v>110</v>
      </c>
      <c r="B75" s="254"/>
      <c r="C75" s="254"/>
      <c r="D75" s="254"/>
      <c r="E75" s="254"/>
      <c r="F75" s="254"/>
      <c r="G75" s="254"/>
      <c r="H75" s="254"/>
      <c r="I75" s="254"/>
      <c r="J75" s="254"/>
      <c r="K75" s="254"/>
      <c r="L75" s="254"/>
      <c r="M75" s="254"/>
      <c r="N75" s="254"/>
      <c r="O75" s="254"/>
      <c r="P75" s="254"/>
      <c r="Q75" s="254"/>
      <c r="R75" s="254"/>
      <c r="S75" s="254"/>
      <c r="T75" s="254"/>
      <c r="U75" s="254"/>
      <c r="V75" s="254"/>
      <c r="W75" s="254"/>
      <c r="X75" s="254"/>
      <c r="Y75" s="254"/>
      <c r="Z75" s="254"/>
      <c r="AA75" s="254"/>
      <c r="AB75" s="254"/>
      <c r="AC75" s="255"/>
      <c r="AD75" s="55">
        <f>IF(EVID_ANV!AD86&gt;0,EVID_ANV!AD86,"")</f>
        <v>3</v>
      </c>
      <c r="AE75" s="55">
        <f>IF(EVID_ANV!AE86&gt;0,EVID_ANV!AE86,"")</f>
        <v>5</v>
      </c>
      <c r="AF75" s="55">
        <f>IF(EVID_ANV!AF86&gt;0,EVID_ANV!AF86,"")</f>
        <v>1</v>
      </c>
      <c r="AG75" s="55" t="str">
        <f>IF(EVID_ANV!AG86&gt;0,EVID_ANV!AG86,"")</f>
        <v/>
      </c>
      <c r="AH75" s="55">
        <f>IF(EVID_ANV!AH86&gt;0,EVID_ANV!AH86,"")</f>
        <v>1</v>
      </c>
      <c r="AI75" s="55">
        <f>IF(EVID_ANV!AI86&gt;0,EVID_ANV!AI86,"")</f>
        <v>3</v>
      </c>
      <c r="AJ75" s="55" t="str">
        <f>IF(EVID_ANV!AJ86&gt;0,EVID_ANV!AJ86,"")</f>
        <v/>
      </c>
      <c r="AK75" s="55"/>
      <c r="AL75" s="55" t="str">
        <f>IF(EVID_ANV!AL86&gt;0,EVID_ANV!AL86,"")</f>
        <v/>
      </c>
      <c r="AM75" s="55" t="str">
        <f>IF(EVID_ANV!AM86&gt;0,EVID_ANV!AM86,"")</f>
        <v/>
      </c>
      <c r="AN75" s="55" t="str">
        <f>IF(EVID_ANV!AN86&gt;0,EVID_ANV!AN86,"")</f>
        <v/>
      </c>
      <c r="AO75" s="55" t="str">
        <f>IF(EVID_ANV!AO86&gt;0,EVID_ANV!AO86,"")</f>
        <v/>
      </c>
      <c r="AP75" s="55" t="str">
        <f>IF(EVID_ANV!AP86&gt;0,EVID_ANV!AP86,"")</f>
        <v/>
      </c>
      <c r="AQ75" s="55" t="str">
        <f>IF(EVID_ANV!AQ86&gt;0,EVID_ANV!AQ86,"")</f>
        <v/>
      </c>
      <c r="AR75" s="55" t="str">
        <f>IF(EVID_ANV!AR86&gt;0,EVID_ANV!AR86,"")</f>
        <v/>
      </c>
      <c r="AS75" s="55" t="str">
        <f>IF(EVID_ANV!AS86&gt;0,EVID_ANV!AS86,"")</f>
        <v/>
      </c>
      <c r="AT75" s="55" t="str">
        <f>IF(EVID_ANV!AT86&gt;0,EVID_ANV!AT86,"")</f>
        <v/>
      </c>
      <c r="AU75" s="55" t="str">
        <f>IF(EVID_ANV!AU86&gt;0,EVID_ANV!AU86,"")</f>
        <v/>
      </c>
      <c r="AV75" s="55" t="str">
        <f>IF(EVID_ANV!AV86&gt;0,EVID_ANV!AV86,"")</f>
        <v/>
      </c>
      <c r="AW75" s="55" t="str">
        <f>IF(EVID_ANV!AW86&gt;0,EVID_ANV!AW86,"")</f>
        <v/>
      </c>
      <c r="AX75" s="55" t="str">
        <f>IF(EVID_ANV!AX86&gt;0,EVID_ANV!AX86,"")</f>
        <v/>
      </c>
      <c r="AY75" s="55" t="str">
        <f>IF(EVID_ANV!AY86&gt;0,EVID_ANV!AY86,"")</f>
        <v/>
      </c>
      <c r="AZ75" s="55" t="str">
        <f>IF(EVID_ANV!AZ86&gt;0,EVID_ANV!AZ86,"")</f>
        <v/>
      </c>
      <c r="BA75" s="55" t="str">
        <f>IF(EVID_ANV!BA86&gt;0,EVID_ANV!BA86,"")</f>
        <v/>
      </c>
      <c r="BB75" s="55" t="str">
        <f>IF(EVID_ANV!BB86&gt;0,EVID_ANV!BB86,"")</f>
        <v/>
      </c>
      <c r="BC75" s="239" t="s">
        <v>91</v>
      </c>
      <c r="BD75" s="240"/>
      <c r="BE75" s="240"/>
      <c r="BF75" s="56">
        <f>EVID_ANV!BF86</f>
        <v>6</v>
      </c>
    </row>
    <row r="76" spans="1:59" x14ac:dyDescent="0.2">
      <c r="A76" s="253" t="s">
        <v>111</v>
      </c>
      <c r="B76" s="254"/>
      <c r="C76" s="254"/>
      <c r="D76" s="254"/>
      <c r="E76" s="254"/>
      <c r="F76" s="254"/>
      <c r="G76" s="254"/>
      <c r="H76" s="254"/>
      <c r="I76" s="254"/>
      <c r="J76" s="254"/>
      <c r="K76" s="254"/>
      <c r="L76" s="254"/>
      <c r="M76" s="254"/>
      <c r="N76" s="254"/>
      <c r="O76" s="254"/>
      <c r="P76" s="254"/>
      <c r="Q76" s="254"/>
      <c r="R76" s="254"/>
      <c r="S76" s="254"/>
      <c r="T76" s="254"/>
      <c r="U76" s="254"/>
      <c r="V76" s="254"/>
      <c r="W76" s="254"/>
      <c r="X76" s="254"/>
      <c r="Y76" s="254"/>
      <c r="Z76" s="254"/>
      <c r="AA76" s="254"/>
      <c r="AB76" s="254"/>
      <c r="AC76" s="255"/>
      <c r="AD76" s="57">
        <f>IF(EVID_ANV!AD87&gt;0,EVID_ANV!AD87,"")</f>
        <v>20</v>
      </c>
      <c r="AE76" s="57">
        <f>IF(EVID_ANV!AE87&gt;0,EVID_ANV!AE87,"")</f>
        <v>10</v>
      </c>
      <c r="AF76" s="57">
        <f>IF(EVID_ANV!AF87&gt;0,EVID_ANV!AF87,"")</f>
        <v>10</v>
      </c>
      <c r="AG76" s="57" t="str">
        <f>IF(EVID_ANV!AG87&gt;0,EVID_ANV!AG87,"")</f>
        <v/>
      </c>
      <c r="AH76" s="57">
        <f>IF(EVID_ANV!AH87&gt;0,EVID_ANV!AH87,"")</f>
        <v>10</v>
      </c>
      <c r="AI76" s="57">
        <f>IF(EVID_ANV!AI87&gt;0,EVID_ANV!AI87,"")</f>
        <v>10</v>
      </c>
      <c r="AJ76" s="57" t="str">
        <f>IF(EVID_ANV!AJ87&gt;0,EVID_ANV!AJ87,"")</f>
        <v/>
      </c>
      <c r="AK76" s="57"/>
      <c r="AL76" s="57" t="str">
        <f>IF(EVID_ANV!AL87&gt;0,EVID_ANV!AL87,"")</f>
        <v/>
      </c>
      <c r="AM76" s="57" t="str">
        <f>IF(EVID_ANV!AM87&gt;0,EVID_ANV!AM87,"")</f>
        <v/>
      </c>
      <c r="AN76" s="57" t="str">
        <f>IF(EVID_ANV!AN87&gt;0,EVID_ANV!AN87,"")</f>
        <v/>
      </c>
      <c r="AO76" s="57" t="str">
        <f>IF(EVID_ANV!AO87&gt;0,EVID_ANV!AO87,"")</f>
        <v/>
      </c>
      <c r="AP76" s="57" t="str">
        <f>IF(EVID_ANV!AP87&gt;0,EVID_ANV!AP87,"")</f>
        <v/>
      </c>
      <c r="AQ76" s="57" t="str">
        <f>IF(EVID_ANV!AQ87&gt;0,EVID_ANV!AQ87,"")</f>
        <v/>
      </c>
      <c r="AR76" s="57" t="str">
        <f>IF(EVID_ANV!AR87&gt;0,EVID_ANV!AR87,"")</f>
        <v/>
      </c>
      <c r="AS76" s="57" t="str">
        <f>IF(EVID_ANV!AS87&gt;0,EVID_ANV!AS87,"")</f>
        <v/>
      </c>
      <c r="AT76" s="57" t="str">
        <f>IF(EVID_ANV!AT87&gt;0,EVID_ANV!AT87,"")</f>
        <v/>
      </c>
      <c r="AU76" s="57" t="str">
        <f>IF(EVID_ANV!AU87&gt;0,EVID_ANV!AU87,"")</f>
        <v/>
      </c>
      <c r="AV76" s="57" t="str">
        <f>IF(EVID_ANV!AV87&gt;0,EVID_ANV!AV87,"")</f>
        <v/>
      </c>
      <c r="AW76" s="57" t="str">
        <f>IF(EVID_ANV!AW87&gt;0,EVID_ANV!AW87,"")</f>
        <v/>
      </c>
      <c r="AX76" s="57" t="str">
        <f>IF(EVID_ANV!AX87&gt;0,EVID_ANV!AX87,"")</f>
        <v/>
      </c>
      <c r="AY76" s="57" t="str">
        <f>IF(EVID_ANV!AY87&gt;0,EVID_ANV!AY87,"")</f>
        <v/>
      </c>
      <c r="AZ76" s="57" t="str">
        <f>IF(EVID_ANV!AZ87&gt;0,EVID_ANV!AZ87,"")</f>
        <v/>
      </c>
      <c r="BA76" s="57" t="str">
        <f>IF(EVID_ANV!BA87&gt;0,EVID_ANV!BA87,"")</f>
        <v/>
      </c>
      <c r="BB76" s="57" t="str">
        <f>IF(EVID_ANV!BB87&gt;0,EVID_ANV!BB87,"")</f>
        <v/>
      </c>
      <c r="BC76" s="239" t="s">
        <v>112</v>
      </c>
      <c r="BD76" s="240"/>
      <c r="BE76" s="240"/>
      <c r="BF76" s="56">
        <f>EVID_ANV!BF87</f>
        <v>70</v>
      </c>
    </row>
    <row r="77" spans="1:59" x14ac:dyDescent="0.2">
      <c r="A77" s="253" t="s">
        <v>113</v>
      </c>
      <c r="B77" s="254"/>
      <c r="C77" s="254"/>
      <c r="D77" s="254"/>
      <c r="E77" s="254"/>
      <c r="F77" s="254"/>
      <c r="G77" s="254"/>
      <c r="H77" s="254"/>
      <c r="I77" s="254"/>
      <c r="J77" s="254"/>
      <c r="K77" s="254"/>
      <c r="L77" s="254"/>
      <c r="M77" s="254"/>
      <c r="N77" s="254"/>
      <c r="O77" s="254"/>
      <c r="P77" s="254"/>
      <c r="Q77" s="254"/>
      <c r="R77" s="254"/>
      <c r="S77" s="254"/>
      <c r="T77" s="254"/>
      <c r="U77" s="254"/>
      <c r="V77" s="254"/>
      <c r="W77" s="254"/>
      <c r="X77" s="254"/>
      <c r="Y77" s="254"/>
      <c r="Z77" s="254"/>
      <c r="AA77" s="254"/>
      <c r="AB77" s="254"/>
      <c r="AC77" s="255"/>
      <c r="AD77" s="83">
        <f>IF('ASIST-ANV'!AD81&gt;0,'ASIST-ANV'!AD81,"")</f>
        <v>3</v>
      </c>
      <c r="AE77" s="83">
        <f>IF('ASIST-ANV'!AE81&gt;0,'ASIST-ANV'!AE81,"")</f>
        <v>4</v>
      </c>
      <c r="AF77" s="83">
        <f>IF('ASIST-ANV'!AF81&gt;0,'ASIST-ANV'!AF81,"")</f>
        <v>5</v>
      </c>
      <c r="AG77" s="83">
        <f>IF('ASIST-ANV'!AG81&gt;0,'ASIST-ANV'!AG81,"")</f>
        <v>6</v>
      </c>
      <c r="AH77" s="83">
        <f>IF('ASIST-ANV'!AH81&gt;0,'ASIST-ANV'!AH81,"")</f>
        <v>7</v>
      </c>
      <c r="AI77" s="83">
        <f>IF('ASIST-ANV'!AI81&gt;0,'ASIST-ANV'!AI81,"")</f>
        <v>8</v>
      </c>
      <c r="AJ77" s="83" t="str">
        <f>IF('ASIST-ANV'!AJ81&gt;0,'ASIST-ANV'!AJ81,"")</f>
        <v/>
      </c>
      <c r="AK77" s="83" t="str">
        <f>IF('ASIST-ANV'!AK81&gt;0,'ASIST-ANV'!AK81,"")</f>
        <v/>
      </c>
      <c r="AL77" s="83" t="str">
        <f>IF('ASIST-ANV'!AL81&gt;0,'ASIST-ANV'!AL81,"")</f>
        <v/>
      </c>
      <c r="AM77" s="83" t="str">
        <f>IF('ASIST-ANV'!AM81&gt;0,'ASIST-ANV'!AM81,"")</f>
        <v/>
      </c>
      <c r="AN77" s="83" t="str">
        <f>IF('ASIST-ANV'!AN81&gt;0,'ASIST-ANV'!AN81,"")</f>
        <v/>
      </c>
      <c r="AO77" s="83" t="str">
        <f>IF('ASIST-ANV'!AO81&gt;0,'ASIST-ANV'!AO81,"")</f>
        <v/>
      </c>
      <c r="AP77" s="83" t="str">
        <f>IF('ASIST-ANV'!AP81&gt;0,'ASIST-ANV'!AP81,"")</f>
        <v/>
      </c>
      <c r="AQ77" s="83" t="str">
        <f>IF('ASIST-ANV'!AQ81&gt;0,'ASIST-ANV'!AQ81,"")</f>
        <v/>
      </c>
      <c r="AR77" s="83" t="str">
        <f>IF('ASIST-ANV'!AR81&gt;0,'ASIST-ANV'!AR81,"")</f>
        <v/>
      </c>
      <c r="AS77" s="83" t="str">
        <f>IF('ASIST-ANV'!AS81&gt;0,'ASIST-ANV'!AS81,"")</f>
        <v/>
      </c>
      <c r="AT77" s="83" t="str">
        <f>IF('ASIST-ANV'!AT81&gt;0,'ASIST-ANV'!AT81,"")</f>
        <v/>
      </c>
      <c r="AU77" s="83" t="str">
        <f>IF('ASIST-ANV'!AU81&gt;0,'ASIST-ANV'!AU81,"")</f>
        <v/>
      </c>
      <c r="AV77" s="83" t="str">
        <f>IF('ASIST-ANV'!AV81&gt;0,'ASIST-ANV'!AV81,"")</f>
        <v/>
      </c>
      <c r="AW77" s="83" t="str">
        <f>IF('ASIST-ANV'!AW81&gt;0,'ASIST-ANV'!AW81,"")</f>
        <v/>
      </c>
      <c r="AX77" s="83" t="str">
        <f>IF('ASIST-ANV'!AX81&gt;0,'ASIST-ANV'!AX81,"")</f>
        <v/>
      </c>
      <c r="AY77" s="83" t="str">
        <f>IF('ASIST-ANV'!AY81&gt;0,'ASIST-ANV'!AY81,"")</f>
        <v/>
      </c>
      <c r="AZ77" s="83" t="str">
        <f>IF('ASIST-ANV'!AZ81&gt;0,'ASIST-ANV'!AZ81,"")</f>
        <v/>
      </c>
      <c r="BA77" s="83" t="str">
        <f>IF('ASIST-ANV'!BA81&gt;0,'ASIST-ANV'!BA81,"")</f>
        <v/>
      </c>
      <c r="BB77" s="83" t="str">
        <f>IF('ASIST-ANV'!BB81&gt;0,'ASIST-ANV'!BB81,"")</f>
        <v/>
      </c>
      <c r="BC77" s="256" t="s">
        <v>3</v>
      </c>
      <c r="BD77" s="256"/>
      <c r="BE77" s="256"/>
      <c r="BF77" s="256"/>
    </row>
    <row r="78" spans="1:59" x14ac:dyDescent="0.2">
      <c r="A78" s="144" t="s">
        <v>32</v>
      </c>
      <c r="B78" s="145"/>
      <c r="C78" s="145"/>
      <c r="D78" s="145"/>
      <c r="E78" s="145"/>
      <c r="F78" s="145"/>
      <c r="G78" s="145"/>
      <c r="H78" s="145"/>
      <c r="I78" s="145"/>
      <c r="J78" s="145"/>
      <c r="K78" s="145"/>
      <c r="L78" s="145"/>
      <c r="M78" s="145"/>
      <c r="N78" s="145"/>
      <c r="O78" s="145"/>
      <c r="P78" s="145"/>
      <c r="Q78" s="145"/>
      <c r="R78" s="145"/>
      <c r="S78" s="145"/>
      <c r="T78" s="145"/>
      <c r="U78" s="145"/>
      <c r="V78" s="145"/>
      <c r="W78" s="145"/>
      <c r="X78" s="145"/>
      <c r="Y78" s="145"/>
      <c r="Z78" s="145"/>
      <c r="AA78" s="145"/>
      <c r="AB78" s="145"/>
      <c r="AC78" s="146"/>
      <c r="AD78" s="257" t="s">
        <v>114</v>
      </c>
      <c r="AE78" s="258"/>
      <c r="AF78" s="258"/>
      <c r="AG78" s="258"/>
      <c r="AH78" s="258"/>
      <c r="AI78" s="258"/>
      <c r="AJ78" s="258"/>
      <c r="AK78" s="258"/>
      <c r="AL78" s="258"/>
      <c r="AM78" s="258"/>
      <c r="AN78" s="258"/>
      <c r="AO78" s="258"/>
      <c r="AP78" s="258"/>
      <c r="AQ78" s="258"/>
      <c r="AR78" s="258"/>
      <c r="AS78" s="258"/>
      <c r="AT78" s="258"/>
      <c r="AU78" s="258"/>
      <c r="AV78" s="258"/>
      <c r="AW78" s="258"/>
      <c r="AX78" s="258"/>
      <c r="AY78" s="258"/>
      <c r="AZ78" s="258"/>
      <c r="BA78" s="258"/>
      <c r="BB78" s="307"/>
      <c r="BC78" s="309" t="s">
        <v>91</v>
      </c>
      <c r="BD78" s="310"/>
      <c r="BE78" s="309" t="s">
        <v>115</v>
      </c>
      <c r="BF78" s="310"/>
    </row>
    <row r="79" spans="1:59" x14ac:dyDescent="0.2">
      <c r="A79" s="212" t="s">
        <v>33</v>
      </c>
      <c r="B79" s="213"/>
      <c r="C79" s="213"/>
      <c r="D79" s="213"/>
      <c r="E79" s="213"/>
      <c r="F79" s="213"/>
      <c r="G79" s="213"/>
      <c r="H79" s="213"/>
      <c r="I79" s="213"/>
      <c r="J79" s="213"/>
      <c r="K79" s="213"/>
      <c r="L79" s="213"/>
      <c r="M79" s="213"/>
      <c r="N79" s="213"/>
      <c r="O79" s="213"/>
      <c r="P79" s="213"/>
      <c r="Q79" s="213"/>
      <c r="R79" s="213"/>
      <c r="S79" s="213"/>
      <c r="T79" s="213"/>
      <c r="U79" s="213"/>
      <c r="V79" s="213"/>
      <c r="W79" s="213"/>
      <c r="X79" s="213"/>
      <c r="Y79" s="213"/>
      <c r="Z79" s="213"/>
      <c r="AA79" s="213"/>
      <c r="AB79" s="213"/>
      <c r="AC79" s="214"/>
      <c r="AD79" s="259"/>
      <c r="AE79" s="260"/>
      <c r="AF79" s="260"/>
      <c r="AG79" s="260"/>
      <c r="AH79" s="260"/>
      <c r="AI79" s="260"/>
      <c r="AJ79" s="260"/>
      <c r="AK79" s="260"/>
      <c r="AL79" s="260"/>
      <c r="AM79" s="260"/>
      <c r="AN79" s="260"/>
      <c r="AO79" s="260"/>
      <c r="AP79" s="260"/>
      <c r="AQ79" s="260"/>
      <c r="AR79" s="260"/>
      <c r="AS79" s="260"/>
      <c r="AT79" s="260"/>
      <c r="AU79" s="260"/>
      <c r="AV79" s="260"/>
      <c r="AW79" s="260"/>
      <c r="AX79" s="260"/>
      <c r="AY79" s="260"/>
      <c r="AZ79" s="260"/>
      <c r="BA79" s="260"/>
      <c r="BB79" s="308"/>
      <c r="BC79" s="311"/>
      <c r="BD79" s="312"/>
      <c r="BE79" s="311"/>
      <c r="BF79" s="312"/>
    </row>
    <row r="80" spans="1:59" ht="30" customHeight="1" x14ac:dyDescent="0.25">
      <c r="A80" s="5">
        <v>26</v>
      </c>
      <c r="B80" s="177" t="str">
        <f>IF(ISBLANK(NOMBRES!B27),"",NOMBRES!B27)</f>
        <v>HERNANDEZ HERNANDEZ MARCE DEL ROSARIO</v>
      </c>
      <c r="C80" s="178"/>
      <c r="D80" s="178"/>
      <c r="E80" s="178"/>
      <c r="F80" s="178"/>
      <c r="G80" s="178"/>
      <c r="H80" s="178"/>
      <c r="I80" s="178"/>
      <c r="J80" s="178"/>
      <c r="K80" s="178"/>
      <c r="L80" s="178"/>
      <c r="M80" s="178"/>
      <c r="N80" s="178"/>
      <c r="O80" s="178"/>
      <c r="P80" s="178"/>
      <c r="Q80" s="178"/>
      <c r="R80" s="178"/>
      <c r="S80" s="178"/>
      <c r="T80" s="178"/>
      <c r="U80" s="178"/>
      <c r="V80" s="178"/>
      <c r="W80" s="178"/>
      <c r="X80" s="178"/>
      <c r="Y80" s="178"/>
      <c r="Z80" s="178"/>
      <c r="AA80" s="178"/>
      <c r="AB80" s="178"/>
      <c r="AC80" s="179"/>
      <c r="AD80" s="47">
        <v>10</v>
      </c>
      <c r="AE80" s="47">
        <v>30</v>
      </c>
      <c r="AF80" s="47">
        <v>20</v>
      </c>
      <c r="AG80" s="47"/>
      <c r="AH80" s="47">
        <v>10</v>
      </c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248" t="str">
        <f>IF(B80="","",CONCATENATE(IF(B80="","",COUNTIF(AD80:BB80,"&gt;0"))," / ",BF$75))</f>
        <v>4 / 6</v>
      </c>
      <c r="BD80" s="249"/>
      <c r="BE80" s="248">
        <f>IF(B80="","",SUM(AD80:BB80))</f>
        <v>70</v>
      </c>
      <c r="BF80" s="249"/>
      <c r="BG80" s="71" t="str">
        <f>IF(B43="","",IF(BE43&gt;CONCENTRADO!C$15,"VERIFICAR LA SUMA",""))</f>
        <v/>
      </c>
    </row>
    <row r="81" spans="1:59" ht="30" customHeight="1" x14ac:dyDescent="0.25">
      <c r="A81" s="10">
        <v>27</v>
      </c>
      <c r="B81" s="174" t="str">
        <f>IF(ISBLANK(NOMBRES!B28),"",NOMBRES!B28)</f>
        <v>HERNANDEZ HERNANDEZ NAHEMA DEL MILAGROS</v>
      </c>
      <c r="C81" s="175"/>
      <c r="D81" s="175"/>
      <c r="E81" s="175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  <c r="AA81" s="175"/>
      <c r="AB81" s="175"/>
      <c r="AC81" s="176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251" t="str">
        <f t="shared" ref="BC81:BC104" si="4">IF(B81="","",CONCATENATE(IF(B81="","",COUNTIF(AD81:BB81,"&gt;0"))," / ",BF$75))</f>
        <v>0 / 6</v>
      </c>
      <c r="BD81" s="252"/>
      <c r="BE81" s="251">
        <f t="shared" ref="BE81:BE104" si="5">IF(B81="","",SUM(AD81:BB81))</f>
        <v>0</v>
      </c>
      <c r="BF81" s="252"/>
      <c r="BG81" s="71" t="str">
        <f>IF(B44="","",IF(BE44&gt;CONCENTRADO!C$15,"VERIFICAR LA SUMA",""))</f>
        <v/>
      </c>
    </row>
    <row r="82" spans="1:59" ht="30" customHeight="1" x14ac:dyDescent="0.25">
      <c r="A82" s="5">
        <v>28</v>
      </c>
      <c r="B82" s="177" t="str">
        <f>IF(ISBLANK(NOMBRES!B29),"",NOMBRES!B29)</f>
        <v>HERNANDEZ LUIS JOSE ANGEL</v>
      </c>
      <c r="C82" s="178"/>
      <c r="D82" s="178"/>
      <c r="E82" s="178"/>
      <c r="F82" s="178"/>
      <c r="G82" s="178"/>
      <c r="H82" s="178"/>
      <c r="I82" s="178"/>
      <c r="J82" s="178"/>
      <c r="K82" s="178"/>
      <c r="L82" s="178"/>
      <c r="M82" s="178"/>
      <c r="N82" s="178"/>
      <c r="O82" s="178"/>
      <c r="P82" s="178"/>
      <c r="Q82" s="178"/>
      <c r="R82" s="178"/>
      <c r="S82" s="178"/>
      <c r="T82" s="178"/>
      <c r="U82" s="178"/>
      <c r="V82" s="178"/>
      <c r="W82" s="178"/>
      <c r="X82" s="178"/>
      <c r="Y82" s="178"/>
      <c r="Z82" s="178"/>
      <c r="AA82" s="178"/>
      <c r="AB82" s="178"/>
      <c r="AC82" s="179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248" t="str">
        <f t="shared" si="4"/>
        <v>0 / 6</v>
      </c>
      <c r="BD82" s="249"/>
      <c r="BE82" s="248">
        <f t="shared" si="5"/>
        <v>0</v>
      </c>
      <c r="BF82" s="249"/>
      <c r="BG82" s="71" t="str">
        <f>IF(B45="","",IF(BE45&gt;CONCENTRADO!C$15,"VERIFICAR LA SUMA",""))</f>
        <v/>
      </c>
    </row>
    <row r="83" spans="1:59" ht="30" customHeight="1" x14ac:dyDescent="0.25">
      <c r="A83" s="10">
        <v>29</v>
      </c>
      <c r="B83" s="174" t="str">
        <f>IF(ISBLANK(NOMBRES!B30),"",NOMBRES!B30)</f>
        <v>HERNANDEZ LUIS SOFIA</v>
      </c>
      <c r="C83" s="175"/>
      <c r="D83" s="175"/>
      <c r="E83" s="175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6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  <c r="BC83" s="251" t="str">
        <f t="shared" si="4"/>
        <v>0 / 6</v>
      </c>
      <c r="BD83" s="252"/>
      <c r="BE83" s="251">
        <f t="shared" si="5"/>
        <v>0</v>
      </c>
      <c r="BF83" s="252"/>
      <c r="BG83" s="71" t="str">
        <f>IF(B46="","",IF(BE46&gt;CONCENTRADO!C$15,"VERIFICAR LA SUMA",""))</f>
        <v/>
      </c>
    </row>
    <row r="84" spans="1:59" ht="30" customHeight="1" x14ac:dyDescent="0.25">
      <c r="A84" s="5">
        <v>30</v>
      </c>
      <c r="B84" s="177" t="str">
        <f>IF(ISBLANK(NOMBRES!B31),"",NOMBRES!B31)</f>
        <v>HERNANDEZ NOLASCO BLANCA AZALIA</v>
      </c>
      <c r="C84" s="178"/>
      <c r="D84" s="178"/>
      <c r="E84" s="178"/>
      <c r="F84" s="178"/>
      <c r="G84" s="178"/>
      <c r="H84" s="178"/>
      <c r="I84" s="178"/>
      <c r="J84" s="178"/>
      <c r="K84" s="178"/>
      <c r="L84" s="178"/>
      <c r="M84" s="178"/>
      <c r="N84" s="178"/>
      <c r="O84" s="178"/>
      <c r="P84" s="178"/>
      <c r="Q84" s="178"/>
      <c r="R84" s="178"/>
      <c r="S84" s="178"/>
      <c r="T84" s="178"/>
      <c r="U84" s="178"/>
      <c r="V84" s="178"/>
      <c r="W84" s="178"/>
      <c r="X84" s="178"/>
      <c r="Y84" s="178"/>
      <c r="Z84" s="178"/>
      <c r="AA84" s="178"/>
      <c r="AB84" s="178"/>
      <c r="AC84" s="179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248" t="str">
        <f t="shared" si="4"/>
        <v>0 / 6</v>
      </c>
      <c r="BD84" s="249"/>
      <c r="BE84" s="248">
        <f t="shared" si="5"/>
        <v>0</v>
      </c>
      <c r="BF84" s="249"/>
      <c r="BG84" s="71" t="str">
        <f>IF(B47="","",IF(BE47&gt;CONCENTRADO!C$15,"VERIFICAR LA SUMA",""))</f>
        <v/>
      </c>
    </row>
    <row r="85" spans="1:59" ht="30" customHeight="1" x14ac:dyDescent="0.25">
      <c r="A85" s="10">
        <v>31</v>
      </c>
      <c r="B85" s="174" t="str">
        <f>IF(ISBLANK(NOMBRES!B32),"",NOMBRES!B32)</f>
        <v>JUAREZ BAHENA XIMENA</v>
      </c>
      <c r="C85" s="175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  <c r="AA85" s="175"/>
      <c r="AB85" s="175"/>
      <c r="AC85" s="176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  <c r="BC85" s="251" t="str">
        <f t="shared" si="4"/>
        <v>0 / 6</v>
      </c>
      <c r="BD85" s="252"/>
      <c r="BE85" s="251">
        <f t="shared" si="5"/>
        <v>0</v>
      </c>
      <c r="BF85" s="252"/>
      <c r="BG85" s="71" t="str">
        <f>IF(B48="","",IF(BE48&gt;CONCENTRADO!C$15,"VERIFICAR LA SUMA",""))</f>
        <v/>
      </c>
    </row>
    <row r="86" spans="1:59" ht="30" customHeight="1" x14ac:dyDescent="0.25">
      <c r="A86" s="5">
        <v>32</v>
      </c>
      <c r="B86" s="177" t="str">
        <f>IF(ISBLANK(NOMBRES!B33),"",NOMBRES!B33)</f>
        <v>LAZARO VAZQUEZ ANGEL ARATH</v>
      </c>
      <c r="C86" s="178"/>
      <c r="D86" s="178"/>
      <c r="E86" s="178"/>
      <c r="F86" s="178"/>
      <c r="G86" s="178"/>
      <c r="H86" s="178"/>
      <c r="I86" s="178"/>
      <c r="J86" s="178"/>
      <c r="K86" s="178"/>
      <c r="L86" s="178"/>
      <c r="M86" s="178"/>
      <c r="N86" s="178"/>
      <c r="O86" s="178"/>
      <c r="P86" s="178"/>
      <c r="Q86" s="178"/>
      <c r="R86" s="178"/>
      <c r="S86" s="178"/>
      <c r="T86" s="178"/>
      <c r="U86" s="178"/>
      <c r="V86" s="178"/>
      <c r="W86" s="178"/>
      <c r="X86" s="178"/>
      <c r="Y86" s="178"/>
      <c r="Z86" s="178"/>
      <c r="AA86" s="178"/>
      <c r="AB86" s="178"/>
      <c r="AC86" s="179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248" t="str">
        <f t="shared" si="4"/>
        <v>0 / 6</v>
      </c>
      <c r="BD86" s="249"/>
      <c r="BE86" s="248">
        <f t="shared" si="5"/>
        <v>0</v>
      </c>
      <c r="BF86" s="249"/>
      <c r="BG86" s="71" t="str">
        <f>IF(B49="","",IF(BE49&gt;CONCENTRADO!C$15,"VERIFICAR LA SUMA",""))</f>
        <v/>
      </c>
    </row>
    <row r="87" spans="1:59" ht="30" customHeight="1" x14ac:dyDescent="0.25">
      <c r="A87" s="10">
        <v>33</v>
      </c>
      <c r="B87" s="174" t="str">
        <f>IF(ISBLANK(NOMBRES!B34),"",NOMBRES!B34)</f>
        <v>LOPEZ GONZALEZ PARIS ANNGELY</v>
      </c>
      <c r="C87" s="175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  <c r="AA87" s="175"/>
      <c r="AB87" s="175"/>
      <c r="AC87" s="176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  <c r="BC87" s="251" t="str">
        <f t="shared" si="4"/>
        <v>0 / 6</v>
      </c>
      <c r="BD87" s="252"/>
      <c r="BE87" s="251">
        <f t="shared" si="5"/>
        <v>0</v>
      </c>
      <c r="BF87" s="252"/>
      <c r="BG87" s="71" t="str">
        <f>IF(B50="","",IF(BE50&gt;CONCENTRADO!C$15,"VERIFICAR LA SUMA",""))</f>
        <v/>
      </c>
    </row>
    <row r="88" spans="1:59" ht="30" customHeight="1" x14ac:dyDescent="0.25">
      <c r="A88" s="5">
        <v>34</v>
      </c>
      <c r="B88" s="177" t="str">
        <f>IF(ISBLANK(NOMBRES!B35),"",NOMBRES!B35)</f>
        <v>MARTINEZ BAUTISTA AMBAR GUADALUPE</v>
      </c>
      <c r="C88" s="178"/>
      <c r="D88" s="178"/>
      <c r="E88" s="178"/>
      <c r="F88" s="178"/>
      <c r="G88" s="178"/>
      <c r="H88" s="178"/>
      <c r="I88" s="178"/>
      <c r="J88" s="178"/>
      <c r="K88" s="178"/>
      <c r="L88" s="178"/>
      <c r="M88" s="178"/>
      <c r="N88" s="178"/>
      <c r="O88" s="178"/>
      <c r="P88" s="178"/>
      <c r="Q88" s="178"/>
      <c r="R88" s="178"/>
      <c r="S88" s="178"/>
      <c r="T88" s="178"/>
      <c r="U88" s="178"/>
      <c r="V88" s="178"/>
      <c r="W88" s="178"/>
      <c r="X88" s="178"/>
      <c r="Y88" s="178"/>
      <c r="Z88" s="178"/>
      <c r="AA88" s="178"/>
      <c r="AB88" s="178"/>
      <c r="AC88" s="179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248" t="str">
        <f t="shared" si="4"/>
        <v>0 / 6</v>
      </c>
      <c r="BD88" s="249"/>
      <c r="BE88" s="248">
        <f t="shared" si="5"/>
        <v>0</v>
      </c>
      <c r="BF88" s="249"/>
      <c r="BG88" s="71" t="str">
        <f>IF(B51="","",IF(BE51&gt;CONCENTRADO!C$15,"VERIFICAR LA SUMA",""))</f>
        <v/>
      </c>
    </row>
    <row r="89" spans="1:59" ht="30" customHeight="1" x14ac:dyDescent="0.25">
      <c r="A89" s="10">
        <v>35</v>
      </c>
      <c r="B89" s="174" t="str">
        <f>IF(ISBLANK(NOMBRES!B36),"",NOMBRES!B36)</f>
        <v>MARTINEZ GONZALEZ JOSGAR NOE</v>
      </c>
      <c r="C89" s="175"/>
      <c r="D89" s="175"/>
      <c r="E89" s="175"/>
      <c r="F89" s="175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  <c r="AA89" s="175"/>
      <c r="AB89" s="175"/>
      <c r="AC89" s="176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251" t="str">
        <f t="shared" si="4"/>
        <v>0 / 6</v>
      </c>
      <c r="BD89" s="252"/>
      <c r="BE89" s="251">
        <f t="shared" si="5"/>
        <v>0</v>
      </c>
      <c r="BF89" s="252"/>
      <c r="BG89" s="71" t="str">
        <f>IF(B52="","",IF(BE52&gt;CONCENTRADO!C$15,"VERIFICAR LA SUMA",""))</f>
        <v/>
      </c>
    </row>
    <row r="90" spans="1:59" ht="30" customHeight="1" x14ac:dyDescent="0.25">
      <c r="A90" s="5">
        <v>36</v>
      </c>
      <c r="B90" s="177" t="str">
        <f>IF(ISBLANK(NOMBRES!B37),"",NOMBRES!B37)</f>
        <v>MARTINEZ HERNANDEZ ANA LLUVIA</v>
      </c>
      <c r="C90" s="178"/>
      <c r="D90" s="178"/>
      <c r="E90" s="178"/>
      <c r="F90" s="178"/>
      <c r="G90" s="178"/>
      <c r="H90" s="178"/>
      <c r="I90" s="178"/>
      <c r="J90" s="178"/>
      <c r="K90" s="178"/>
      <c r="L90" s="178"/>
      <c r="M90" s="178"/>
      <c r="N90" s="178"/>
      <c r="O90" s="178"/>
      <c r="P90" s="178"/>
      <c r="Q90" s="178"/>
      <c r="R90" s="178"/>
      <c r="S90" s="178"/>
      <c r="T90" s="178"/>
      <c r="U90" s="178"/>
      <c r="V90" s="178"/>
      <c r="W90" s="178"/>
      <c r="X90" s="178"/>
      <c r="Y90" s="178"/>
      <c r="Z90" s="178"/>
      <c r="AA90" s="178"/>
      <c r="AB90" s="178"/>
      <c r="AC90" s="179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248" t="str">
        <f t="shared" si="4"/>
        <v>0 / 6</v>
      </c>
      <c r="BD90" s="249"/>
      <c r="BE90" s="248">
        <f t="shared" si="5"/>
        <v>0</v>
      </c>
      <c r="BF90" s="249"/>
      <c r="BG90" s="71" t="str">
        <f>IF(B53="","",IF(BE53&gt;CONCENTRADO!C$15,"VERIFICAR LA SUMA",""))</f>
        <v/>
      </c>
    </row>
    <row r="91" spans="1:59" ht="30" customHeight="1" x14ac:dyDescent="0.25">
      <c r="A91" s="10">
        <v>37</v>
      </c>
      <c r="B91" s="174" t="str">
        <f>IF(ISBLANK(NOMBRES!B38),"",NOMBRES!B38)</f>
        <v>MARTINEZ HERNANDEZ ANGEL DE JESUS</v>
      </c>
      <c r="C91" s="175"/>
      <c r="D91" s="175"/>
      <c r="E91" s="175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  <c r="AA91" s="175"/>
      <c r="AB91" s="175"/>
      <c r="AC91" s="176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251" t="str">
        <f t="shared" si="4"/>
        <v>0 / 6</v>
      </c>
      <c r="BD91" s="252"/>
      <c r="BE91" s="251">
        <f t="shared" si="5"/>
        <v>0</v>
      </c>
      <c r="BF91" s="252"/>
      <c r="BG91" s="71" t="str">
        <f>IF(B54="","",IF(BE54&gt;CONCENTRADO!C$15,"VERIFICAR LA SUMA",""))</f>
        <v/>
      </c>
    </row>
    <row r="92" spans="1:59" ht="30" customHeight="1" x14ac:dyDescent="0.25">
      <c r="A92" s="5">
        <v>38</v>
      </c>
      <c r="B92" s="177" t="str">
        <f>IF(ISBLANK(NOMBRES!B39),"",NOMBRES!B39)</f>
        <v>MARTINEZ HERNANDEZ JADER</v>
      </c>
      <c r="C92" s="178"/>
      <c r="D92" s="178"/>
      <c r="E92" s="178"/>
      <c r="F92" s="178"/>
      <c r="G92" s="178"/>
      <c r="H92" s="178"/>
      <c r="I92" s="178"/>
      <c r="J92" s="178"/>
      <c r="K92" s="178"/>
      <c r="L92" s="178"/>
      <c r="M92" s="178"/>
      <c r="N92" s="178"/>
      <c r="O92" s="178"/>
      <c r="P92" s="178"/>
      <c r="Q92" s="178"/>
      <c r="R92" s="178"/>
      <c r="S92" s="178"/>
      <c r="T92" s="178"/>
      <c r="U92" s="178"/>
      <c r="V92" s="178"/>
      <c r="W92" s="178"/>
      <c r="X92" s="178"/>
      <c r="Y92" s="178"/>
      <c r="Z92" s="178"/>
      <c r="AA92" s="178"/>
      <c r="AB92" s="178"/>
      <c r="AC92" s="179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248" t="str">
        <f t="shared" si="4"/>
        <v>0 / 6</v>
      </c>
      <c r="BD92" s="249"/>
      <c r="BE92" s="248">
        <f t="shared" si="5"/>
        <v>0</v>
      </c>
      <c r="BF92" s="249"/>
      <c r="BG92" s="71" t="str">
        <f>IF(B55="","",IF(BE55&gt;CONCENTRADO!C$15,"VERIFICAR LA SUMA",""))</f>
        <v/>
      </c>
    </row>
    <row r="93" spans="1:59" ht="30" customHeight="1" x14ac:dyDescent="0.25">
      <c r="A93" s="10">
        <v>39</v>
      </c>
      <c r="B93" s="174" t="str">
        <f>IF(ISBLANK(NOMBRES!B40),"",NOMBRES!B40)</f>
        <v>MARTINEZ HERNANDEZ MAYREN ALEJANDRA</v>
      </c>
      <c r="C93" s="175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  <c r="AA93" s="175"/>
      <c r="AB93" s="175"/>
      <c r="AC93" s="176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251" t="str">
        <f t="shared" si="4"/>
        <v>0 / 6</v>
      </c>
      <c r="BD93" s="252"/>
      <c r="BE93" s="251">
        <f t="shared" si="5"/>
        <v>0</v>
      </c>
      <c r="BF93" s="252"/>
      <c r="BG93" s="71" t="str">
        <f>IF(B56="","",IF(BE56&gt;CONCENTRADO!C$15,"VERIFICAR LA SUMA",""))</f>
        <v/>
      </c>
    </row>
    <row r="94" spans="1:59" ht="30" customHeight="1" x14ac:dyDescent="0.25">
      <c r="A94" s="5">
        <v>40</v>
      </c>
      <c r="B94" s="177" t="str">
        <f>IF(ISBLANK(NOMBRES!B41),"",NOMBRES!B41)</f>
        <v>MARTINEZ PAVA VALENTIN</v>
      </c>
      <c r="C94" s="178"/>
      <c r="D94" s="178"/>
      <c r="E94" s="178"/>
      <c r="F94" s="178"/>
      <c r="G94" s="178"/>
      <c r="H94" s="178"/>
      <c r="I94" s="178"/>
      <c r="J94" s="178"/>
      <c r="K94" s="178"/>
      <c r="L94" s="178"/>
      <c r="M94" s="178"/>
      <c r="N94" s="178"/>
      <c r="O94" s="178"/>
      <c r="P94" s="178"/>
      <c r="Q94" s="178"/>
      <c r="R94" s="178"/>
      <c r="S94" s="178"/>
      <c r="T94" s="178"/>
      <c r="U94" s="178"/>
      <c r="V94" s="178"/>
      <c r="W94" s="178"/>
      <c r="X94" s="178"/>
      <c r="Y94" s="178"/>
      <c r="Z94" s="178"/>
      <c r="AA94" s="178"/>
      <c r="AB94" s="178"/>
      <c r="AC94" s="179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248" t="str">
        <f t="shared" si="4"/>
        <v>0 / 6</v>
      </c>
      <c r="BD94" s="249"/>
      <c r="BE94" s="248">
        <f t="shared" si="5"/>
        <v>0</v>
      </c>
      <c r="BF94" s="249"/>
      <c r="BG94" s="71" t="str">
        <f>IF(B57="","",IF(BE57&gt;CONCENTRADO!C$15,"VERIFICAR LA SUMA",""))</f>
        <v/>
      </c>
    </row>
    <row r="95" spans="1:59" ht="30" customHeight="1" x14ac:dyDescent="0.25">
      <c r="A95" s="10">
        <v>41</v>
      </c>
      <c r="B95" s="174" t="str">
        <f>IF(ISBLANK(NOMBRES!B42),"",NOMBRES!B42)</f>
        <v>PADILLA GONZALEZ JHONNY</v>
      </c>
      <c r="C95" s="175"/>
      <c r="D95" s="175"/>
      <c r="E95" s="175"/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  <c r="AA95" s="175"/>
      <c r="AB95" s="175"/>
      <c r="AC95" s="176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251" t="str">
        <f t="shared" si="4"/>
        <v>0 / 6</v>
      </c>
      <c r="BD95" s="252"/>
      <c r="BE95" s="251">
        <f t="shared" si="5"/>
        <v>0</v>
      </c>
      <c r="BF95" s="252"/>
      <c r="BG95" s="71" t="str">
        <f>IF(B58="","",IF(BE58&gt;CONCENTRADO!C$15,"VERIFICAR LA SUMA",""))</f>
        <v/>
      </c>
    </row>
    <row r="96" spans="1:59" ht="30" customHeight="1" x14ac:dyDescent="0.25">
      <c r="A96" s="5">
        <v>42</v>
      </c>
      <c r="B96" s="177" t="str">
        <f>IF(ISBLANK(NOMBRES!B43),"",NOMBRES!B43)</f>
        <v>PEREZ MARTINEZ LUZ ELENA</v>
      </c>
      <c r="C96" s="178"/>
      <c r="D96" s="178"/>
      <c r="E96" s="178"/>
      <c r="F96" s="178"/>
      <c r="G96" s="178"/>
      <c r="H96" s="178"/>
      <c r="I96" s="178"/>
      <c r="J96" s="178"/>
      <c r="K96" s="178"/>
      <c r="L96" s="178"/>
      <c r="M96" s="178"/>
      <c r="N96" s="178"/>
      <c r="O96" s="178"/>
      <c r="P96" s="178"/>
      <c r="Q96" s="178"/>
      <c r="R96" s="178"/>
      <c r="S96" s="178"/>
      <c r="T96" s="178"/>
      <c r="U96" s="178"/>
      <c r="V96" s="178"/>
      <c r="W96" s="178"/>
      <c r="X96" s="178"/>
      <c r="Y96" s="178"/>
      <c r="Z96" s="178"/>
      <c r="AA96" s="178"/>
      <c r="AB96" s="178"/>
      <c r="AC96" s="179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248" t="str">
        <f t="shared" si="4"/>
        <v>0 / 6</v>
      </c>
      <c r="BD96" s="249"/>
      <c r="BE96" s="248">
        <f t="shared" si="5"/>
        <v>0</v>
      </c>
      <c r="BF96" s="249"/>
      <c r="BG96" s="71" t="str">
        <f>IF(B59="","",IF(BE59&gt;CONCENTRADO!C$15,"VERIFICAR LA SUMA",""))</f>
        <v/>
      </c>
    </row>
    <row r="97" spans="1:59" ht="30" customHeight="1" x14ac:dyDescent="0.25">
      <c r="A97" s="10">
        <v>43</v>
      </c>
      <c r="B97" s="174" t="str">
        <f>IF(ISBLANK(NOMBRES!B44),"",NOMBRES!B44)</f>
        <v>RAMIREZ HERNANDEZ ADILENE PAOLA</v>
      </c>
      <c r="C97" s="175"/>
      <c r="D97" s="175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  <c r="AA97" s="175"/>
      <c r="AB97" s="175"/>
      <c r="AC97" s="176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B97" s="59"/>
      <c r="BC97" s="251" t="str">
        <f t="shared" si="4"/>
        <v>0 / 6</v>
      </c>
      <c r="BD97" s="252"/>
      <c r="BE97" s="251">
        <f t="shared" si="5"/>
        <v>0</v>
      </c>
      <c r="BF97" s="252"/>
      <c r="BG97" s="71" t="str">
        <f>IF(B60="","",IF(BE60&gt;CONCENTRADO!C$15,"VERIFICAR LA SUMA",""))</f>
        <v/>
      </c>
    </row>
    <row r="98" spans="1:59" ht="30" customHeight="1" x14ac:dyDescent="0.25">
      <c r="A98" s="5">
        <v>44</v>
      </c>
      <c r="B98" s="177" t="str">
        <f>IF(ISBLANK(NOMBRES!B45),"",NOMBRES!B45)</f>
        <v>ROCHA RAMIREZ EDITH ALEJANDRA</v>
      </c>
      <c r="C98" s="178"/>
      <c r="D98" s="178"/>
      <c r="E98" s="178"/>
      <c r="F98" s="178"/>
      <c r="G98" s="178"/>
      <c r="H98" s="178"/>
      <c r="I98" s="178"/>
      <c r="J98" s="178"/>
      <c r="K98" s="178"/>
      <c r="L98" s="178"/>
      <c r="M98" s="178"/>
      <c r="N98" s="178"/>
      <c r="O98" s="178"/>
      <c r="P98" s="178"/>
      <c r="Q98" s="178"/>
      <c r="R98" s="178"/>
      <c r="S98" s="178"/>
      <c r="T98" s="178"/>
      <c r="U98" s="178"/>
      <c r="V98" s="178"/>
      <c r="W98" s="178"/>
      <c r="X98" s="178"/>
      <c r="Y98" s="178"/>
      <c r="Z98" s="178"/>
      <c r="AA98" s="178"/>
      <c r="AB98" s="178"/>
      <c r="AC98" s="179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7"/>
      <c r="BB98" s="47"/>
      <c r="BC98" s="248" t="str">
        <f t="shared" si="4"/>
        <v>0 / 6</v>
      </c>
      <c r="BD98" s="249"/>
      <c r="BE98" s="248">
        <f t="shared" si="5"/>
        <v>0</v>
      </c>
      <c r="BF98" s="249"/>
      <c r="BG98" s="71" t="str">
        <f>IF(B61="","",IF(BE61&gt;CONCENTRADO!C$15,"VERIFICAR LA SUMA",""))</f>
        <v/>
      </c>
    </row>
    <row r="99" spans="1:59" ht="30" customHeight="1" x14ac:dyDescent="0.25">
      <c r="A99" s="10">
        <v>45</v>
      </c>
      <c r="B99" s="174" t="str">
        <f>IF(ISBLANK(NOMBRES!B46),"",NOMBRES!B46)</f>
        <v>RODRIGUEZ DOMINGUEZ JULISSA</v>
      </c>
      <c r="C99" s="175"/>
      <c r="D99" s="175"/>
      <c r="E99" s="175"/>
      <c r="F99" s="175"/>
      <c r="G99" s="175"/>
      <c r="H99" s="175"/>
      <c r="I99" s="175"/>
      <c r="J99" s="175"/>
      <c r="K99" s="175"/>
      <c r="L99" s="175"/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  <c r="AA99" s="175"/>
      <c r="AB99" s="175"/>
      <c r="AC99" s="176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BB99" s="59"/>
      <c r="BC99" s="251" t="str">
        <f t="shared" si="4"/>
        <v>0 / 6</v>
      </c>
      <c r="BD99" s="252"/>
      <c r="BE99" s="251">
        <f t="shared" si="5"/>
        <v>0</v>
      </c>
      <c r="BF99" s="252"/>
      <c r="BG99" s="71" t="str">
        <f>IF(B62="","",IF(BE62&gt;CONCENTRADO!C$15,"VERIFICAR LA SUMA",""))</f>
        <v/>
      </c>
    </row>
    <row r="100" spans="1:59" ht="30" customHeight="1" x14ac:dyDescent="0.25">
      <c r="A100" s="5">
        <v>46</v>
      </c>
      <c r="B100" s="177" t="str">
        <f>IF(ISBLANK(NOMBRES!B47),"",NOMBRES!B47)</f>
        <v>RODRIGUEZ LORENZO DAFNE ESTEFANIA</v>
      </c>
      <c r="C100" s="178"/>
      <c r="D100" s="178"/>
      <c r="E100" s="178"/>
      <c r="F100" s="178"/>
      <c r="G100" s="178"/>
      <c r="H100" s="178"/>
      <c r="I100" s="178"/>
      <c r="J100" s="178"/>
      <c r="K100" s="178"/>
      <c r="L100" s="178"/>
      <c r="M100" s="178"/>
      <c r="N100" s="178"/>
      <c r="O100" s="178"/>
      <c r="P100" s="178"/>
      <c r="Q100" s="178"/>
      <c r="R100" s="178"/>
      <c r="S100" s="178"/>
      <c r="T100" s="178"/>
      <c r="U100" s="178"/>
      <c r="V100" s="178"/>
      <c r="W100" s="178"/>
      <c r="X100" s="178"/>
      <c r="Y100" s="178"/>
      <c r="Z100" s="178"/>
      <c r="AA100" s="178"/>
      <c r="AB100" s="178"/>
      <c r="AC100" s="179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  <c r="BA100" s="47"/>
      <c r="BB100" s="47"/>
      <c r="BC100" s="248" t="str">
        <f t="shared" si="4"/>
        <v>0 / 6</v>
      </c>
      <c r="BD100" s="249"/>
      <c r="BE100" s="248">
        <f t="shared" si="5"/>
        <v>0</v>
      </c>
      <c r="BF100" s="249"/>
      <c r="BG100" s="71" t="str">
        <f>IF(B63="","",IF(BE63&gt;CONCENTRADO!C$15,"VERIFICAR LA SUMA",""))</f>
        <v/>
      </c>
    </row>
    <row r="101" spans="1:59" ht="30" customHeight="1" x14ac:dyDescent="0.25">
      <c r="A101" s="10">
        <v>47</v>
      </c>
      <c r="B101" s="174" t="str">
        <f>IF(ISBLANK(NOMBRES!B48),"",NOMBRES!B48)</f>
        <v>ROSAS AMBROSIO YEISIL ARMIL</v>
      </c>
      <c r="C101" s="175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  <c r="AA101" s="175"/>
      <c r="AB101" s="175"/>
      <c r="AC101" s="176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B101" s="59"/>
      <c r="BC101" s="251" t="str">
        <f t="shared" si="4"/>
        <v>0 / 6</v>
      </c>
      <c r="BD101" s="252"/>
      <c r="BE101" s="251">
        <f t="shared" si="5"/>
        <v>0</v>
      </c>
      <c r="BF101" s="252"/>
      <c r="BG101" s="71" t="str">
        <f>IF(B64="","",IF(BE64&gt;CONCENTRADO!C$15,"VERIFICAR LA SUMA",""))</f>
        <v/>
      </c>
    </row>
    <row r="102" spans="1:59" ht="30" customHeight="1" x14ac:dyDescent="0.25">
      <c r="A102" s="5">
        <v>48</v>
      </c>
      <c r="B102" s="177" t="str">
        <f>IF(ISBLANK(NOMBRES!B49),"",NOMBRES!B49)</f>
        <v>VALERIO BAUTISTA CARLOS IVAN</v>
      </c>
      <c r="C102" s="178"/>
      <c r="D102" s="178"/>
      <c r="E102" s="178"/>
      <c r="F102" s="178"/>
      <c r="G102" s="178"/>
      <c r="H102" s="178"/>
      <c r="I102" s="178"/>
      <c r="J102" s="178"/>
      <c r="K102" s="178"/>
      <c r="L102" s="178"/>
      <c r="M102" s="178"/>
      <c r="N102" s="178"/>
      <c r="O102" s="178"/>
      <c r="P102" s="178"/>
      <c r="Q102" s="178"/>
      <c r="R102" s="178"/>
      <c r="S102" s="178"/>
      <c r="T102" s="178"/>
      <c r="U102" s="178"/>
      <c r="V102" s="178"/>
      <c r="W102" s="178"/>
      <c r="X102" s="178"/>
      <c r="Y102" s="178"/>
      <c r="Z102" s="178"/>
      <c r="AA102" s="178"/>
      <c r="AB102" s="178"/>
      <c r="AC102" s="179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  <c r="BA102" s="47"/>
      <c r="BB102" s="47"/>
      <c r="BC102" s="248" t="str">
        <f t="shared" si="4"/>
        <v>0 / 6</v>
      </c>
      <c r="BD102" s="249"/>
      <c r="BE102" s="248">
        <f t="shared" si="5"/>
        <v>0</v>
      </c>
      <c r="BF102" s="249"/>
      <c r="BG102" s="71" t="str">
        <f>IF(B65="","",IF(BE65&gt;CONCENTRADO!C$15,"VERIFICAR LA SUMA",""))</f>
        <v/>
      </c>
    </row>
    <row r="103" spans="1:59" ht="30" customHeight="1" x14ac:dyDescent="0.25">
      <c r="A103" s="10">
        <v>49</v>
      </c>
      <c r="B103" s="174" t="str">
        <f>IF(ISBLANK(NOMBRES!B50),"",NOMBRES!B50)</f>
        <v/>
      </c>
      <c r="C103" s="175"/>
      <c r="D103" s="175"/>
      <c r="E103" s="175"/>
      <c r="F103" s="175"/>
      <c r="G103" s="175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  <c r="AA103" s="175"/>
      <c r="AB103" s="175"/>
      <c r="AC103" s="176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251" t="str">
        <f t="shared" si="4"/>
        <v/>
      </c>
      <c r="BD103" s="252"/>
      <c r="BE103" s="251" t="str">
        <f t="shared" si="5"/>
        <v/>
      </c>
      <c r="BF103" s="252"/>
      <c r="BG103" s="71" t="str">
        <f>IF(B66="","",IF(BE66&gt;CONCENTRADO!C$15,"VERIFICAR LA SUMA",""))</f>
        <v/>
      </c>
    </row>
    <row r="104" spans="1:59" ht="30" customHeight="1" x14ac:dyDescent="0.25">
      <c r="A104" s="5">
        <v>50</v>
      </c>
      <c r="B104" s="177" t="str">
        <f>IF(ISBLANK(NOMBRES!B51),"",NOMBRES!B51)</f>
        <v/>
      </c>
      <c r="C104" s="178"/>
      <c r="D104" s="178"/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178"/>
      <c r="V104" s="178"/>
      <c r="W104" s="178"/>
      <c r="X104" s="178"/>
      <c r="Y104" s="178"/>
      <c r="Z104" s="178"/>
      <c r="AA104" s="178"/>
      <c r="AB104" s="178"/>
      <c r="AC104" s="179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7"/>
      <c r="BB104" s="47"/>
      <c r="BC104" s="248" t="str">
        <f t="shared" si="4"/>
        <v/>
      </c>
      <c r="BD104" s="249"/>
      <c r="BE104" s="248" t="str">
        <f t="shared" si="5"/>
        <v/>
      </c>
      <c r="BF104" s="249"/>
      <c r="BG104" s="71" t="str">
        <f>IF(B67="","",IF(BE67&gt;CONCENTRADO!C$15,"VERIFICAR LA SUMA",""))</f>
        <v/>
      </c>
    </row>
    <row r="105" spans="1:59" ht="30" customHeight="1" x14ac:dyDescent="0.2">
      <c r="A105" s="15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</row>
    <row r="106" spans="1:59" x14ac:dyDescent="0.2">
      <c r="A106" s="289" t="s">
        <v>117</v>
      </c>
      <c r="B106" s="290"/>
      <c r="C106" s="290"/>
      <c r="D106" s="290"/>
      <c r="E106" s="290"/>
      <c r="F106" s="290"/>
      <c r="G106" s="290"/>
      <c r="H106" s="290"/>
      <c r="I106" s="290"/>
      <c r="J106" s="290"/>
      <c r="K106" s="290"/>
      <c r="L106" s="290"/>
      <c r="M106" s="290"/>
      <c r="N106" s="290"/>
      <c r="O106" s="290"/>
      <c r="P106" s="290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  <c r="AH106" s="290"/>
      <c r="AI106" s="290"/>
      <c r="AJ106" s="290"/>
      <c r="AK106" s="290"/>
      <c r="AL106" s="290"/>
      <c r="AM106" s="290"/>
      <c r="AN106" s="290"/>
      <c r="AO106" s="290"/>
      <c r="AP106" s="290"/>
      <c r="AQ106" s="290"/>
      <c r="AR106" s="291"/>
      <c r="AS106" s="289" t="s">
        <v>42</v>
      </c>
      <c r="AT106" s="290"/>
      <c r="AU106" s="290"/>
      <c r="AV106" s="290"/>
      <c r="AW106" s="290"/>
      <c r="AX106" s="290"/>
      <c r="AY106" s="290"/>
      <c r="AZ106" s="290"/>
      <c r="BA106" s="290"/>
      <c r="BB106" s="290"/>
      <c r="BC106" s="290"/>
      <c r="BD106" s="290"/>
      <c r="BE106" s="290"/>
      <c r="BF106" s="291"/>
    </row>
    <row r="107" spans="1:59" x14ac:dyDescent="0.2">
      <c r="A107" s="60">
        <v>1</v>
      </c>
      <c r="B107" s="292" t="s">
        <v>118</v>
      </c>
      <c r="C107" s="293"/>
      <c r="D107" s="293"/>
      <c r="E107" s="293"/>
      <c r="F107" s="293"/>
      <c r="G107" s="294"/>
      <c r="H107" s="60">
        <v>4</v>
      </c>
      <c r="I107" s="292" t="s">
        <v>119</v>
      </c>
      <c r="J107" s="293"/>
      <c r="K107" s="293"/>
      <c r="L107" s="293"/>
      <c r="M107" s="293"/>
      <c r="N107" s="293"/>
      <c r="O107" s="293"/>
      <c r="P107" s="293"/>
      <c r="Q107" s="294"/>
      <c r="R107" s="60">
        <v>7</v>
      </c>
      <c r="S107" s="292" t="s">
        <v>120</v>
      </c>
      <c r="T107" s="293"/>
      <c r="U107" s="293"/>
      <c r="V107" s="293"/>
      <c r="W107" s="293"/>
      <c r="X107" s="293"/>
      <c r="Y107" s="294"/>
      <c r="Z107" s="60">
        <v>10</v>
      </c>
      <c r="AA107" s="292" t="s">
        <v>121</v>
      </c>
      <c r="AB107" s="293"/>
      <c r="AC107" s="293"/>
      <c r="AD107" s="293"/>
      <c r="AE107" s="293"/>
      <c r="AF107" s="293"/>
      <c r="AG107" s="294"/>
      <c r="AH107" s="60">
        <v>13</v>
      </c>
      <c r="AI107" s="295"/>
      <c r="AJ107" s="296"/>
      <c r="AK107" s="296"/>
      <c r="AL107" s="296"/>
      <c r="AM107" s="296"/>
      <c r="AN107" s="296"/>
      <c r="AO107" s="296"/>
      <c r="AP107" s="296"/>
      <c r="AQ107" s="296"/>
      <c r="AR107" s="297"/>
      <c r="AS107" s="298"/>
      <c r="AT107" s="299"/>
      <c r="AU107" s="299"/>
      <c r="AV107" s="299"/>
      <c r="AW107" s="299"/>
      <c r="AX107" s="299"/>
      <c r="AY107" s="299"/>
      <c r="AZ107" s="299"/>
      <c r="BA107" s="299"/>
      <c r="BB107" s="299"/>
      <c r="BC107" s="299"/>
      <c r="BD107" s="299"/>
      <c r="BE107" s="299"/>
      <c r="BF107" s="300"/>
    </row>
    <row r="108" spans="1:59" x14ac:dyDescent="0.2">
      <c r="A108" s="60">
        <v>2</v>
      </c>
      <c r="B108" s="292" t="s">
        <v>122</v>
      </c>
      <c r="C108" s="293"/>
      <c r="D108" s="293"/>
      <c r="E108" s="293"/>
      <c r="F108" s="293"/>
      <c r="G108" s="294"/>
      <c r="H108" s="60">
        <v>5</v>
      </c>
      <c r="I108" s="292" t="s">
        <v>123</v>
      </c>
      <c r="J108" s="293"/>
      <c r="K108" s="293"/>
      <c r="L108" s="293"/>
      <c r="M108" s="293"/>
      <c r="N108" s="293"/>
      <c r="O108" s="293"/>
      <c r="P108" s="293"/>
      <c r="Q108" s="294"/>
      <c r="R108" s="60">
        <v>8</v>
      </c>
      <c r="S108" s="292" t="s">
        <v>124</v>
      </c>
      <c r="T108" s="293"/>
      <c r="U108" s="293"/>
      <c r="V108" s="293"/>
      <c r="W108" s="293"/>
      <c r="X108" s="293"/>
      <c r="Y108" s="294"/>
      <c r="Z108" s="60">
        <v>11</v>
      </c>
      <c r="AA108" s="292" t="s">
        <v>125</v>
      </c>
      <c r="AB108" s="293"/>
      <c r="AC108" s="293"/>
      <c r="AD108" s="293"/>
      <c r="AE108" s="293"/>
      <c r="AF108" s="293"/>
      <c r="AG108" s="294"/>
      <c r="AH108" s="60">
        <v>14</v>
      </c>
      <c r="AI108" s="295"/>
      <c r="AJ108" s="296"/>
      <c r="AK108" s="296"/>
      <c r="AL108" s="296"/>
      <c r="AM108" s="296"/>
      <c r="AN108" s="296"/>
      <c r="AO108" s="296"/>
      <c r="AP108" s="296"/>
      <c r="AQ108" s="296"/>
      <c r="AR108" s="297"/>
      <c r="AS108" s="301"/>
      <c r="AT108" s="302"/>
      <c r="AU108" s="302"/>
      <c r="AV108" s="302"/>
      <c r="AW108" s="302"/>
      <c r="AX108" s="302"/>
      <c r="AY108" s="302"/>
      <c r="AZ108" s="302"/>
      <c r="BA108" s="302"/>
      <c r="BB108" s="302"/>
      <c r="BC108" s="302"/>
      <c r="BD108" s="302"/>
      <c r="BE108" s="302"/>
      <c r="BF108" s="303"/>
    </row>
    <row r="109" spans="1:59" x14ac:dyDescent="0.2">
      <c r="A109" s="60">
        <v>3</v>
      </c>
      <c r="B109" s="292" t="s">
        <v>126</v>
      </c>
      <c r="C109" s="293"/>
      <c r="D109" s="293"/>
      <c r="E109" s="293"/>
      <c r="F109" s="293"/>
      <c r="G109" s="294"/>
      <c r="H109" s="60">
        <v>6</v>
      </c>
      <c r="I109" s="292" t="s">
        <v>127</v>
      </c>
      <c r="J109" s="293"/>
      <c r="K109" s="293"/>
      <c r="L109" s="293"/>
      <c r="M109" s="293"/>
      <c r="N109" s="293"/>
      <c r="O109" s="293"/>
      <c r="P109" s="293"/>
      <c r="Q109" s="294"/>
      <c r="R109" s="60">
        <v>9</v>
      </c>
      <c r="S109" s="292" t="s">
        <v>128</v>
      </c>
      <c r="T109" s="293"/>
      <c r="U109" s="293"/>
      <c r="V109" s="293"/>
      <c r="W109" s="293"/>
      <c r="X109" s="293"/>
      <c r="Y109" s="294"/>
      <c r="Z109" s="60">
        <v>12</v>
      </c>
      <c r="AA109" s="292" t="s">
        <v>129</v>
      </c>
      <c r="AB109" s="293"/>
      <c r="AC109" s="293"/>
      <c r="AD109" s="293"/>
      <c r="AE109" s="293"/>
      <c r="AF109" s="293"/>
      <c r="AG109" s="294"/>
      <c r="AH109" s="60">
        <v>15</v>
      </c>
      <c r="AI109" s="295"/>
      <c r="AJ109" s="296"/>
      <c r="AK109" s="296"/>
      <c r="AL109" s="296"/>
      <c r="AM109" s="296"/>
      <c r="AN109" s="296"/>
      <c r="AO109" s="296"/>
      <c r="AP109" s="296"/>
      <c r="AQ109" s="296"/>
      <c r="AR109" s="297"/>
      <c r="AS109" s="304"/>
      <c r="AT109" s="305"/>
      <c r="AU109" s="305"/>
      <c r="AV109" s="305"/>
      <c r="AW109" s="305"/>
      <c r="AX109" s="305"/>
      <c r="AY109" s="305"/>
      <c r="AZ109" s="305"/>
      <c r="BA109" s="305"/>
      <c r="BB109" s="305"/>
      <c r="BC109" s="305"/>
      <c r="BD109" s="305"/>
      <c r="BE109" s="305"/>
      <c r="BF109" s="306"/>
    </row>
    <row r="110" spans="1:59" x14ac:dyDescent="0.2">
      <c r="A110" s="8" t="s">
        <v>116</v>
      </c>
      <c r="B110" s="8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250" t="s">
        <v>19</v>
      </c>
      <c r="BE110" s="250"/>
      <c r="BF110" s="250"/>
    </row>
  </sheetData>
  <mergeCells count="315">
    <mergeCell ref="BD36:BF36"/>
    <mergeCell ref="S34:Y34"/>
    <mergeCell ref="AA34:AG34"/>
    <mergeCell ref="AI34:AR34"/>
    <mergeCell ref="B35:G35"/>
    <mergeCell ref="I35:Q35"/>
    <mergeCell ref="S35:Y35"/>
    <mergeCell ref="AA35:AG35"/>
    <mergeCell ref="AI35:AR35"/>
    <mergeCell ref="BC30:BD30"/>
    <mergeCell ref="BE30:BF30"/>
    <mergeCell ref="A32:AR32"/>
    <mergeCell ref="AS32:BF32"/>
    <mergeCell ref="B33:G33"/>
    <mergeCell ref="I33:Q33"/>
    <mergeCell ref="S33:Y33"/>
    <mergeCell ref="AA33:AG33"/>
    <mergeCell ref="AI33:AR33"/>
    <mergeCell ref="AS33:BF35"/>
    <mergeCell ref="B34:G34"/>
    <mergeCell ref="I34:Q34"/>
    <mergeCell ref="B30:AC30"/>
    <mergeCell ref="BC26:BD26"/>
    <mergeCell ref="BE26:BF26"/>
    <mergeCell ref="BC27:BD27"/>
    <mergeCell ref="BE27:BF27"/>
    <mergeCell ref="B26:AC26"/>
    <mergeCell ref="B27:AC27"/>
    <mergeCell ref="BC28:BD28"/>
    <mergeCell ref="BE28:BF28"/>
    <mergeCell ref="BC29:BD29"/>
    <mergeCell ref="BE29:BF29"/>
    <mergeCell ref="B28:AC28"/>
    <mergeCell ref="B29:AC29"/>
    <mergeCell ref="BC22:BD22"/>
    <mergeCell ref="BE22:BF22"/>
    <mergeCell ref="BC23:BD23"/>
    <mergeCell ref="BE23:BF23"/>
    <mergeCell ref="B22:AC22"/>
    <mergeCell ref="B23:AC23"/>
    <mergeCell ref="BC24:BD24"/>
    <mergeCell ref="BE24:BF24"/>
    <mergeCell ref="BC25:BD25"/>
    <mergeCell ref="BE25:BF25"/>
    <mergeCell ref="B24:AC24"/>
    <mergeCell ref="B25:AC25"/>
    <mergeCell ref="BC18:BD18"/>
    <mergeCell ref="BE18:BF18"/>
    <mergeCell ref="BC19:BD19"/>
    <mergeCell ref="BE19:BF19"/>
    <mergeCell ref="B18:AC18"/>
    <mergeCell ref="B19:AC19"/>
    <mergeCell ref="BC20:BD20"/>
    <mergeCell ref="BE20:BF20"/>
    <mergeCell ref="BC21:BD21"/>
    <mergeCell ref="BE21:BF21"/>
    <mergeCell ref="B20:AC20"/>
    <mergeCell ref="B21:AC21"/>
    <mergeCell ref="BC14:BD14"/>
    <mergeCell ref="BE14:BF14"/>
    <mergeCell ref="BC15:BD15"/>
    <mergeCell ref="BE15:BF15"/>
    <mergeCell ref="B14:AC14"/>
    <mergeCell ref="B15:AC15"/>
    <mergeCell ref="BC16:BD16"/>
    <mergeCell ref="BE16:BF16"/>
    <mergeCell ref="BC17:BD17"/>
    <mergeCell ref="BE17:BF17"/>
    <mergeCell ref="B16:AC16"/>
    <mergeCell ref="B17:AC17"/>
    <mergeCell ref="BC10:BD10"/>
    <mergeCell ref="BE10:BF10"/>
    <mergeCell ref="BC11:BD11"/>
    <mergeCell ref="BE11:BF11"/>
    <mergeCell ref="B10:AC10"/>
    <mergeCell ref="B11:AC11"/>
    <mergeCell ref="BC12:BD12"/>
    <mergeCell ref="BE12:BF12"/>
    <mergeCell ref="BC13:BD13"/>
    <mergeCell ref="BE13:BF13"/>
    <mergeCell ref="B12:AC12"/>
    <mergeCell ref="B13:AC13"/>
    <mergeCell ref="BC6:BD6"/>
    <mergeCell ref="BE6:BF6"/>
    <mergeCell ref="BC7:BD7"/>
    <mergeCell ref="BE7:BF7"/>
    <mergeCell ref="B6:AC6"/>
    <mergeCell ref="B7:AC7"/>
    <mergeCell ref="BC8:BD8"/>
    <mergeCell ref="BE8:BF8"/>
    <mergeCell ref="BC9:BD9"/>
    <mergeCell ref="BE9:BF9"/>
    <mergeCell ref="B8:AC8"/>
    <mergeCell ref="B9:AC9"/>
    <mergeCell ref="A1:AC1"/>
    <mergeCell ref="BC1:BE1"/>
    <mergeCell ref="A2:AC2"/>
    <mergeCell ref="BC2:BE2"/>
    <mergeCell ref="A3:AC3"/>
    <mergeCell ref="BC3:BF3"/>
    <mergeCell ref="A4:AC4"/>
    <mergeCell ref="AD4:BB5"/>
    <mergeCell ref="BC4:BD5"/>
    <mergeCell ref="BE4:BF5"/>
    <mergeCell ref="A5:AC5"/>
    <mergeCell ref="A38:AC38"/>
    <mergeCell ref="BC38:BE38"/>
    <mergeCell ref="A39:AC39"/>
    <mergeCell ref="BC39:BE39"/>
    <mergeCell ref="A40:AC40"/>
    <mergeCell ref="BC40:BF40"/>
    <mergeCell ref="A41:AC41"/>
    <mergeCell ref="AD41:BB42"/>
    <mergeCell ref="BC41:BD42"/>
    <mergeCell ref="BE41:BF42"/>
    <mergeCell ref="A42:AC42"/>
    <mergeCell ref="BC45:BD45"/>
    <mergeCell ref="BE45:BF45"/>
    <mergeCell ref="BC46:BD46"/>
    <mergeCell ref="BE46:BF46"/>
    <mergeCell ref="B45:AC45"/>
    <mergeCell ref="B46:AC46"/>
    <mergeCell ref="BC43:BD43"/>
    <mergeCell ref="BE43:BF43"/>
    <mergeCell ref="BC44:BD44"/>
    <mergeCell ref="BE44:BF44"/>
    <mergeCell ref="B43:AC43"/>
    <mergeCell ref="B44:AC44"/>
    <mergeCell ref="BC49:BD49"/>
    <mergeCell ref="BE49:BF49"/>
    <mergeCell ref="BC50:BD50"/>
    <mergeCell ref="BE50:BF50"/>
    <mergeCell ref="B49:AC49"/>
    <mergeCell ref="B50:AC50"/>
    <mergeCell ref="BC47:BD47"/>
    <mergeCell ref="BE47:BF47"/>
    <mergeCell ref="BC48:BD48"/>
    <mergeCell ref="BE48:BF48"/>
    <mergeCell ref="B47:AC47"/>
    <mergeCell ref="B48:AC48"/>
    <mergeCell ref="BC53:BD53"/>
    <mergeCell ref="BE53:BF53"/>
    <mergeCell ref="BC54:BD54"/>
    <mergeCell ref="BE54:BF54"/>
    <mergeCell ref="B53:AC53"/>
    <mergeCell ref="B54:AC54"/>
    <mergeCell ref="BC51:BD51"/>
    <mergeCell ref="BE51:BF51"/>
    <mergeCell ref="BC52:BD52"/>
    <mergeCell ref="BE52:BF52"/>
    <mergeCell ref="B51:AC51"/>
    <mergeCell ref="B52:AC52"/>
    <mergeCell ref="BC57:BD57"/>
    <mergeCell ref="BE57:BF57"/>
    <mergeCell ref="BC58:BD58"/>
    <mergeCell ref="BE58:BF58"/>
    <mergeCell ref="B57:AC57"/>
    <mergeCell ref="B58:AC58"/>
    <mergeCell ref="BC55:BD55"/>
    <mergeCell ref="BE55:BF55"/>
    <mergeCell ref="BC56:BD56"/>
    <mergeCell ref="BE56:BF56"/>
    <mergeCell ref="B55:AC55"/>
    <mergeCell ref="B56:AC56"/>
    <mergeCell ref="BC61:BD61"/>
    <mergeCell ref="BE61:BF61"/>
    <mergeCell ref="BC62:BD62"/>
    <mergeCell ref="BE62:BF62"/>
    <mergeCell ref="B61:AC61"/>
    <mergeCell ref="B62:AC62"/>
    <mergeCell ref="BC59:BD59"/>
    <mergeCell ref="BE59:BF59"/>
    <mergeCell ref="BC60:BD60"/>
    <mergeCell ref="BE60:BF60"/>
    <mergeCell ref="B59:AC59"/>
    <mergeCell ref="B60:AC60"/>
    <mergeCell ref="BC65:BD65"/>
    <mergeCell ref="BE65:BF65"/>
    <mergeCell ref="BC66:BD66"/>
    <mergeCell ref="BE66:BF66"/>
    <mergeCell ref="B65:AC65"/>
    <mergeCell ref="B66:AC66"/>
    <mergeCell ref="BC63:BD63"/>
    <mergeCell ref="BE63:BF63"/>
    <mergeCell ref="BC64:BD64"/>
    <mergeCell ref="BE64:BF64"/>
    <mergeCell ref="B63:AC63"/>
    <mergeCell ref="B64:AC64"/>
    <mergeCell ref="BC67:BD67"/>
    <mergeCell ref="BE67:BF67"/>
    <mergeCell ref="A69:AR69"/>
    <mergeCell ref="AS69:BF69"/>
    <mergeCell ref="B70:G70"/>
    <mergeCell ref="I70:Q70"/>
    <mergeCell ref="S70:Y70"/>
    <mergeCell ref="AA70:AG70"/>
    <mergeCell ref="AI70:AR70"/>
    <mergeCell ref="AS70:BF72"/>
    <mergeCell ref="B71:G71"/>
    <mergeCell ref="I71:Q71"/>
    <mergeCell ref="S71:Y71"/>
    <mergeCell ref="AA71:AG71"/>
    <mergeCell ref="AI71:AR71"/>
    <mergeCell ref="B72:G72"/>
    <mergeCell ref="I72:Q72"/>
    <mergeCell ref="S72:Y72"/>
    <mergeCell ref="AA72:AG72"/>
    <mergeCell ref="AI72:AR72"/>
    <mergeCell ref="B67:AC67"/>
    <mergeCell ref="BD73:BF73"/>
    <mergeCell ref="A75:AC75"/>
    <mergeCell ref="BC75:BE75"/>
    <mergeCell ref="A76:AC76"/>
    <mergeCell ref="BC76:BE76"/>
    <mergeCell ref="A77:AC77"/>
    <mergeCell ref="BC77:BF77"/>
    <mergeCell ref="A78:AC78"/>
    <mergeCell ref="AD78:BB79"/>
    <mergeCell ref="BC78:BD79"/>
    <mergeCell ref="BE78:BF79"/>
    <mergeCell ref="A79:AC79"/>
    <mergeCell ref="BC82:BD82"/>
    <mergeCell ref="BE82:BF82"/>
    <mergeCell ref="BC83:BD83"/>
    <mergeCell ref="BE83:BF83"/>
    <mergeCell ref="B82:AC82"/>
    <mergeCell ref="B83:AC83"/>
    <mergeCell ref="BC80:BD80"/>
    <mergeCell ref="BE80:BF80"/>
    <mergeCell ref="BC81:BD81"/>
    <mergeCell ref="BE81:BF81"/>
    <mergeCell ref="B80:AC80"/>
    <mergeCell ref="B81:AC81"/>
    <mergeCell ref="BC86:BD86"/>
    <mergeCell ref="BE86:BF86"/>
    <mergeCell ref="BC87:BD87"/>
    <mergeCell ref="BE87:BF87"/>
    <mergeCell ref="B86:AC86"/>
    <mergeCell ref="B87:AC87"/>
    <mergeCell ref="BC84:BD84"/>
    <mergeCell ref="BE84:BF84"/>
    <mergeCell ref="BC85:BD85"/>
    <mergeCell ref="BE85:BF85"/>
    <mergeCell ref="B84:AC84"/>
    <mergeCell ref="B85:AC85"/>
    <mergeCell ref="BC90:BD90"/>
    <mergeCell ref="BE90:BF90"/>
    <mergeCell ref="BC91:BD91"/>
    <mergeCell ref="BE91:BF91"/>
    <mergeCell ref="B90:AC90"/>
    <mergeCell ref="B91:AC91"/>
    <mergeCell ref="BC88:BD88"/>
    <mergeCell ref="BE88:BF88"/>
    <mergeCell ref="BC89:BD89"/>
    <mergeCell ref="BE89:BF89"/>
    <mergeCell ref="B88:AC88"/>
    <mergeCell ref="B89:AC89"/>
    <mergeCell ref="BC94:BD94"/>
    <mergeCell ref="BE94:BF94"/>
    <mergeCell ref="BC95:BD95"/>
    <mergeCell ref="BE95:BF95"/>
    <mergeCell ref="B94:AC94"/>
    <mergeCell ref="B95:AC95"/>
    <mergeCell ref="BC92:BD92"/>
    <mergeCell ref="BE92:BF92"/>
    <mergeCell ref="BC93:BD93"/>
    <mergeCell ref="BE93:BF93"/>
    <mergeCell ref="B92:AC92"/>
    <mergeCell ref="B93:AC93"/>
    <mergeCell ref="BC98:BD98"/>
    <mergeCell ref="BE98:BF98"/>
    <mergeCell ref="BC99:BD99"/>
    <mergeCell ref="BE99:BF99"/>
    <mergeCell ref="B98:AC98"/>
    <mergeCell ref="B99:AC99"/>
    <mergeCell ref="BC96:BD96"/>
    <mergeCell ref="BE96:BF96"/>
    <mergeCell ref="BC97:BD97"/>
    <mergeCell ref="BE97:BF97"/>
    <mergeCell ref="B96:AC96"/>
    <mergeCell ref="B97:AC97"/>
    <mergeCell ref="BC102:BD102"/>
    <mergeCell ref="BE102:BF102"/>
    <mergeCell ref="BC103:BD103"/>
    <mergeCell ref="BE103:BF103"/>
    <mergeCell ref="B102:AC102"/>
    <mergeCell ref="B103:AC103"/>
    <mergeCell ref="BC100:BD100"/>
    <mergeCell ref="BE100:BF100"/>
    <mergeCell ref="BC101:BD101"/>
    <mergeCell ref="BE101:BF101"/>
    <mergeCell ref="B100:AC100"/>
    <mergeCell ref="B101:AC101"/>
    <mergeCell ref="B104:AC104"/>
    <mergeCell ref="BD110:BF110"/>
    <mergeCell ref="BC104:BD104"/>
    <mergeCell ref="BE104:BF104"/>
    <mergeCell ref="A106:AR106"/>
    <mergeCell ref="AS106:BF106"/>
    <mergeCell ref="B107:G107"/>
    <mergeCell ref="I107:Q107"/>
    <mergeCell ref="S107:Y107"/>
    <mergeCell ref="AA107:AG107"/>
    <mergeCell ref="AI107:AR107"/>
    <mergeCell ref="AS107:BF109"/>
    <mergeCell ref="B108:G108"/>
    <mergeCell ref="I108:Q108"/>
    <mergeCell ref="S108:Y108"/>
    <mergeCell ref="AA108:AG108"/>
    <mergeCell ref="AI108:AR108"/>
    <mergeCell ref="B109:G109"/>
    <mergeCell ref="I109:Q109"/>
    <mergeCell ref="S109:Y109"/>
    <mergeCell ref="AA109:AG109"/>
    <mergeCell ref="AI109:AR109"/>
  </mergeCells>
  <pageMargins left="0.7" right="0.7" top="0.75" bottom="0.75" header="0.3" footer="0.3"/>
  <pageSetup scale="56" orientation="landscape" r:id="rId1"/>
  <rowBreaks count="2" manualBreakCount="2">
    <brk id="36" max="57" man="1"/>
    <brk id="73" max="57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8D272-7977-43DC-A016-9741D1E69965}">
  <sheetPr codeName="Hoja7">
    <tabColor rgb="FF00B0F0"/>
  </sheetPr>
  <dimension ref="A1:BG110"/>
  <sheetViews>
    <sheetView view="pageBreakPreview" zoomScale="78" zoomScaleNormal="85" zoomScaleSheetLayoutView="78" zoomScalePageLayoutView="70" workbookViewId="0">
      <selection activeCell="AV11" sqref="AV11:AW11"/>
    </sheetView>
  </sheetViews>
  <sheetFormatPr baseColWidth="10" defaultRowHeight="12.75" x14ac:dyDescent="0.2"/>
  <cols>
    <col min="1" max="8" width="3.5703125" customWidth="1"/>
    <col min="9" max="9" width="5.42578125" customWidth="1"/>
    <col min="10" max="21" width="3.5703125" customWidth="1"/>
    <col min="22" max="22" width="9.140625" customWidth="1"/>
    <col min="23" max="29" width="3.5703125" customWidth="1"/>
    <col min="30" max="40" width="3.7109375" customWidth="1"/>
    <col min="41" max="41" width="4.5703125" customWidth="1"/>
    <col min="42" max="49" width="3.7109375" customWidth="1"/>
    <col min="50" max="54" width="4.7109375" customWidth="1"/>
    <col min="55" max="55" width="5.28515625" customWidth="1"/>
    <col min="56" max="57" width="4.7109375" customWidth="1"/>
  </cols>
  <sheetData>
    <row r="1" spans="1:59" ht="16.5" customHeight="1" x14ac:dyDescent="0.2">
      <c r="A1" s="129"/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1"/>
      <c r="N1" s="1"/>
      <c r="O1" s="158" t="s">
        <v>31</v>
      </c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 t="s">
        <v>0</v>
      </c>
      <c r="AJ1" s="158"/>
      <c r="AK1" s="158"/>
      <c r="AL1" s="158"/>
      <c r="AM1" s="158"/>
      <c r="AN1" s="158"/>
      <c r="AO1" s="158"/>
      <c r="AP1" s="155" t="s">
        <v>1</v>
      </c>
      <c r="AQ1" s="155"/>
      <c r="AR1" s="155"/>
      <c r="AS1" s="155"/>
      <c r="AT1" s="156" t="s">
        <v>25</v>
      </c>
      <c r="AU1" s="156"/>
      <c r="AV1" s="156"/>
      <c r="AW1" s="156"/>
      <c r="AX1" s="156"/>
      <c r="AY1" s="156"/>
      <c r="AZ1" s="156"/>
      <c r="BA1" s="156"/>
      <c r="BB1" s="341" t="s">
        <v>7</v>
      </c>
      <c r="BC1" s="342"/>
      <c r="BD1" s="152" t="s">
        <v>2</v>
      </c>
      <c r="BE1" s="154"/>
    </row>
    <row r="2" spans="1:59" ht="18" customHeight="1" x14ac:dyDescent="0.2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6"/>
      <c r="N2" s="1"/>
      <c r="O2" s="280" t="str">
        <f>CONCENTRADO!C$1</f>
        <v>JAIME TORRES BODET</v>
      </c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2"/>
      <c r="AI2" s="280" t="str">
        <f>CONCENTRADO!C$2</f>
        <v>30EBH0204A</v>
      </c>
      <c r="AJ2" s="281"/>
      <c r="AK2" s="281"/>
      <c r="AL2" s="281"/>
      <c r="AM2" s="281"/>
      <c r="AN2" s="281"/>
      <c r="AO2" s="282"/>
      <c r="AP2" s="155" t="s">
        <v>45</v>
      </c>
      <c r="AQ2" s="155"/>
      <c r="AR2" s="155" t="s">
        <v>46</v>
      </c>
      <c r="AS2" s="155"/>
      <c r="AT2" s="171" t="s">
        <v>47</v>
      </c>
      <c r="AU2" s="171"/>
      <c r="AV2" s="171" t="s">
        <v>48</v>
      </c>
      <c r="AW2" s="171"/>
      <c r="AX2" s="171" t="s">
        <v>49</v>
      </c>
      <c r="AY2" s="171"/>
      <c r="AZ2" s="171" t="s">
        <v>50</v>
      </c>
      <c r="BA2" s="171"/>
      <c r="BB2" s="337" t="str">
        <f>CONCENTRADO!C6</f>
        <v>II</v>
      </c>
      <c r="BC2" s="338"/>
      <c r="BD2" s="280" t="str">
        <f>CONCENTRADO!C7</f>
        <v>B</v>
      </c>
      <c r="BE2" s="282"/>
    </row>
    <row r="3" spans="1:59" ht="16.5" x14ac:dyDescent="0.25">
      <c r="A3" s="135" t="s">
        <v>21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7"/>
      <c r="N3" s="2"/>
      <c r="O3" s="283"/>
      <c r="P3" s="284"/>
      <c r="Q3" s="284"/>
      <c r="R3" s="284"/>
      <c r="S3" s="284"/>
      <c r="T3" s="284"/>
      <c r="U3" s="284"/>
      <c r="V3" s="284"/>
      <c r="W3" s="284"/>
      <c r="X3" s="284"/>
      <c r="Y3" s="284"/>
      <c r="Z3" s="284"/>
      <c r="AA3" s="284"/>
      <c r="AB3" s="284"/>
      <c r="AC3" s="284"/>
      <c r="AD3" s="284"/>
      <c r="AE3" s="284"/>
      <c r="AF3" s="284"/>
      <c r="AG3" s="284"/>
      <c r="AH3" s="285"/>
      <c r="AI3" s="283"/>
      <c r="AJ3" s="284"/>
      <c r="AK3" s="284"/>
      <c r="AL3" s="284"/>
      <c r="AM3" s="284"/>
      <c r="AN3" s="284"/>
      <c r="AO3" s="285"/>
      <c r="AP3" s="336" t="s">
        <v>16</v>
      </c>
      <c r="AQ3" s="336"/>
      <c r="AR3" s="336"/>
      <c r="AS3" s="336"/>
      <c r="AT3" s="336" t="s">
        <v>16</v>
      </c>
      <c r="AU3" s="336"/>
      <c r="AV3" s="336"/>
      <c r="AW3" s="336"/>
      <c r="AX3" s="336"/>
      <c r="AY3" s="336"/>
      <c r="AZ3" s="336"/>
      <c r="BA3" s="336"/>
      <c r="BB3" s="339"/>
      <c r="BC3" s="340"/>
      <c r="BD3" s="283"/>
      <c r="BE3" s="285"/>
    </row>
    <row r="4" spans="1:59" x14ac:dyDescent="0.2">
      <c r="A4" s="138" t="s">
        <v>22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40"/>
      <c r="N4" s="2"/>
      <c r="O4" s="263" t="s">
        <v>26</v>
      </c>
      <c r="P4" s="264"/>
      <c r="Q4" s="264"/>
      <c r="R4" s="264"/>
      <c r="S4" s="264"/>
      <c r="T4" s="264"/>
      <c r="U4" s="264"/>
      <c r="V4" s="264"/>
      <c r="W4" s="264"/>
      <c r="X4" s="264"/>
      <c r="Y4" s="264"/>
      <c r="Z4" s="264"/>
      <c r="AA4" s="264"/>
      <c r="AB4" s="264"/>
      <c r="AC4" s="264"/>
      <c r="AD4" s="265"/>
      <c r="AE4" s="264" t="s">
        <v>78</v>
      </c>
      <c r="AF4" s="264"/>
      <c r="AG4" s="264"/>
      <c r="AH4" s="264"/>
      <c r="AI4" s="264"/>
      <c r="AJ4" s="264"/>
      <c r="AK4" s="264"/>
      <c r="AL4" s="264"/>
      <c r="AM4" s="264"/>
      <c r="AN4" s="264"/>
      <c r="AO4" s="264"/>
      <c r="AP4" s="264"/>
      <c r="AQ4" s="264"/>
      <c r="AR4" s="265"/>
      <c r="AS4" s="266" t="s">
        <v>24</v>
      </c>
      <c r="AT4" s="266"/>
      <c r="AU4" s="266"/>
      <c r="AV4" s="266"/>
      <c r="AW4" s="266"/>
      <c r="AX4" s="266"/>
      <c r="AY4" s="266"/>
      <c r="AZ4" s="266"/>
      <c r="BA4" s="266"/>
      <c r="BB4" s="266" t="s">
        <v>20</v>
      </c>
      <c r="BC4" s="266"/>
      <c r="BD4" s="266"/>
      <c r="BE4" s="266"/>
    </row>
    <row r="5" spans="1:59" ht="12.75" customHeight="1" x14ac:dyDescent="0.2">
      <c r="A5" s="138"/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40"/>
      <c r="N5" s="14"/>
      <c r="O5" s="267" t="str">
        <f>CONCENTRADO!C8</f>
        <v>ELPIDIO MENDEZ TORRES</v>
      </c>
      <c r="P5" s="268"/>
      <c r="Q5" s="268"/>
      <c r="R5" s="268"/>
      <c r="S5" s="268"/>
      <c r="T5" s="268"/>
      <c r="U5" s="268"/>
      <c r="V5" s="268"/>
      <c r="W5" s="268"/>
      <c r="X5" s="268"/>
      <c r="Y5" s="268"/>
      <c r="Z5" s="268"/>
      <c r="AA5" s="268"/>
      <c r="AB5" s="268"/>
      <c r="AC5" s="268"/>
      <c r="AD5" s="269"/>
      <c r="AE5" s="268" t="str">
        <f>CONCENTRADO!C9</f>
        <v>CULTURA DIGITAL II</v>
      </c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9"/>
      <c r="AS5" s="273" t="s">
        <v>27</v>
      </c>
      <c r="AT5" s="273"/>
      <c r="AU5" s="273"/>
      <c r="AV5" s="273" t="s">
        <v>28</v>
      </c>
      <c r="AW5" s="273"/>
      <c r="AX5" s="273"/>
      <c r="AY5" s="273" t="s">
        <v>29</v>
      </c>
      <c r="AZ5" s="273"/>
      <c r="BA5" s="273"/>
      <c r="BB5" s="274">
        <f>CONCENTRADO!C$5</f>
        <v>2025</v>
      </c>
      <c r="BC5" s="275"/>
      <c r="BD5" s="275" t="str">
        <f>CONCATENATE("-  ",CONCENTRADO!F$5)</f>
        <v>-  2025</v>
      </c>
      <c r="BE5" s="278"/>
    </row>
    <row r="6" spans="1:59" ht="18" x14ac:dyDescent="0.25">
      <c r="A6" s="200" t="s">
        <v>79</v>
      </c>
      <c r="B6" s="201"/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202"/>
      <c r="N6" s="2"/>
      <c r="O6" s="270"/>
      <c r="P6" s="271"/>
      <c r="Q6" s="271"/>
      <c r="R6" s="271"/>
      <c r="S6" s="271"/>
      <c r="T6" s="271"/>
      <c r="U6" s="271"/>
      <c r="V6" s="271"/>
      <c r="W6" s="271"/>
      <c r="X6" s="271"/>
      <c r="Y6" s="271"/>
      <c r="Z6" s="271"/>
      <c r="AA6" s="271"/>
      <c r="AB6" s="271"/>
      <c r="AC6" s="271"/>
      <c r="AD6" s="272"/>
      <c r="AE6" s="271"/>
      <c r="AF6" s="271"/>
      <c r="AG6" s="271"/>
      <c r="AH6" s="271"/>
      <c r="AI6" s="271"/>
      <c r="AJ6" s="271"/>
      <c r="AK6" s="271"/>
      <c r="AL6" s="271"/>
      <c r="AM6" s="271"/>
      <c r="AN6" s="271"/>
      <c r="AO6" s="271"/>
      <c r="AP6" s="271"/>
      <c r="AQ6" s="271"/>
      <c r="AR6" s="272"/>
      <c r="AS6" s="335" t="str">
        <f>IF('ASIST-ANV'!BF6="","",'ASIST-ANV'!BF6)</f>
        <v>X</v>
      </c>
      <c r="AT6" s="335"/>
      <c r="AU6" s="335"/>
      <c r="AV6" s="335" t="str">
        <f>IF('ASIST-ANV'!BI6=0,"",    'ASIST-ANV'!BI6)</f>
        <v/>
      </c>
      <c r="AW6" s="335"/>
      <c r="AX6" s="335"/>
      <c r="AY6" s="335" t="str">
        <f>IF('ASIST-ANV'!BL6="","",'ASIST-ANV'!BL6)</f>
        <v/>
      </c>
      <c r="AZ6" s="335"/>
      <c r="BA6" s="335"/>
      <c r="BB6" s="276"/>
      <c r="BC6" s="277"/>
      <c r="BD6" s="277"/>
      <c r="BE6" s="279"/>
    </row>
    <row r="7" spans="1:59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4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</row>
    <row r="8" spans="1:59" ht="18" x14ac:dyDescent="0.2">
      <c r="A8" s="319" t="s">
        <v>80</v>
      </c>
      <c r="B8" s="320"/>
      <c r="C8" s="320"/>
      <c r="D8" s="320"/>
      <c r="E8" s="320"/>
      <c r="F8" s="320"/>
      <c r="G8" s="320"/>
      <c r="H8" s="320"/>
      <c r="I8" s="321"/>
      <c r="J8" s="322">
        <f>'ASIST-REV'!F$32</f>
        <v>14</v>
      </c>
      <c r="K8" s="323"/>
      <c r="L8" s="324"/>
      <c r="M8" s="319" t="s">
        <v>81</v>
      </c>
      <c r="N8" s="320"/>
      <c r="O8" s="320"/>
      <c r="P8" s="320"/>
      <c r="Q8" s="320"/>
      <c r="R8" s="320"/>
      <c r="S8" s="320"/>
      <c r="T8" s="320"/>
      <c r="U8" s="320"/>
      <c r="V8" s="321"/>
      <c r="W8" s="325">
        <f>CONCENTRADO!C$15</f>
        <v>70</v>
      </c>
      <c r="X8" s="326"/>
      <c r="Y8" s="327"/>
      <c r="Z8" s="328" t="s">
        <v>82</v>
      </c>
      <c r="AA8" s="328"/>
      <c r="AB8" s="328"/>
      <c r="AC8" s="328"/>
      <c r="AD8" s="328"/>
      <c r="AE8" s="328"/>
      <c r="AF8" s="328"/>
      <c r="AG8" s="328"/>
      <c r="AH8" s="328"/>
      <c r="AI8" s="328"/>
      <c r="AJ8" s="328"/>
      <c r="AK8" s="328"/>
      <c r="AL8" s="328"/>
      <c r="AM8" s="325">
        <f>CONCENTRADO!C$14</f>
        <v>30</v>
      </c>
      <c r="AN8" s="326"/>
      <c r="AO8" s="327"/>
      <c r="AP8" s="257" t="s">
        <v>83</v>
      </c>
      <c r="AQ8" s="258"/>
      <c r="AR8" s="258"/>
      <c r="AS8" s="258"/>
      <c r="AT8" s="258"/>
      <c r="AU8" s="307"/>
      <c r="AV8" s="329" t="s">
        <v>84</v>
      </c>
      <c r="AW8" s="330"/>
      <c r="AX8" s="330"/>
      <c r="AY8" s="330"/>
      <c r="AZ8" s="330"/>
      <c r="BA8" s="330"/>
      <c r="BB8" s="330"/>
      <c r="BC8" s="330"/>
      <c r="BD8" s="330"/>
      <c r="BE8" s="331"/>
    </row>
    <row r="9" spans="1:59" x14ac:dyDescent="0.2">
      <c r="A9" s="144" t="s">
        <v>32</v>
      </c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6"/>
      <c r="AD9" s="257" t="s">
        <v>85</v>
      </c>
      <c r="AE9" s="258"/>
      <c r="AF9" s="258"/>
      <c r="AG9" s="258"/>
      <c r="AH9" s="258"/>
      <c r="AI9" s="258"/>
      <c r="AJ9" s="332" t="s">
        <v>86</v>
      </c>
      <c r="AK9" s="332"/>
      <c r="AL9" s="332"/>
      <c r="AM9" s="332"/>
      <c r="AN9" s="332"/>
      <c r="AO9" s="332"/>
      <c r="AP9" s="259"/>
      <c r="AQ9" s="260"/>
      <c r="AR9" s="260"/>
      <c r="AS9" s="260"/>
      <c r="AT9" s="260"/>
      <c r="AU9" s="308"/>
      <c r="AV9" s="309" t="s">
        <v>87</v>
      </c>
      <c r="AW9" s="310"/>
      <c r="AX9" s="309" t="s">
        <v>88</v>
      </c>
      <c r="AY9" s="310"/>
      <c r="AZ9" s="309" t="s">
        <v>89</v>
      </c>
      <c r="BA9" s="333"/>
      <c r="BB9" s="333"/>
      <c r="BC9" s="333"/>
      <c r="BD9" s="333"/>
      <c r="BE9" s="310"/>
    </row>
    <row r="10" spans="1:59" ht="48" customHeight="1" x14ac:dyDescent="0.2">
      <c r="A10" s="212" t="s">
        <v>33</v>
      </c>
      <c r="B10" s="213"/>
      <c r="C10" s="213"/>
      <c r="D10" s="213"/>
      <c r="E10" s="213"/>
      <c r="F10" s="213"/>
      <c r="G10" s="213"/>
      <c r="H10" s="213"/>
      <c r="I10" s="213"/>
      <c r="J10" s="213"/>
      <c r="K10" s="213"/>
      <c r="L10" s="213"/>
      <c r="M10" s="213"/>
      <c r="N10" s="213"/>
      <c r="O10" s="213"/>
      <c r="P10" s="213"/>
      <c r="Q10" s="213"/>
      <c r="R10" s="213"/>
      <c r="S10" s="213"/>
      <c r="T10" s="213"/>
      <c r="U10" s="213"/>
      <c r="V10" s="213"/>
      <c r="W10" s="213"/>
      <c r="X10" s="213"/>
      <c r="Y10" s="213"/>
      <c r="Z10" s="213"/>
      <c r="AA10" s="213"/>
      <c r="AB10" s="213"/>
      <c r="AC10" s="214"/>
      <c r="AD10" s="227" t="s">
        <v>4</v>
      </c>
      <c r="AE10" s="227"/>
      <c r="AF10" s="227"/>
      <c r="AG10" s="227" t="s">
        <v>90</v>
      </c>
      <c r="AH10" s="227"/>
      <c r="AI10" s="227"/>
      <c r="AJ10" s="227" t="s">
        <v>91</v>
      </c>
      <c r="AK10" s="227"/>
      <c r="AL10" s="227"/>
      <c r="AM10" s="227" t="s">
        <v>92</v>
      </c>
      <c r="AN10" s="227"/>
      <c r="AO10" s="227"/>
      <c r="AP10" s="227" t="s">
        <v>93</v>
      </c>
      <c r="AQ10" s="227"/>
      <c r="AR10" s="227"/>
      <c r="AS10" s="227" t="s">
        <v>94</v>
      </c>
      <c r="AT10" s="227"/>
      <c r="AU10" s="227"/>
      <c r="AV10" s="311"/>
      <c r="AW10" s="312"/>
      <c r="AX10" s="311"/>
      <c r="AY10" s="312"/>
      <c r="AZ10" s="311"/>
      <c r="BA10" s="334"/>
      <c r="BB10" s="334"/>
      <c r="BC10" s="334"/>
      <c r="BD10" s="334"/>
      <c r="BE10" s="312"/>
    </row>
    <row r="11" spans="1:59" ht="30" customHeight="1" x14ac:dyDescent="0.25">
      <c r="A11" s="5">
        <v>1</v>
      </c>
      <c r="B11" s="177" t="str">
        <f>IF(ISBLANK(NOMBRES!B2),"",NOMBRES!B2)</f>
        <v>ATEN PALAFOX SAMANTHA</v>
      </c>
      <c r="C11" s="178"/>
      <c r="D11" s="178"/>
      <c r="E11" s="178"/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  <c r="AA11" s="178"/>
      <c r="AB11" s="178"/>
      <c r="AC11" s="179"/>
      <c r="AD11" s="226">
        <f>IF(B11="","",'ASIST-ANV'!BR10)</f>
        <v>14</v>
      </c>
      <c r="AE11" s="226"/>
      <c r="AF11" s="226"/>
      <c r="AG11" s="226">
        <f>IF(B11="","",'ASIST-ANV'!BT10)</f>
        <v>0</v>
      </c>
      <c r="AH11" s="226"/>
      <c r="AI11" s="226"/>
      <c r="AJ11" s="226" t="str">
        <f>IF(B11="","",EVID_ANV!BC13)</f>
        <v>2 / 3</v>
      </c>
      <c r="AK11" s="226"/>
      <c r="AL11" s="226"/>
      <c r="AM11" s="226">
        <f>IF(B11="","",EVID_ANV!BE13)</f>
        <v>41</v>
      </c>
      <c r="AN11" s="226"/>
      <c r="AO11" s="226"/>
      <c r="AP11" s="226">
        <f>IF(B11="","",CONCENTRADO!C20)</f>
        <v>5.2</v>
      </c>
      <c r="AQ11" s="226"/>
      <c r="AR11" s="226"/>
      <c r="AS11" s="226">
        <f>IF(B11="","",CONCENTRADO!D20)</f>
        <v>15.6</v>
      </c>
      <c r="AT11" s="226"/>
      <c r="AU11" s="226"/>
      <c r="AV11" s="226">
        <f>TRUNC(AM11+AS11,1)</f>
        <v>56.6</v>
      </c>
      <c r="AW11" s="226"/>
      <c r="AX11" s="313">
        <f>IF(B11="","",IF(AND(TRUNC(AV11/10,1)&gt;0,TRUNC(AV11/10,1)&lt;6),5, IF(  TRUNC(AV11/10,1)&gt;=6,TRUNC(AV11/10,1),IF(AD11&gt;=1,5,  ""))    ))</f>
        <v>5</v>
      </c>
      <c r="AY11" s="314"/>
      <c r="AZ11" s="172"/>
      <c r="BA11" s="315"/>
      <c r="BB11" s="315"/>
      <c r="BC11" s="315"/>
      <c r="BD11" s="315"/>
      <c r="BE11" s="173"/>
      <c r="BF11" s="86" t="str">
        <f>IF(B11="","",IF(AND(AX11&gt;=5,AX11&lt;=10),"","Error de calificacion"))</f>
        <v/>
      </c>
    </row>
    <row r="12" spans="1:59" ht="30" customHeight="1" x14ac:dyDescent="0.25">
      <c r="A12" s="10">
        <v>2</v>
      </c>
      <c r="B12" s="174" t="str">
        <f>IF(ISBLANK(NOMBRES!B3),"",NOMBRES!B3)</f>
        <v>BAUTISTA CEDILLO YAJAIRA JAQUELINE</v>
      </c>
      <c r="C12" s="175"/>
      <c r="D12" s="175"/>
      <c r="E12" s="175"/>
      <c r="F12" s="175"/>
      <c r="G12" s="175"/>
      <c r="H12" s="175"/>
      <c r="I12" s="175"/>
      <c r="J12" s="175"/>
      <c r="K12" s="175"/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6"/>
      <c r="AD12" s="150">
        <f>IF(B12="","",'ASIST-ANV'!BR11)</f>
        <v>14</v>
      </c>
      <c r="AE12" s="316"/>
      <c r="AF12" s="151"/>
      <c r="AG12" s="150">
        <f>IF(B12="","",'ASIST-ANV'!BT11)</f>
        <v>0</v>
      </c>
      <c r="AH12" s="316"/>
      <c r="AI12" s="151"/>
      <c r="AJ12" s="150" t="str">
        <f>IF(B12="","",EVID_ANV!BC14)</f>
        <v>2 / 3</v>
      </c>
      <c r="AK12" s="316"/>
      <c r="AL12" s="151"/>
      <c r="AM12" s="150">
        <f>IF(B12="","",EVID_ANV!BE14)</f>
        <v>35</v>
      </c>
      <c r="AN12" s="316"/>
      <c r="AO12" s="151"/>
      <c r="AP12" s="150">
        <f>IF(B12="","",CONCENTRADO!C21)</f>
        <v>0</v>
      </c>
      <c r="AQ12" s="316"/>
      <c r="AR12" s="151"/>
      <c r="AS12" s="150">
        <f>IF(B12="","",CONCENTRADO!D21)</f>
        <v>0</v>
      </c>
      <c r="AT12" s="316"/>
      <c r="AU12" s="151"/>
      <c r="AV12" s="150">
        <f>TRUNC(AM12+AS12,1)</f>
        <v>35</v>
      </c>
      <c r="AW12" s="151"/>
      <c r="AX12" s="317">
        <f t="shared" ref="AX12:AX35" si="0">IF(B12="","",IF(AND(TRUNC(AV12/10,1)&gt;0,TRUNC(AV12/10,1)&lt;6),5, IF(  TRUNC(AV12/10,1)&gt;=6,TRUNC(AV12/10,1),IF(AD12&gt;=1,5,  ""))    ))</f>
        <v>5</v>
      </c>
      <c r="AY12" s="318"/>
      <c r="AZ12" s="150"/>
      <c r="BA12" s="316"/>
      <c r="BB12" s="316"/>
      <c r="BC12" s="316"/>
      <c r="BD12" s="316"/>
      <c r="BE12" s="151"/>
      <c r="BF12" s="86" t="str">
        <f t="shared" ref="BF12:BF35" si="1">IF(B12="","",IF(AND(AX12&gt;=5,AX12&lt;=10),"","Error de calificacion"))</f>
        <v/>
      </c>
      <c r="BG12" s="71"/>
    </row>
    <row r="13" spans="1:59" ht="30" customHeight="1" x14ac:dyDescent="0.25">
      <c r="A13" s="5">
        <v>3</v>
      </c>
      <c r="B13" s="177" t="str">
        <f>IF(ISBLANK(NOMBRES!B4),"",NOMBRES!B4)</f>
        <v>BAUTISTA CRUZ ERIK GIOVANNI</v>
      </c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  <c r="AA13" s="178"/>
      <c r="AB13" s="178"/>
      <c r="AC13" s="179"/>
      <c r="AD13" s="172">
        <f>IF(B13="","",'ASIST-ANV'!BR12)</f>
        <v>14</v>
      </c>
      <c r="AE13" s="315"/>
      <c r="AF13" s="173"/>
      <c r="AG13" s="172">
        <f>IF(B13="","",'ASIST-ANV'!BT12)</f>
        <v>0</v>
      </c>
      <c r="AH13" s="315"/>
      <c r="AI13" s="173"/>
      <c r="AJ13" s="172" t="str">
        <f>IF(B13="","",EVID_ANV!BC15)</f>
        <v>1 / 3</v>
      </c>
      <c r="AK13" s="315"/>
      <c r="AL13" s="173"/>
      <c r="AM13" s="172">
        <f>IF(B13="","",EVID_ANV!BE15)</f>
        <v>19</v>
      </c>
      <c r="AN13" s="315"/>
      <c r="AO13" s="173"/>
      <c r="AP13" s="172">
        <f>IF(B13="","",CONCENTRADO!C22)</f>
        <v>0</v>
      </c>
      <c r="AQ13" s="315"/>
      <c r="AR13" s="173"/>
      <c r="AS13" s="172">
        <f>IF(B13="","",CONCENTRADO!D22)</f>
        <v>0</v>
      </c>
      <c r="AT13" s="315"/>
      <c r="AU13" s="173"/>
      <c r="AV13" s="172">
        <f t="shared" ref="AV13:AV18" si="2">TRUNC(AM13+AS13,1)</f>
        <v>19</v>
      </c>
      <c r="AW13" s="173"/>
      <c r="AX13" s="313">
        <f t="shared" si="0"/>
        <v>5</v>
      </c>
      <c r="AY13" s="314"/>
      <c r="AZ13" s="172"/>
      <c r="BA13" s="315"/>
      <c r="BB13" s="315"/>
      <c r="BC13" s="315"/>
      <c r="BD13" s="315"/>
      <c r="BE13" s="173"/>
      <c r="BF13" s="86" t="str">
        <f t="shared" si="1"/>
        <v/>
      </c>
    </row>
    <row r="14" spans="1:59" ht="30" customHeight="1" x14ac:dyDescent="0.25">
      <c r="A14" s="10">
        <v>4</v>
      </c>
      <c r="B14" s="174" t="str">
        <f>IF(ISBLANK(NOMBRES!B5),"",NOMBRES!B5)</f>
        <v>BAUTISTA GONZALEZ KELLY DAYANA</v>
      </c>
      <c r="C14" s="175"/>
      <c r="D14" s="175"/>
      <c r="E14" s="175"/>
      <c r="F14" s="175"/>
      <c r="G14" s="175"/>
      <c r="H14" s="175"/>
      <c r="I14" s="175"/>
      <c r="J14" s="175"/>
      <c r="K14" s="175"/>
      <c r="L14" s="175"/>
      <c r="M14" s="175"/>
      <c r="N14" s="175"/>
      <c r="O14" s="175"/>
      <c r="P14" s="175"/>
      <c r="Q14" s="175"/>
      <c r="R14" s="175"/>
      <c r="S14" s="175"/>
      <c r="T14" s="175"/>
      <c r="U14" s="175"/>
      <c r="V14" s="175"/>
      <c r="W14" s="175"/>
      <c r="X14" s="175"/>
      <c r="Y14" s="175"/>
      <c r="Z14" s="175"/>
      <c r="AA14" s="175"/>
      <c r="AB14" s="175"/>
      <c r="AC14" s="176"/>
      <c r="AD14" s="150">
        <f>IF(B14="","",'ASIST-ANV'!BR13)</f>
        <v>14</v>
      </c>
      <c r="AE14" s="316"/>
      <c r="AF14" s="151"/>
      <c r="AG14" s="150">
        <f>IF(B14="","",'ASIST-ANV'!BT13)</f>
        <v>0</v>
      </c>
      <c r="AH14" s="316"/>
      <c r="AI14" s="151"/>
      <c r="AJ14" s="150" t="str">
        <f>IF(B14="","",EVID_ANV!BC16)</f>
        <v>2 / 3</v>
      </c>
      <c r="AK14" s="316"/>
      <c r="AL14" s="151"/>
      <c r="AM14" s="150">
        <f>IF(B14="","",EVID_ANV!BE16)</f>
        <v>45</v>
      </c>
      <c r="AN14" s="316"/>
      <c r="AO14" s="151"/>
      <c r="AP14" s="150">
        <f>IF(B14="","",CONCENTRADO!C23)</f>
        <v>0</v>
      </c>
      <c r="AQ14" s="316"/>
      <c r="AR14" s="151"/>
      <c r="AS14" s="150">
        <f>IF(B14="","",CONCENTRADO!D23)</f>
        <v>0</v>
      </c>
      <c r="AT14" s="316"/>
      <c r="AU14" s="151"/>
      <c r="AV14" s="150">
        <f t="shared" si="2"/>
        <v>45</v>
      </c>
      <c r="AW14" s="151"/>
      <c r="AX14" s="317">
        <f t="shared" si="0"/>
        <v>5</v>
      </c>
      <c r="AY14" s="318"/>
      <c r="AZ14" s="150"/>
      <c r="BA14" s="316"/>
      <c r="BB14" s="316"/>
      <c r="BC14" s="316"/>
      <c r="BD14" s="316"/>
      <c r="BE14" s="151"/>
      <c r="BF14" s="86" t="str">
        <f t="shared" si="1"/>
        <v/>
      </c>
    </row>
    <row r="15" spans="1:59" ht="30" customHeight="1" x14ac:dyDescent="0.25">
      <c r="A15" s="5">
        <v>5</v>
      </c>
      <c r="B15" s="177" t="str">
        <f>IF(ISBLANK(NOMBRES!B6),"",NOMBRES!B6)</f>
        <v>BAUTISTA HERNANDEZ BLANCA JANETH</v>
      </c>
      <c r="C15" s="178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  <c r="AA15" s="178"/>
      <c r="AB15" s="178"/>
      <c r="AC15" s="179"/>
      <c r="AD15" s="172">
        <f>IF(B15="","",'ASIST-ANV'!BR14)</f>
        <v>14</v>
      </c>
      <c r="AE15" s="315"/>
      <c r="AF15" s="173"/>
      <c r="AG15" s="172">
        <f>IF(B15="","",'ASIST-ANV'!BT14)</f>
        <v>0</v>
      </c>
      <c r="AH15" s="315"/>
      <c r="AI15" s="173"/>
      <c r="AJ15" s="172" t="str">
        <f>IF(B15="","",EVID_ANV!BC17)</f>
        <v>2 / 3</v>
      </c>
      <c r="AK15" s="315"/>
      <c r="AL15" s="173"/>
      <c r="AM15" s="172">
        <f>IF(B15="","",EVID_ANV!BE17)</f>
        <v>42</v>
      </c>
      <c r="AN15" s="315"/>
      <c r="AO15" s="173"/>
      <c r="AP15" s="172">
        <f>IF(B15="","",CONCENTRADO!C24)</f>
        <v>0</v>
      </c>
      <c r="AQ15" s="315"/>
      <c r="AR15" s="173"/>
      <c r="AS15" s="172">
        <f>IF(B15="","",CONCENTRADO!D24)</f>
        <v>0</v>
      </c>
      <c r="AT15" s="315"/>
      <c r="AU15" s="173"/>
      <c r="AV15" s="172">
        <f t="shared" si="2"/>
        <v>42</v>
      </c>
      <c r="AW15" s="173"/>
      <c r="AX15" s="313">
        <f t="shared" si="0"/>
        <v>5</v>
      </c>
      <c r="AY15" s="314"/>
      <c r="AZ15" s="172"/>
      <c r="BA15" s="315"/>
      <c r="BB15" s="315"/>
      <c r="BC15" s="315"/>
      <c r="BD15" s="315"/>
      <c r="BE15" s="173"/>
      <c r="BF15" s="86" t="str">
        <f t="shared" si="1"/>
        <v/>
      </c>
    </row>
    <row r="16" spans="1:59" ht="30" customHeight="1" x14ac:dyDescent="0.25">
      <c r="A16" s="10">
        <v>6</v>
      </c>
      <c r="B16" s="174" t="str">
        <f>IF(ISBLANK(NOMBRES!B7),"",NOMBRES!B7)</f>
        <v>BAUTISTA LUIS FANNY BELEN</v>
      </c>
      <c r="C16" s="175"/>
      <c r="D16" s="175"/>
      <c r="E16" s="175"/>
      <c r="F16" s="175"/>
      <c r="G16" s="175"/>
      <c r="H16" s="175"/>
      <c r="I16" s="175"/>
      <c r="J16" s="175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6"/>
      <c r="AD16" s="150">
        <f>IF(B16="","",'ASIST-ANV'!BR15)</f>
        <v>14</v>
      </c>
      <c r="AE16" s="316"/>
      <c r="AF16" s="151"/>
      <c r="AG16" s="150">
        <f>IF(B16="","",'ASIST-ANV'!BT15)</f>
        <v>0</v>
      </c>
      <c r="AH16" s="316"/>
      <c r="AI16" s="151"/>
      <c r="AJ16" s="150" t="str">
        <f>IF(B16="","",EVID_ANV!BC18)</f>
        <v>1 / 3</v>
      </c>
      <c r="AK16" s="316"/>
      <c r="AL16" s="151"/>
      <c r="AM16" s="150">
        <f>IF(B16="","",EVID_ANV!BE18)</f>
        <v>17</v>
      </c>
      <c r="AN16" s="316"/>
      <c r="AO16" s="151"/>
      <c r="AP16" s="150">
        <f>IF(B16="","",CONCENTRADO!C25)</f>
        <v>0</v>
      </c>
      <c r="AQ16" s="316"/>
      <c r="AR16" s="151"/>
      <c r="AS16" s="150">
        <f>IF(B16="","",CONCENTRADO!D25)</f>
        <v>0</v>
      </c>
      <c r="AT16" s="316"/>
      <c r="AU16" s="151"/>
      <c r="AV16" s="150">
        <f t="shared" si="2"/>
        <v>17</v>
      </c>
      <c r="AW16" s="151"/>
      <c r="AX16" s="317">
        <f t="shared" si="0"/>
        <v>5</v>
      </c>
      <c r="AY16" s="318"/>
      <c r="AZ16" s="150"/>
      <c r="BA16" s="316"/>
      <c r="BB16" s="316"/>
      <c r="BC16" s="316"/>
      <c r="BD16" s="316"/>
      <c r="BE16" s="151"/>
      <c r="BF16" s="86" t="str">
        <f t="shared" si="1"/>
        <v/>
      </c>
    </row>
    <row r="17" spans="1:58" ht="30" customHeight="1" x14ac:dyDescent="0.25">
      <c r="A17" s="5">
        <v>7</v>
      </c>
      <c r="B17" s="177" t="str">
        <f>IF(ISBLANK(NOMBRES!B8),"",NOMBRES!B8)</f>
        <v>BAUTISTA ORTIZ NIDIA JANETH</v>
      </c>
      <c r="C17" s="178"/>
      <c r="D17" s="178"/>
      <c r="E17" s="178"/>
      <c r="F17" s="178"/>
      <c r="G17" s="178"/>
      <c r="H17" s="178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179"/>
      <c r="AD17" s="172">
        <f>IF(B17="","",'ASIST-ANV'!BR16)</f>
        <v>14</v>
      </c>
      <c r="AE17" s="315"/>
      <c r="AF17" s="173"/>
      <c r="AG17" s="172">
        <f>IF(B17="","",'ASIST-ANV'!BT16)</f>
        <v>0</v>
      </c>
      <c r="AH17" s="315"/>
      <c r="AI17" s="173"/>
      <c r="AJ17" s="172" t="str">
        <f>IF(B17="","",EVID_ANV!BC19)</f>
        <v>2 / 3</v>
      </c>
      <c r="AK17" s="315"/>
      <c r="AL17" s="173"/>
      <c r="AM17" s="172">
        <f>IF(B17="","",EVID_ANV!BE19)</f>
        <v>44</v>
      </c>
      <c r="AN17" s="315"/>
      <c r="AO17" s="173"/>
      <c r="AP17" s="172">
        <f>IF(B17="","",CONCENTRADO!C26)</f>
        <v>10</v>
      </c>
      <c r="AQ17" s="315"/>
      <c r="AR17" s="173"/>
      <c r="AS17" s="172">
        <f>IF(B17="","",CONCENTRADO!D26)</f>
        <v>30</v>
      </c>
      <c r="AT17" s="315"/>
      <c r="AU17" s="173"/>
      <c r="AV17" s="172">
        <f t="shared" si="2"/>
        <v>74</v>
      </c>
      <c r="AW17" s="173"/>
      <c r="AX17" s="313">
        <f t="shared" si="0"/>
        <v>7.4</v>
      </c>
      <c r="AY17" s="314"/>
      <c r="AZ17" s="172"/>
      <c r="BA17" s="315"/>
      <c r="BB17" s="315"/>
      <c r="BC17" s="315"/>
      <c r="BD17" s="315"/>
      <c r="BE17" s="173"/>
      <c r="BF17" s="86" t="str">
        <f t="shared" si="1"/>
        <v/>
      </c>
    </row>
    <row r="18" spans="1:58" ht="30" customHeight="1" x14ac:dyDescent="0.25">
      <c r="A18" s="10">
        <v>8</v>
      </c>
      <c r="B18" s="174" t="str">
        <f>IF(ISBLANK(NOMBRES!B9),"",NOMBRES!B9)</f>
        <v>BAUTISTA RAMIREZ VANESSA</v>
      </c>
      <c r="C18" s="175"/>
      <c r="D18" s="175"/>
      <c r="E18" s="175"/>
      <c r="F18" s="175"/>
      <c r="G18" s="175"/>
      <c r="H18" s="175"/>
      <c r="I18" s="175"/>
      <c r="J18" s="175"/>
      <c r="K18" s="175"/>
      <c r="L18" s="175"/>
      <c r="M18" s="175"/>
      <c r="N18" s="175"/>
      <c r="O18" s="175"/>
      <c r="P18" s="175"/>
      <c r="Q18" s="175"/>
      <c r="R18" s="175"/>
      <c r="S18" s="175"/>
      <c r="T18" s="175"/>
      <c r="U18" s="175"/>
      <c r="V18" s="175"/>
      <c r="W18" s="175"/>
      <c r="X18" s="175"/>
      <c r="Y18" s="175"/>
      <c r="Z18" s="175"/>
      <c r="AA18" s="175"/>
      <c r="AB18" s="175"/>
      <c r="AC18" s="176"/>
      <c r="AD18" s="150">
        <f>IF(B18="","",'ASIST-ANV'!BR17)</f>
        <v>14</v>
      </c>
      <c r="AE18" s="316"/>
      <c r="AF18" s="151"/>
      <c r="AG18" s="150">
        <f>IF(B18="","",'ASIST-ANV'!BT17)</f>
        <v>0</v>
      </c>
      <c r="AH18" s="316"/>
      <c r="AI18" s="151"/>
      <c r="AJ18" s="150" t="str">
        <f>IF(B18="","",EVID_ANV!BC20)</f>
        <v>1 / 3</v>
      </c>
      <c r="AK18" s="316"/>
      <c r="AL18" s="151"/>
      <c r="AM18" s="150">
        <f>IF(B18="","",EVID_ANV!BE20)</f>
        <v>14</v>
      </c>
      <c r="AN18" s="316"/>
      <c r="AO18" s="151"/>
      <c r="AP18" s="150">
        <f>IF(B18="","",CONCENTRADO!C27)</f>
        <v>0</v>
      </c>
      <c r="AQ18" s="316"/>
      <c r="AR18" s="151"/>
      <c r="AS18" s="150">
        <f>IF(B18="","",CONCENTRADO!D27)</f>
        <v>0</v>
      </c>
      <c r="AT18" s="316"/>
      <c r="AU18" s="151"/>
      <c r="AV18" s="150">
        <f t="shared" si="2"/>
        <v>14</v>
      </c>
      <c r="AW18" s="151"/>
      <c r="AX18" s="317">
        <f t="shared" si="0"/>
        <v>5</v>
      </c>
      <c r="AY18" s="318"/>
      <c r="AZ18" s="150"/>
      <c r="BA18" s="316"/>
      <c r="BB18" s="316"/>
      <c r="BC18" s="316"/>
      <c r="BD18" s="316"/>
      <c r="BE18" s="151"/>
      <c r="BF18" s="86" t="str">
        <f t="shared" si="1"/>
        <v/>
      </c>
    </row>
    <row r="19" spans="1:58" ht="30" customHeight="1" x14ac:dyDescent="0.25">
      <c r="A19" s="5">
        <v>9</v>
      </c>
      <c r="B19" s="177" t="str">
        <f>IF(ISBLANK(NOMBRES!B10),"",NOMBRES!B10)</f>
        <v>CASTILLO RAMIREZ BILGA MERAYA</v>
      </c>
      <c r="C19" s="178"/>
      <c r="D19" s="178"/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  <c r="AA19" s="178"/>
      <c r="AB19" s="178"/>
      <c r="AC19" s="179"/>
      <c r="AD19" s="172">
        <f>IF(B19="","",'ASIST-ANV'!BR18)</f>
        <v>13</v>
      </c>
      <c r="AE19" s="315"/>
      <c r="AF19" s="173"/>
      <c r="AG19" s="172">
        <f>IF(B19="","",'ASIST-ANV'!BT18)</f>
        <v>1</v>
      </c>
      <c r="AH19" s="315"/>
      <c r="AI19" s="173"/>
      <c r="AJ19" s="172" t="str">
        <f>IF(B19="","",EVID_ANV!BC21)</f>
        <v>2 / 3</v>
      </c>
      <c r="AK19" s="315"/>
      <c r="AL19" s="173"/>
      <c r="AM19" s="172">
        <f>IF(B19="","",EVID_ANV!BE21)</f>
        <v>43</v>
      </c>
      <c r="AN19" s="315"/>
      <c r="AO19" s="173"/>
      <c r="AP19" s="172">
        <f>IF(B19="","",CONCENTRADO!C28)</f>
        <v>0</v>
      </c>
      <c r="AQ19" s="315"/>
      <c r="AR19" s="173"/>
      <c r="AS19" s="172">
        <f>IF(B19="","",CONCENTRADO!D28)</f>
        <v>0</v>
      </c>
      <c r="AT19" s="315"/>
      <c r="AU19" s="173"/>
      <c r="AV19" s="172">
        <f t="shared" ref="AV19:AV35" si="3">TRUNC(AM19+AS19,1)</f>
        <v>43</v>
      </c>
      <c r="AW19" s="173"/>
      <c r="AX19" s="313">
        <f t="shared" si="0"/>
        <v>5</v>
      </c>
      <c r="AY19" s="314"/>
      <c r="AZ19" s="172"/>
      <c r="BA19" s="315"/>
      <c r="BB19" s="315"/>
      <c r="BC19" s="315"/>
      <c r="BD19" s="315"/>
      <c r="BE19" s="173"/>
      <c r="BF19" s="86" t="str">
        <f t="shared" si="1"/>
        <v/>
      </c>
    </row>
    <row r="20" spans="1:58" ht="30" customHeight="1" x14ac:dyDescent="0.25">
      <c r="A20" s="10">
        <v>10</v>
      </c>
      <c r="B20" s="174" t="str">
        <f>IF(ISBLANK(NOMBRES!B11),"",NOMBRES!B11)</f>
        <v>CASTRO HERNANDEZ ANGIE MAJALETH</v>
      </c>
      <c r="C20" s="175"/>
      <c r="D20" s="175"/>
      <c r="E20" s="175"/>
      <c r="F20" s="175"/>
      <c r="G20" s="175"/>
      <c r="H20" s="175"/>
      <c r="I20" s="175"/>
      <c r="J20" s="175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75"/>
      <c r="Z20" s="175"/>
      <c r="AA20" s="175"/>
      <c r="AB20" s="175"/>
      <c r="AC20" s="176"/>
      <c r="AD20" s="150">
        <f>IF(B20="","",'ASIST-ANV'!BR19)</f>
        <v>14</v>
      </c>
      <c r="AE20" s="316"/>
      <c r="AF20" s="151"/>
      <c r="AG20" s="150">
        <f>IF(B20="","",'ASIST-ANV'!BT19)</f>
        <v>0</v>
      </c>
      <c r="AH20" s="316"/>
      <c r="AI20" s="151"/>
      <c r="AJ20" s="150" t="str">
        <f>IF(B20="","",EVID_ANV!BC22)</f>
        <v>1 / 3</v>
      </c>
      <c r="AK20" s="316"/>
      <c r="AL20" s="151"/>
      <c r="AM20" s="150">
        <f>IF(B20="","",EVID_ANV!BE22)</f>
        <v>20</v>
      </c>
      <c r="AN20" s="316"/>
      <c r="AO20" s="151"/>
      <c r="AP20" s="150">
        <f>IF(B20="","",CONCENTRADO!C29)</f>
        <v>0</v>
      </c>
      <c r="AQ20" s="316"/>
      <c r="AR20" s="151"/>
      <c r="AS20" s="150">
        <f>IF(B20="","",CONCENTRADO!D29)</f>
        <v>0</v>
      </c>
      <c r="AT20" s="316"/>
      <c r="AU20" s="151"/>
      <c r="AV20" s="150">
        <f t="shared" si="3"/>
        <v>20</v>
      </c>
      <c r="AW20" s="151"/>
      <c r="AX20" s="317">
        <f t="shared" si="0"/>
        <v>5</v>
      </c>
      <c r="AY20" s="318"/>
      <c r="AZ20" s="150"/>
      <c r="BA20" s="316"/>
      <c r="BB20" s="316"/>
      <c r="BC20" s="316"/>
      <c r="BD20" s="316"/>
      <c r="BE20" s="151"/>
      <c r="BF20" s="86" t="str">
        <f t="shared" si="1"/>
        <v/>
      </c>
    </row>
    <row r="21" spans="1:58" ht="30" customHeight="1" x14ac:dyDescent="0.25">
      <c r="A21" s="5">
        <v>11</v>
      </c>
      <c r="B21" s="177" t="str">
        <f>IF(ISBLANK(NOMBRES!B12),"",NOMBRES!B12)</f>
        <v>CRUZ BAUTISTA JULIAN</v>
      </c>
      <c r="C21" s="178"/>
      <c r="D21" s="178"/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  <c r="AA21" s="178"/>
      <c r="AB21" s="178"/>
      <c r="AC21" s="179"/>
      <c r="AD21" s="172">
        <f>IF(B21="","",'ASIST-ANV'!BR20)</f>
        <v>14</v>
      </c>
      <c r="AE21" s="315"/>
      <c r="AF21" s="173"/>
      <c r="AG21" s="172">
        <f>IF(B21="","",'ASIST-ANV'!BT20)</f>
        <v>0</v>
      </c>
      <c r="AH21" s="315"/>
      <c r="AI21" s="173"/>
      <c r="AJ21" s="172" t="str">
        <f>IF(B21="","",EVID_ANV!BC23)</f>
        <v>2 / 3</v>
      </c>
      <c r="AK21" s="315"/>
      <c r="AL21" s="173"/>
      <c r="AM21" s="172">
        <f>IF(B21="","",EVID_ANV!BE23)</f>
        <v>40</v>
      </c>
      <c r="AN21" s="315"/>
      <c r="AO21" s="173"/>
      <c r="AP21" s="172">
        <f>IF(B21="","",CONCENTRADO!C30)</f>
        <v>0</v>
      </c>
      <c r="AQ21" s="315"/>
      <c r="AR21" s="173"/>
      <c r="AS21" s="172">
        <f>IF(B21="","",CONCENTRADO!D30)</f>
        <v>0</v>
      </c>
      <c r="AT21" s="315"/>
      <c r="AU21" s="173"/>
      <c r="AV21" s="172">
        <f t="shared" si="3"/>
        <v>40</v>
      </c>
      <c r="AW21" s="173"/>
      <c r="AX21" s="313">
        <f t="shared" si="0"/>
        <v>5</v>
      </c>
      <c r="AY21" s="314"/>
      <c r="AZ21" s="172"/>
      <c r="BA21" s="315"/>
      <c r="BB21" s="315"/>
      <c r="BC21" s="315"/>
      <c r="BD21" s="315"/>
      <c r="BE21" s="173"/>
      <c r="BF21" s="86" t="str">
        <f t="shared" si="1"/>
        <v/>
      </c>
    </row>
    <row r="22" spans="1:58" ht="30" customHeight="1" x14ac:dyDescent="0.25">
      <c r="A22" s="10">
        <v>12</v>
      </c>
      <c r="B22" s="174" t="str">
        <f>IF(ISBLANK(NOMBRES!B13),"",NOMBRES!B13)</f>
        <v>CRUZ GONZALEZ SARAI</v>
      </c>
      <c r="C22" s="175"/>
      <c r="D22" s="175"/>
      <c r="E22" s="175"/>
      <c r="F22" s="175"/>
      <c r="G22" s="175"/>
      <c r="H22" s="175"/>
      <c r="I22" s="175"/>
      <c r="J22" s="175"/>
      <c r="K22" s="175"/>
      <c r="L22" s="175"/>
      <c r="M22" s="175"/>
      <c r="N22" s="175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5"/>
      <c r="AA22" s="175"/>
      <c r="AB22" s="175"/>
      <c r="AC22" s="176"/>
      <c r="AD22" s="150">
        <f>IF(B22="","",'ASIST-ANV'!BR21)</f>
        <v>13</v>
      </c>
      <c r="AE22" s="316"/>
      <c r="AF22" s="151"/>
      <c r="AG22" s="150">
        <f>IF(B22="","",'ASIST-ANV'!BT21)</f>
        <v>1</v>
      </c>
      <c r="AH22" s="316"/>
      <c r="AI22" s="151"/>
      <c r="AJ22" s="150" t="str">
        <f>IF(B22="","",EVID_ANV!BC24)</f>
        <v>2 / 3</v>
      </c>
      <c r="AK22" s="316"/>
      <c r="AL22" s="151"/>
      <c r="AM22" s="150">
        <f>IF(B22="","",EVID_ANV!BE24)</f>
        <v>43</v>
      </c>
      <c r="AN22" s="316"/>
      <c r="AO22" s="151"/>
      <c r="AP22" s="150">
        <f>IF(B22="","",CONCENTRADO!C31)</f>
        <v>0</v>
      </c>
      <c r="AQ22" s="316"/>
      <c r="AR22" s="151"/>
      <c r="AS22" s="150">
        <f>IF(B22="","",CONCENTRADO!D31)</f>
        <v>0</v>
      </c>
      <c r="AT22" s="316"/>
      <c r="AU22" s="151"/>
      <c r="AV22" s="150">
        <f t="shared" si="3"/>
        <v>43</v>
      </c>
      <c r="AW22" s="151"/>
      <c r="AX22" s="317">
        <f t="shared" si="0"/>
        <v>5</v>
      </c>
      <c r="AY22" s="318"/>
      <c r="AZ22" s="150"/>
      <c r="BA22" s="316"/>
      <c r="BB22" s="316"/>
      <c r="BC22" s="316"/>
      <c r="BD22" s="316"/>
      <c r="BE22" s="151"/>
      <c r="BF22" s="86" t="str">
        <f t="shared" si="1"/>
        <v/>
      </c>
    </row>
    <row r="23" spans="1:58" ht="30" customHeight="1" x14ac:dyDescent="0.25">
      <c r="A23" s="5">
        <v>13</v>
      </c>
      <c r="B23" s="177" t="str">
        <f>IF(ISBLANK(NOMBRES!B14),"",NOMBRES!B14)</f>
        <v>CRUZ HERNANDEZ FLORESLY GUADALUPE</v>
      </c>
      <c r="C23" s="178"/>
      <c r="D23" s="178"/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  <c r="AA23" s="178"/>
      <c r="AB23" s="178"/>
      <c r="AC23" s="179"/>
      <c r="AD23" s="172">
        <f>IF(B23="","",'ASIST-ANV'!BR22)</f>
        <v>12</v>
      </c>
      <c r="AE23" s="315"/>
      <c r="AF23" s="173"/>
      <c r="AG23" s="172">
        <f>IF(B23="","",'ASIST-ANV'!BT22)</f>
        <v>2</v>
      </c>
      <c r="AH23" s="315"/>
      <c r="AI23" s="173"/>
      <c r="AJ23" s="172" t="str">
        <f>IF(B23="","",EVID_ANV!BC25)</f>
        <v>2 / 3</v>
      </c>
      <c r="AK23" s="315"/>
      <c r="AL23" s="173"/>
      <c r="AM23" s="172">
        <f>IF(B23="","",EVID_ANV!BE25)</f>
        <v>44</v>
      </c>
      <c r="AN23" s="315"/>
      <c r="AO23" s="173"/>
      <c r="AP23" s="172">
        <f>IF(B23="","",CONCENTRADO!C32)</f>
        <v>0</v>
      </c>
      <c r="AQ23" s="315"/>
      <c r="AR23" s="173"/>
      <c r="AS23" s="172">
        <f>IF(B23="","",CONCENTRADO!D32)</f>
        <v>0</v>
      </c>
      <c r="AT23" s="315"/>
      <c r="AU23" s="173"/>
      <c r="AV23" s="172">
        <f t="shared" si="3"/>
        <v>44</v>
      </c>
      <c r="AW23" s="173"/>
      <c r="AX23" s="313">
        <f t="shared" si="0"/>
        <v>5</v>
      </c>
      <c r="AY23" s="314"/>
      <c r="AZ23" s="172"/>
      <c r="BA23" s="315"/>
      <c r="BB23" s="315"/>
      <c r="BC23" s="315"/>
      <c r="BD23" s="315"/>
      <c r="BE23" s="173"/>
      <c r="BF23" s="86" t="str">
        <f t="shared" si="1"/>
        <v/>
      </c>
    </row>
    <row r="24" spans="1:58" ht="30" customHeight="1" x14ac:dyDescent="0.25">
      <c r="A24" s="10">
        <v>14</v>
      </c>
      <c r="B24" s="174" t="str">
        <f>IF(ISBLANK(NOMBRES!B15),"",NOMBRES!B15)</f>
        <v>CRUZ HERNANDEZ ROSA IDALIA</v>
      </c>
      <c r="C24" s="175"/>
      <c r="D24" s="175"/>
      <c r="E24" s="175"/>
      <c r="F24" s="175"/>
      <c r="G24" s="175"/>
      <c r="H24" s="175"/>
      <c r="I24" s="175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6"/>
      <c r="AD24" s="150">
        <f>IF(B24="","",'ASIST-ANV'!BR23)</f>
        <v>13</v>
      </c>
      <c r="AE24" s="316"/>
      <c r="AF24" s="151"/>
      <c r="AG24" s="150">
        <f>IF(B24="","",'ASIST-ANV'!BT23)</f>
        <v>1</v>
      </c>
      <c r="AH24" s="316"/>
      <c r="AI24" s="151"/>
      <c r="AJ24" s="150" t="str">
        <f>IF(B24="","",EVID_ANV!BC26)</f>
        <v>2 / 3</v>
      </c>
      <c r="AK24" s="316"/>
      <c r="AL24" s="151"/>
      <c r="AM24" s="150">
        <f>IF(B24="","",EVID_ANV!BE26)</f>
        <v>44</v>
      </c>
      <c r="AN24" s="316"/>
      <c r="AO24" s="151"/>
      <c r="AP24" s="150">
        <f>IF(B24="","",CONCENTRADO!C33)</f>
        <v>0</v>
      </c>
      <c r="AQ24" s="316"/>
      <c r="AR24" s="151"/>
      <c r="AS24" s="150">
        <f>IF(B24="","",CONCENTRADO!D33)</f>
        <v>0</v>
      </c>
      <c r="AT24" s="316"/>
      <c r="AU24" s="151"/>
      <c r="AV24" s="150">
        <f t="shared" si="3"/>
        <v>44</v>
      </c>
      <c r="AW24" s="151"/>
      <c r="AX24" s="317">
        <f t="shared" si="0"/>
        <v>5</v>
      </c>
      <c r="AY24" s="318"/>
      <c r="AZ24" s="150"/>
      <c r="BA24" s="316"/>
      <c r="BB24" s="316"/>
      <c r="BC24" s="316"/>
      <c r="BD24" s="316"/>
      <c r="BE24" s="151"/>
      <c r="BF24" s="86" t="str">
        <f t="shared" si="1"/>
        <v/>
      </c>
    </row>
    <row r="25" spans="1:58" ht="30" customHeight="1" x14ac:dyDescent="0.25">
      <c r="A25" s="5">
        <v>15</v>
      </c>
      <c r="B25" s="177" t="str">
        <f>IF(ISBLANK(NOMBRES!B16),"",NOMBRES!B16)</f>
        <v>CRUZ LORENZO JONATHAN</v>
      </c>
      <c r="C25" s="178"/>
      <c r="D25" s="178"/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  <c r="AA25" s="178"/>
      <c r="AB25" s="178"/>
      <c r="AC25" s="179"/>
      <c r="AD25" s="172">
        <f>IF(B25="","",'ASIST-ANV'!BR24)</f>
        <v>14</v>
      </c>
      <c r="AE25" s="315"/>
      <c r="AF25" s="173"/>
      <c r="AG25" s="172">
        <f>IF(B25="","",'ASIST-ANV'!BT24)</f>
        <v>0</v>
      </c>
      <c r="AH25" s="315"/>
      <c r="AI25" s="173"/>
      <c r="AJ25" s="172" t="str">
        <f>IF(B25="","",EVID_ANV!BC27)</f>
        <v>1 / 3</v>
      </c>
      <c r="AK25" s="315"/>
      <c r="AL25" s="173"/>
      <c r="AM25" s="172">
        <f>IF(B25="","",EVID_ANV!BE27)</f>
        <v>11</v>
      </c>
      <c r="AN25" s="315"/>
      <c r="AO25" s="173"/>
      <c r="AP25" s="172">
        <f>IF(B25="","",CONCENTRADO!C34)</f>
        <v>0</v>
      </c>
      <c r="AQ25" s="315"/>
      <c r="AR25" s="173"/>
      <c r="AS25" s="172">
        <f>IF(B25="","",CONCENTRADO!D34)</f>
        <v>0</v>
      </c>
      <c r="AT25" s="315"/>
      <c r="AU25" s="173"/>
      <c r="AV25" s="172">
        <f t="shared" si="3"/>
        <v>11</v>
      </c>
      <c r="AW25" s="173"/>
      <c r="AX25" s="313">
        <f t="shared" si="0"/>
        <v>5</v>
      </c>
      <c r="AY25" s="314"/>
      <c r="AZ25" s="172"/>
      <c r="BA25" s="315"/>
      <c r="BB25" s="315"/>
      <c r="BC25" s="315"/>
      <c r="BD25" s="315"/>
      <c r="BE25" s="173"/>
      <c r="BF25" s="86" t="str">
        <f t="shared" si="1"/>
        <v/>
      </c>
    </row>
    <row r="26" spans="1:58" ht="30" customHeight="1" x14ac:dyDescent="0.25">
      <c r="A26" s="10">
        <v>16</v>
      </c>
      <c r="B26" s="174" t="str">
        <f>IF(ISBLANK(NOMBRES!B17),"",NOMBRES!B17)</f>
        <v>CRUZ LUIS FELIX YAHIR</v>
      </c>
      <c r="C26" s="175"/>
      <c r="D26" s="175"/>
      <c r="E26" s="175"/>
      <c r="F26" s="175"/>
      <c r="G26" s="175"/>
      <c r="H26" s="175"/>
      <c r="I26" s="175"/>
      <c r="J26" s="175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6"/>
      <c r="AD26" s="150">
        <f>IF(B26="","",'ASIST-ANV'!BR25)</f>
        <v>14</v>
      </c>
      <c r="AE26" s="316"/>
      <c r="AF26" s="151"/>
      <c r="AG26" s="150">
        <f>IF(B26="","",'ASIST-ANV'!BT25)</f>
        <v>0</v>
      </c>
      <c r="AH26" s="316"/>
      <c r="AI26" s="151"/>
      <c r="AJ26" s="150" t="str">
        <f>IF(B26="","",EVID_ANV!BC28)</f>
        <v>1 / 3</v>
      </c>
      <c r="AK26" s="316"/>
      <c r="AL26" s="151"/>
      <c r="AM26" s="150">
        <f>IF(B26="","",EVID_ANV!BE28)</f>
        <v>20</v>
      </c>
      <c r="AN26" s="316"/>
      <c r="AO26" s="151"/>
      <c r="AP26" s="150">
        <f>IF(B26="","",CONCENTRADO!C35)</f>
        <v>0</v>
      </c>
      <c r="AQ26" s="316"/>
      <c r="AR26" s="151"/>
      <c r="AS26" s="150">
        <f>IF(B26="","",CONCENTRADO!D35)</f>
        <v>0</v>
      </c>
      <c r="AT26" s="316"/>
      <c r="AU26" s="151"/>
      <c r="AV26" s="150">
        <f t="shared" si="3"/>
        <v>20</v>
      </c>
      <c r="AW26" s="151"/>
      <c r="AX26" s="317">
        <f t="shared" si="0"/>
        <v>5</v>
      </c>
      <c r="AY26" s="318"/>
      <c r="AZ26" s="150"/>
      <c r="BA26" s="316"/>
      <c r="BB26" s="316"/>
      <c r="BC26" s="316"/>
      <c r="BD26" s="316"/>
      <c r="BE26" s="151"/>
      <c r="BF26" s="86" t="str">
        <f t="shared" si="1"/>
        <v/>
      </c>
    </row>
    <row r="27" spans="1:58" ht="30" customHeight="1" x14ac:dyDescent="0.25">
      <c r="A27" s="5">
        <v>17</v>
      </c>
      <c r="B27" s="177" t="str">
        <f>IF(ISBLANK(NOMBRES!B18),"",NOMBRES!B18)</f>
        <v>CRUZ MARTINEZ ESMERALDA</v>
      </c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9"/>
      <c r="AD27" s="172">
        <f>IF(B27="","",'ASIST-ANV'!BR26)</f>
        <v>14</v>
      </c>
      <c r="AE27" s="315"/>
      <c r="AF27" s="173"/>
      <c r="AG27" s="172">
        <f>IF(B27="","",'ASIST-ANV'!BT26)</f>
        <v>0</v>
      </c>
      <c r="AH27" s="315"/>
      <c r="AI27" s="173"/>
      <c r="AJ27" s="172" t="str">
        <f>IF(B27="","",EVID_ANV!BC29)</f>
        <v>2 / 3</v>
      </c>
      <c r="AK27" s="315"/>
      <c r="AL27" s="173"/>
      <c r="AM27" s="172">
        <f>IF(B27="","",EVID_ANV!BE29)</f>
        <v>43</v>
      </c>
      <c r="AN27" s="315"/>
      <c r="AO27" s="173"/>
      <c r="AP27" s="172">
        <f>IF(B27="","",CONCENTRADO!C36)</f>
        <v>0</v>
      </c>
      <c r="AQ27" s="315"/>
      <c r="AR27" s="173"/>
      <c r="AS27" s="172">
        <f>IF(B27="","",CONCENTRADO!D36)</f>
        <v>0</v>
      </c>
      <c r="AT27" s="315"/>
      <c r="AU27" s="173"/>
      <c r="AV27" s="172">
        <f t="shared" si="3"/>
        <v>43</v>
      </c>
      <c r="AW27" s="173"/>
      <c r="AX27" s="313">
        <f t="shared" si="0"/>
        <v>5</v>
      </c>
      <c r="AY27" s="314"/>
      <c r="AZ27" s="172"/>
      <c r="BA27" s="315"/>
      <c r="BB27" s="315"/>
      <c r="BC27" s="315"/>
      <c r="BD27" s="315"/>
      <c r="BE27" s="173"/>
      <c r="BF27" s="86" t="str">
        <f t="shared" si="1"/>
        <v/>
      </c>
    </row>
    <row r="28" spans="1:58" ht="30" customHeight="1" x14ac:dyDescent="0.25">
      <c r="A28" s="10">
        <v>18</v>
      </c>
      <c r="B28" s="174" t="str">
        <f>IF(ISBLANK(NOMBRES!B19),"",NOMBRES!B19)</f>
        <v>DIAZ HERNANDEZ LUIS FERNANDO</v>
      </c>
      <c r="C28" s="175"/>
      <c r="D28" s="175"/>
      <c r="E28" s="175"/>
      <c r="F28" s="175"/>
      <c r="G28" s="175"/>
      <c r="H28" s="175"/>
      <c r="I28" s="175"/>
      <c r="J28" s="175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6"/>
      <c r="AD28" s="150">
        <f>IF(B28="","",'ASIST-ANV'!BR27)</f>
        <v>14</v>
      </c>
      <c r="AE28" s="316"/>
      <c r="AF28" s="151"/>
      <c r="AG28" s="150">
        <f>IF(B28="","",'ASIST-ANV'!BT27)</f>
        <v>0</v>
      </c>
      <c r="AH28" s="316"/>
      <c r="AI28" s="151"/>
      <c r="AJ28" s="150" t="str">
        <f>IF(B28="","",EVID_ANV!BC30)</f>
        <v>2 / 3</v>
      </c>
      <c r="AK28" s="316"/>
      <c r="AL28" s="151"/>
      <c r="AM28" s="150">
        <f>IF(B28="","",EVID_ANV!BE30)</f>
        <v>43</v>
      </c>
      <c r="AN28" s="316"/>
      <c r="AO28" s="151"/>
      <c r="AP28" s="150">
        <f>IF(B28="","",CONCENTRADO!C37)</f>
        <v>0</v>
      </c>
      <c r="AQ28" s="316"/>
      <c r="AR28" s="151"/>
      <c r="AS28" s="150">
        <f>IF(B28="","",CONCENTRADO!D37)</f>
        <v>0</v>
      </c>
      <c r="AT28" s="316"/>
      <c r="AU28" s="151"/>
      <c r="AV28" s="150">
        <f t="shared" si="3"/>
        <v>43</v>
      </c>
      <c r="AW28" s="151"/>
      <c r="AX28" s="317">
        <f t="shared" si="0"/>
        <v>5</v>
      </c>
      <c r="AY28" s="318"/>
      <c r="AZ28" s="150"/>
      <c r="BA28" s="316"/>
      <c r="BB28" s="316"/>
      <c r="BC28" s="316"/>
      <c r="BD28" s="316"/>
      <c r="BE28" s="151"/>
      <c r="BF28" s="86" t="str">
        <f t="shared" si="1"/>
        <v/>
      </c>
    </row>
    <row r="29" spans="1:58" ht="30" customHeight="1" x14ac:dyDescent="0.25">
      <c r="A29" s="5">
        <v>19</v>
      </c>
      <c r="B29" s="177" t="str">
        <f>IF(ISBLANK(NOMBRES!B20),"",NOMBRES!B20)</f>
        <v>FONSECA HERNANDEZ MARIA ISABEL</v>
      </c>
      <c r="C29" s="178"/>
      <c r="D29" s="178"/>
      <c r="E29" s="178"/>
      <c r="F29" s="178"/>
      <c r="G29" s="178"/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  <c r="AA29" s="178"/>
      <c r="AB29" s="178"/>
      <c r="AC29" s="179"/>
      <c r="AD29" s="172">
        <f>IF(B29="","",'ASIST-ANV'!BR28)</f>
        <v>13</v>
      </c>
      <c r="AE29" s="315"/>
      <c r="AF29" s="173"/>
      <c r="AG29" s="172">
        <f>IF(B29="","",'ASIST-ANV'!BT28)</f>
        <v>1</v>
      </c>
      <c r="AH29" s="315"/>
      <c r="AI29" s="173"/>
      <c r="AJ29" s="172" t="str">
        <f>IF(B29="","",EVID_ANV!BC31)</f>
        <v>1 / 3</v>
      </c>
      <c r="AK29" s="315"/>
      <c r="AL29" s="173"/>
      <c r="AM29" s="172">
        <f>IF(B29="","",EVID_ANV!BE31)</f>
        <v>19</v>
      </c>
      <c r="AN29" s="315"/>
      <c r="AO29" s="173"/>
      <c r="AP29" s="172">
        <f>IF(B29="","",CONCENTRADO!C38)</f>
        <v>0</v>
      </c>
      <c r="AQ29" s="315"/>
      <c r="AR29" s="173"/>
      <c r="AS29" s="172">
        <f>IF(B29="","",CONCENTRADO!D38)</f>
        <v>0</v>
      </c>
      <c r="AT29" s="315"/>
      <c r="AU29" s="173"/>
      <c r="AV29" s="172">
        <f t="shared" si="3"/>
        <v>19</v>
      </c>
      <c r="AW29" s="173"/>
      <c r="AX29" s="313">
        <f t="shared" si="0"/>
        <v>5</v>
      </c>
      <c r="AY29" s="314"/>
      <c r="AZ29" s="172"/>
      <c r="BA29" s="315"/>
      <c r="BB29" s="315"/>
      <c r="BC29" s="315"/>
      <c r="BD29" s="315"/>
      <c r="BE29" s="173"/>
      <c r="BF29" s="86" t="str">
        <f t="shared" si="1"/>
        <v/>
      </c>
    </row>
    <row r="30" spans="1:58" ht="30" customHeight="1" x14ac:dyDescent="0.25">
      <c r="A30" s="10">
        <v>20</v>
      </c>
      <c r="B30" s="174" t="str">
        <f>IF(ISBLANK(NOMBRES!B21),"",NOMBRES!B21)</f>
        <v>GOMEZ LUIS ARLETH OYOMAL</v>
      </c>
      <c r="C30" s="175"/>
      <c r="D30" s="175"/>
      <c r="E30" s="175"/>
      <c r="F30" s="175"/>
      <c r="G30" s="175"/>
      <c r="H30" s="175"/>
      <c r="I30" s="175"/>
      <c r="J30" s="175"/>
      <c r="K30" s="175"/>
      <c r="L30" s="175"/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Z30" s="175"/>
      <c r="AA30" s="175"/>
      <c r="AB30" s="175"/>
      <c r="AC30" s="176"/>
      <c r="AD30" s="150">
        <f>IF(B30="","",'ASIST-ANV'!BR29)</f>
        <v>14</v>
      </c>
      <c r="AE30" s="316"/>
      <c r="AF30" s="151"/>
      <c r="AG30" s="150">
        <f>IF(B30="","",'ASIST-ANV'!BT29)</f>
        <v>0</v>
      </c>
      <c r="AH30" s="316"/>
      <c r="AI30" s="151"/>
      <c r="AJ30" s="150" t="str">
        <f>IF(B30="","",EVID_ANV!BC32)</f>
        <v>2 / 3</v>
      </c>
      <c r="AK30" s="316"/>
      <c r="AL30" s="151"/>
      <c r="AM30" s="150">
        <f>IF(B30="","",EVID_ANV!BE32)</f>
        <v>42</v>
      </c>
      <c r="AN30" s="316"/>
      <c r="AO30" s="151"/>
      <c r="AP30" s="150">
        <f>IF(B30="","",CONCENTRADO!C39)</f>
        <v>0</v>
      </c>
      <c r="AQ30" s="316"/>
      <c r="AR30" s="151"/>
      <c r="AS30" s="150">
        <f>IF(B30="","",CONCENTRADO!D39)</f>
        <v>0</v>
      </c>
      <c r="AT30" s="316"/>
      <c r="AU30" s="151"/>
      <c r="AV30" s="150">
        <f t="shared" si="3"/>
        <v>42</v>
      </c>
      <c r="AW30" s="151"/>
      <c r="AX30" s="317">
        <f t="shared" si="0"/>
        <v>5</v>
      </c>
      <c r="AY30" s="318"/>
      <c r="AZ30" s="150"/>
      <c r="BA30" s="316"/>
      <c r="BB30" s="316"/>
      <c r="BC30" s="316"/>
      <c r="BD30" s="316"/>
      <c r="BE30" s="151"/>
      <c r="BF30" s="86" t="str">
        <f t="shared" si="1"/>
        <v/>
      </c>
    </row>
    <row r="31" spans="1:58" ht="30" customHeight="1" x14ac:dyDescent="0.25">
      <c r="A31" s="5">
        <v>21</v>
      </c>
      <c r="B31" s="177" t="str">
        <f>IF(ISBLANK(NOMBRES!B22),"",NOMBRES!B22)</f>
        <v>GONZALEZ GUTIERREZ AQUILES</v>
      </c>
      <c r="C31" s="178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  <c r="AB31" s="178"/>
      <c r="AC31" s="179"/>
      <c r="AD31" s="172">
        <f>IF(B31="","",'ASIST-ANV'!BR30)</f>
        <v>14</v>
      </c>
      <c r="AE31" s="315"/>
      <c r="AF31" s="173"/>
      <c r="AG31" s="172">
        <f>IF(B31="","",'ASIST-ANV'!BT30)</f>
        <v>0</v>
      </c>
      <c r="AH31" s="315"/>
      <c r="AI31" s="173"/>
      <c r="AJ31" s="172" t="str">
        <f>IF(B31="","",EVID_ANV!BC33)</f>
        <v>2 / 3</v>
      </c>
      <c r="AK31" s="315"/>
      <c r="AL31" s="173"/>
      <c r="AM31" s="172">
        <f>IF(B31="","",EVID_ANV!BE33)</f>
        <v>44</v>
      </c>
      <c r="AN31" s="315"/>
      <c r="AO31" s="173"/>
      <c r="AP31" s="172">
        <f>IF(B31="","",CONCENTRADO!C40)</f>
        <v>0</v>
      </c>
      <c r="AQ31" s="315"/>
      <c r="AR31" s="173"/>
      <c r="AS31" s="172">
        <f>IF(B31="","",CONCENTRADO!D40)</f>
        <v>0</v>
      </c>
      <c r="AT31" s="315"/>
      <c r="AU31" s="173"/>
      <c r="AV31" s="172">
        <f t="shared" si="3"/>
        <v>44</v>
      </c>
      <c r="AW31" s="173"/>
      <c r="AX31" s="313">
        <f t="shared" si="0"/>
        <v>5</v>
      </c>
      <c r="AY31" s="314"/>
      <c r="AZ31" s="172"/>
      <c r="BA31" s="315"/>
      <c r="BB31" s="315"/>
      <c r="BC31" s="315"/>
      <c r="BD31" s="315"/>
      <c r="BE31" s="173"/>
      <c r="BF31" s="86" t="str">
        <f t="shared" si="1"/>
        <v/>
      </c>
    </row>
    <row r="32" spans="1:58" ht="30" customHeight="1" x14ac:dyDescent="0.25">
      <c r="A32" s="10">
        <v>22</v>
      </c>
      <c r="B32" s="174" t="str">
        <f>IF(ISBLANK(NOMBRES!B23),"",NOMBRES!B23)</f>
        <v>GONZALEZ HERNANDEZ JONATHAN DAVID</v>
      </c>
      <c r="C32" s="175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  <c r="AA32" s="175"/>
      <c r="AB32" s="175"/>
      <c r="AC32" s="176"/>
      <c r="AD32" s="150">
        <f>IF(B32="","",'ASIST-ANV'!BR31)</f>
        <v>12</v>
      </c>
      <c r="AE32" s="316"/>
      <c r="AF32" s="151"/>
      <c r="AG32" s="150">
        <f>IF(B32="","",'ASIST-ANV'!BT31)</f>
        <v>2</v>
      </c>
      <c r="AH32" s="316"/>
      <c r="AI32" s="151"/>
      <c r="AJ32" s="150" t="str">
        <f>IF(B32="","",EVID_ANV!BC34)</f>
        <v>2 / 3</v>
      </c>
      <c r="AK32" s="316"/>
      <c r="AL32" s="151"/>
      <c r="AM32" s="150">
        <f>IF(B32="","",EVID_ANV!BE34)</f>
        <v>44</v>
      </c>
      <c r="AN32" s="316"/>
      <c r="AO32" s="151"/>
      <c r="AP32" s="150">
        <f>IF(B32="","",CONCENTRADO!C41)</f>
        <v>0</v>
      </c>
      <c r="AQ32" s="316"/>
      <c r="AR32" s="151"/>
      <c r="AS32" s="150">
        <f>IF(B32="","",CONCENTRADO!D41)</f>
        <v>0</v>
      </c>
      <c r="AT32" s="316"/>
      <c r="AU32" s="151"/>
      <c r="AV32" s="150">
        <f t="shared" si="3"/>
        <v>44</v>
      </c>
      <c r="AW32" s="151"/>
      <c r="AX32" s="317">
        <f t="shared" si="0"/>
        <v>5</v>
      </c>
      <c r="AY32" s="318"/>
      <c r="AZ32" s="150"/>
      <c r="BA32" s="316"/>
      <c r="BB32" s="316"/>
      <c r="BC32" s="316"/>
      <c r="BD32" s="316"/>
      <c r="BE32" s="151"/>
      <c r="BF32" s="86" t="str">
        <f t="shared" si="1"/>
        <v/>
      </c>
    </row>
    <row r="33" spans="1:58" ht="30" customHeight="1" x14ac:dyDescent="0.25">
      <c r="A33" s="5">
        <v>23</v>
      </c>
      <c r="B33" s="177" t="str">
        <f>IF(ISBLANK(NOMBRES!B24),"",NOMBRES!B24)</f>
        <v>GONZALEZ JUAREZ JANETH MARIELI</v>
      </c>
      <c r="C33" s="178"/>
      <c r="D33" s="178"/>
      <c r="E33" s="178"/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  <c r="AA33" s="178"/>
      <c r="AB33" s="178"/>
      <c r="AC33" s="179"/>
      <c r="AD33" s="172">
        <f>IF(B33="","",'ASIST-ANV'!BR32)</f>
        <v>14</v>
      </c>
      <c r="AE33" s="315"/>
      <c r="AF33" s="173"/>
      <c r="AG33" s="172">
        <f>IF(B33="","",'ASIST-ANV'!BT32)</f>
        <v>0</v>
      </c>
      <c r="AH33" s="315"/>
      <c r="AI33" s="173"/>
      <c r="AJ33" s="172" t="str">
        <f>IF(B33="","",EVID_ANV!BC35)</f>
        <v>1 / 3</v>
      </c>
      <c r="AK33" s="315"/>
      <c r="AL33" s="173"/>
      <c r="AM33" s="172">
        <f>IF(B33="","",EVID_ANV!BE35)</f>
        <v>12</v>
      </c>
      <c r="AN33" s="315"/>
      <c r="AO33" s="173"/>
      <c r="AP33" s="172">
        <f>IF(B33="","",CONCENTRADO!C42)</f>
        <v>0</v>
      </c>
      <c r="AQ33" s="315"/>
      <c r="AR33" s="173"/>
      <c r="AS33" s="172">
        <f>IF(B33="","",CONCENTRADO!D42)</f>
        <v>0</v>
      </c>
      <c r="AT33" s="315"/>
      <c r="AU33" s="173"/>
      <c r="AV33" s="172">
        <f t="shared" si="3"/>
        <v>12</v>
      </c>
      <c r="AW33" s="173"/>
      <c r="AX33" s="313">
        <f t="shared" si="0"/>
        <v>5</v>
      </c>
      <c r="AY33" s="314"/>
      <c r="AZ33" s="172"/>
      <c r="BA33" s="315"/>
      <c r="BB33" s="315"/>
      <c r="BC33" s="315"/>
      <c r="BD33" s="315"/>
      <c r="BE33" s="173"/>
      <c r="BF33" s="86" t="str">
        <f t="shared" si="1"/>
        <v/>
      </c>
    </row>
    <row r="34" spans="1:58" ht="30" customHeight="1" x14ac:dyDescent="0.25">
      <c r="A34" s="10">
        <v>24</v>
      </c>
      <c r="B34" s="174" t="str">
        <f>IF(ISBLANK(NOMBRES!B25),"",NOMBRES!B25)</f>
        <v>HERNANDEZ BAUTISTA DEVIN</v>
      </c>
      <c r="C34" s="175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  <c r="AA34" s="175"/>
      <c r="AB34" s="175"/>
      <c r="AC34" s="176"/>
      <c r="AD34" s="150">
        <f>IF(B34="","",'ASIST-ANV'!BR33)</f>
        <v>14</v>
      </c>
      <c r="AE34" s="316"/>
      <c r="AF34" s="151"/>
      <c r="AG34" s="150">
        <f>IF(B34="","",'ASIST-ANV'!BT33)</f>
        <v>0</v>
      </c>
      <c r="AH34" s="316"/>
      <c r="AI34" s="151"/>
      <c r="AJ34" s="150" t="str">
        <f>IF(B34="","",EVID_ANV!BC36)</f>
        <v>1 / 3</v>
      </c>
      <c r="AK34" s="316"/>
      <c r="AL34" s="151"/>
      <c r="AM34" s="150">
        <f>IF(B34="","",EVID_ANV!BE36)</f>
        <v>20</v>
      </c>
      <c r="AN34" s="316"/>
      <c r="AO34" s="151"/>
      <c r="AP34" s="150">
        <f>IF(B34="","",CONCENTRADO!C43)</f>
        <v>0</v>
      </c>
      <c r="AQ34" s="316"/>
      <c r="AR34" s="151"/>
      <c r="AS34" s="150">
        <f>IF(B34="","",CONCENTRADO!D43)</f>
        <v>0</v>
      </c>
      <c r="AT34" s="316"/>
      <c r="AU34" s="151"/>
      <c r="AV34" s="150">
        <f t="shared" si="3"/>
        <v>20</v>
      </c>
      <c r="AW34" s="151"/>
      <c r="AX34" s="317">
        <f t="shared" si="0"/>
        <v>5</v>
      </c>
      <c r="AY34" s="318"/>
      <c r="AZ34" s="150"/>
      <c r="BA34" s="316"/>
      <c r="BB34" s="316"/>
      <c r="BC34" s="316"/>
      <c r="BD34" s="316"/>
      <c r="BE34" s="151"/>
      <c r="BF34" s="86" t="str">
        <f t="shared" si="1"/>
        <v/>
      </c>
    </row>
    <row r="35" spans="1:58" ht="30" customHeight="1" x14ac:dyDescent="0.25">
      <c r="A35" s="5">
        <v>25</v>
      </c>
      <c r="B35" s="177" t="str">
        <f>IF(ISBLANK(NOMBRES!B26),"",NOMBRES!B26)</f>
        <v>HERNANDEZ DE LA CRUZ WENDY ARLETH</v>
      </c>
      <c r="C35" s="178"/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  <c r="AA35" s="178"/>
      <c r="AB35" s="178"/>
      <c r="AC35" s="179"/>
      <c r="AD35" s="172">
        <f>IF(B35="","",'ASIST-ANV'!BR34)</f>
        <v>14</v>
      </c>
      <c r="AE35" s="315"/>
      <c r="AF35" s="173"/>
      <c r="AG35" s="172">
        <f>IF(B35="","",'ASIST-ANV'!BT34)</f>
        <v>0</v>
      </c>
      <c r="AH35" s="315"/>
      <c r="AI35" s="173"/>
      <c r="AJ35" s="172" t="str">
        <f>IF(B35="","",EVID_ANV!BC37)</f>
        <v>2 / 3</v>
      </c>
      <c r="AK35" s="315"/>
      <c r="AL35" s="173"/>
      <c r="AM35" s="172">
        <f>IF(B35="","",EVID_ANV!BE37)</f>
        <v>43</v>
      </c>
      <c r="AN35" s="315"/>
      <c r="AO35" s="173"/>
      <c r="AP35" s="172">
        <f>IF(B35="","",CONCENTRADO!C44)</f>
        <v>0</v>
      </c>
      <c r="AQ35" s="315"/>
      <c r="AR35" s="173"/>
      <c r="AS35" s="172">
        <f>IF(B35="","",CONCENTRADO!D44)</f>
        <v>0</v>
      </c>
      <c r="AT35" s="315"/>
      <c r="AU35" s="173"/>
      <c r="AV35" s="172">
        <f t="shared" si="3"/>
        <v>43</v>
      </c>
      <c r="AW35" s="173"/>
      <c r="AX35" s="313">
        <f t="shared" si="0"/>
        <v>5</v>
      </c>
      <c r="AY35" s="314"/>
      <c r="AZ35" s="172"/>
      <c r="BA35" s="315"/>
      <c r="BB35" s="315"/>
      <c r="BC35" s="315"/>
      <c r="BD35" s="315"/>
      <c r="BE35" s="173"/>
      <c r="BF35" s="86" t="str">
        <f t="shared" si="1"/>
        <v/>
      </c>
    </row>
    <row r="36" spans="1:58" x14ac:dyDescent="0.2">
      <c r="A36" s="8" t="s">
        <v>95</v>
      </c>
      <c r="B36" s="8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250" t="s">
        <v>6</v>
      </c>
      <c r="BD36" s="250"/>
      <c r="BE36" s="250"/>
    </row>
    <row r="38" spans="1:58" x14ac:dyDescent="0.2">
      <c r="A38" s="129"/>
      <c r="B38" s="130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1"/>
      <c r="N38" s="1"/>
      <c r="O38" s="158" t="s">
        <v>31</v>
      </c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 t="s">
        <v>0</v>
      </c>
      <c r="AJ38" s="158"/>
      <c r="AK38" s="158"/>
      <c r="AL38" s="158"/>
      <c r="AM38" s="158"/>
      <c r="AN38" s="158"/>
      <c r="AO38" s="158"/>
      <c r="AP38" s="155" t="s">
        <v>1</v>
      </c>
      <c r="AQ38" s="155"/>
      <c r="AR38" s="155"/>
      <c r="AS38" s="155"/>
      <c r="AT38" s="156" t="s">
        <v>25</v>
      </c>
      <c r="AU38" s="156"/>
      <c r="AV38" s="156"/>
      <c r="AW38" s="156"/>
      <c r="AX38" s="156"/>
      <c r="AY38" s="156"/>
      <c r="AZ38" s="156"/>
      <c r="BA38" s="156"/>
      <c r="BB38" s="341" t="s">
        <v>7</v>
      </c>
      <c r="BC38" s="342"/>
      <c r="BD38" s="152" t="s">
        <v>2</v>
      </c>
      <c r="BE38" s="154"/>
    </row>
    <row r="39" spans="1:58" x14ac:dyDescent="0.2">
      <c r="A39" s="2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6"/>
      <c r="N39" s="1"/>
      <c r="O39" s="280" t="str">
        <f>CONCENTRADO!C1</f>
        <v>JAIME TORRES BODET</v>
      </c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81"/>
      <c r="AB39" s="281"/>
      <c r="AC39" s="281"/>
      <c r="AD39" s="281"/>
      <c r="AE39" s="281"/>
      <c r="AF39" s="281"/>
      <c r="AG39" s="281"/>
      <c r="AH39" s="282"/>
      <c r="AI39" s="280" t="str">
        <f>CONCENTRADO!C2</f>
        <v>30EBH0204A</v>
      </c>
      <c r="AJ39" s="281"/>
      <c r="AK39" s="281"/>
      <c r="AL39" s="281"/>
      <c r="AM39" s="281"/>
      <c r="AN39" s="281"/>
      <c r="AO39" s="282"/>
      <c r="AP39" s="155" t="s">
        <v>45</v>
      </c>
      <c r="AQ39" s="155"/>
      <c r="AR39" s="155" t="s">
        <v>46</v>
      </c>
      <c r="AS39" s="155"/>
      <c r="AT39" s="171" t="s">
        <v>47</v>
      </c>
      <c r="AU39" s="171"/>
      <c r="AV39" s="171" t="s">
        <v>48</v>
      </c>
      <c r="AW39" s="171"/>
      <c r="AX39" s="171" t="s">
        <v>49</v>
      </c>
      <c r="AY39" s="171"/>
      <c r="AZ39" s="171" t="s">
        <v>50</v>
      </c>
      <c r="BA39" s="171"/>
      <c r="BB39" s="337" t="str">
        <f>CONCENTRADO!C6</f>
        <v>II</v>
      </c>
      <c r="BC39" s="338"/>
      <c r="BD39" s="280" t="str">
        <f>CONCENTRADO!C7</f>
        <v>B</v>
      </c>
      <c r="BE39" s="282"/>
    </row>
    <row r="40" spans="1:58" ht="16.5" x14ac:dyDescent="0.25">
      <c r="A40" s="135" t="s">
        <v>21</v>
      </c>
      <c r="B40" s="136"/>
      <c r="C40" s="136"/>
      <c r="D40" s="136"/>
      <c r="E40" s="136"/>
      <c r="F40" s="136"/>
      <c r="G40" s="136"/>
      <c r="H40" s="136"/>
      <c r="I40" s="136"/>
      <c r="J40" s="136"/>
      <c r="K40" s="136"/>
      <c r="L40" s="136"/>
      <c r="M40" s="137"/>
      <c r="N40" s="2"/>
      <c r="O40" s="283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84"/>
      <c r="AB40" s="284"/>
      <c r="AC40" s="284"/>
      <c r="AD40" s="284"/>
      <c r="AE40" s="284"/>
      <c r="AF40" s="284"/>
      <c r="AG40" s="284"/>
      <c r="AH40" s="285"/>
      <c r="AI40" s="283"/>
      <c r="AJ40" s="284"/>
      <c r="AK40" s="284"/>
      <c r="AL40" s="284"/>
      <c r="AM40" s="284"/>
      <c r="AN40" s="284"/>
      <c r="AO40" s="285"/>
      <c r="AP40" s="343" t="s">
        <v>16</v>
      </c>
      <c r="AQ40" s="343"/>
      <c r="AR40" s="343"/>
      <c r="AS40" s="343"/>
      <c r="AT40" s="343" t="s">
        <v>16</v>
      </c>
      <c r="AU40" s="343"/>
      <c r="AV40" s="336"/>
      <c r="AW40" s="336"/>
      <c r="AX40" s="336"/>
      <c r="AY40" s="336"/>
      <c r="AZ40" s="336"/>
      <c r="BA40" s="336"/>
      <c r="BB40" s="339"/>
      <c r="BC40" s="340"/>
      <c r="BD40" s="283"/>
      <c r="BE40" s="285"/>
    </row>
    <row r="41" spans="1:58" x14ac:dyDescent="0.2">
      <c r="A41" s="138" t="s">
        <v>22</v>
      </c>
      <c r="B41" s="139"/>
      <c r="C41" s="139"/>
      <c r="D41" s="139"/>
      <c r="E41" s="139"/>
      <c r="F41" s="139"/>
      <c r="G41" s="139"/>
      <c r="H41" s="139"/>
      <c r="I41" s="139"/>
      <c r="J41" s="139"/>
      <c r="K41" s="139"/>
      <c r="L41" s="139"/>
      <c r="M41" s="140"/>
      <c r="N41" s="2"/>
      <c r="O41" s="263" t="s">
        <v>26</v>
      </c>
      <c r="P41" s="264"/>
      <c r="Q41" s="264"/>
      <c r="R41" s="264"/>
      <c r="S41" s="264"/>
      <c r="T41" s="264"/>
      <c r="U41" s="264"/>
      <c r="V41" s="264"/>
      <c r="W41" s="264"/>
      <c r="X41" s="264"/>
      <c r="Y41" s="264"/>
      <c r="Z41" s="264"/>
      <c r="AA41" s="264"/>
      <c r="AB41" s="264"/>
      <c r="AC41" s="264"/>
      <c r="AD41" s="265"/>
      <c r="AE41" s="264" t="s">
        <v>78</v>
      </c>
      <c r="AF41" s="264"/>
      <c r="AG41" s="264"/>
      <c r="AH41" s="264"/>
      <c r="AI41" s="264"/>
      <c r="AJ41" s="264"/>
      <c r="AK41" s="264"/>
      <c r="AL41" s="264"/>
      <c r="AM41" s="264"/>
      <c r="AN41" s="264"/>
      <c r="AO41" s="264"/>
      <c r="AP41" s="264"/>
      <c r="AQ41" s="264"/>
      <c r="AR41" s="265"/>
      <c r="AS41" s="266" t="s">
        <v>24</v>
      </c>
      <c r="AT41" s="266"/>
      <c r="AU41" s="266"/>
      <c r="AV41" s="266"/>
      <c r="AW41" s="266"/>
      <c r="AX41" s="266"/>
      <c r="AY41" s="266"/>
      <c r="AZ41" s="266"/>
      <c r="BA41" s="266"/>
      <c r="BB41" s="266" t="s">
        <v>20</v>
      </c>
      <c r="BC41" s="266"/>
      <c r="BD41" s="266"/>
      <c r="BE41" s="266"/>
    </row>
    <row r="42" spans="1:58" ht="12.75" customHeight="1" x14ac:dyDescent="0.2">
      <c r="A42" s="138"/>
      <c r="B42" s="139"/>
      <c r="C42" s="139"/>
      <c r="D42" s="139"/>
      <c r="E42" s="139"/>
      <c r="F42" s="139"/>
      <c r="G42" s="139"/>
      <c r="H42" s="139"/>
      <c r="I42" s="139"/>
      <c r="J42" s="139"/>
      <c r="K42" s="139"/>
      <c r="L42" s="139"/>
      <c r="M42" s="140"/>
      <c r="N42" s="14"/>
      <c r="O42" s="267" t="str">
        <f>CONCENTRADO!C8</f>
        <v>ELPIDIO MENDEZ TORRES</v>
      </c>
      <c r="P42" s="268"/>
      <c r="Q42" s="268"/>
      <c r="R42" s="268"/>
      <c r="S42" s="268"/>
      <c r="T42" s="268"/>
      <c r="U42" s="268"/>
      <c r="V42" s="268"/>
      <c r="W42" s="268"/>
      <c r="X42" s="268"/>
      <c r="Y42" s="268"/>
      <c r="Z42" s="268"/>
      <c r="AA42" s="268"/>
      <c r="AB42" s="268"/>
      <c r="AC42" s="268"/>
      <c r="AD42" s="269"/>
      <c r="AE42" s="268" t="str">
        <f>CONCENTRADO!C9</f>
        <v>CULTURA DIGITAL II</v>
      </c>
      <c r="AF42" s="268"/>
      <c r="AG42" s="268"/>
      <c r="AH42" s="268"/>
      <c r="AI42" s="268"/>
      <c r="AJ42" s="268"/>
      <c r="AK42" s="268"/>
      <c r="AL42" s="268"/>
      <c r="AM42" s="268"/>
      <c r="AN42" s="268"/>
      <c r="AO42" s="268"/>
      <c r="AP42" s="268"/>
      <c r="AQ42" s="268"/>
      <c r="AR42" s="269"/>
      <c r="AS42" s="273" t="s">
        <v>27</v>
      </c>
      <c r="AT42" s="273"/>
      <c r="AU42" s="273"/>
      <c r="AV42" s="273" t="s">
        <v>28</v>
      </c>
      <c r="AW42" s="273"/>
      <c r="AX42" s="273"/>
      <c r="AY42" s="273" t="s">
        <v>29</v>
      </c>
      <c r="AZ42" s="273"/>
      <c r="BA42" s="273"/>
      <c r="BB42" s="274">
        <f>CONCENTRADO!C$5</f>
        <v>2025</v>
      </c>
      <c r="BC42" s="275"/>
      <c r="BD42" s="275" t="str">
        <f>CONCATENATE("-  ",CONCENTRADO!F$5)</f>
        <v>-  2025</v>
      </c>
      <c r="BE42" s="278"/>
    </row>
    <row r="43" spans="1:58" ht="18" x14ac:dyDescent="0.25">
      <c r="A43" s="200" t="s">
        <v>79</v>
      </c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202"/>
      <c r="N43" s="2"/>
      <c r="O43" s="270"/>
      <c r="P43" s="271"/>
      <c r="Q43" s="271"/>
      <c r="R43" s="271"/>
      <c r="S43" s="271"/>
      <c r="T43" s="271"/>
      <c r="U43" s="271"/>
      <c r="V43" s="271"/>
      <c r="W43" s="271"/>
      <c r="X43" s="271"/>
      <c r="Y43" s="271"/>
      <c r="Z43" s="271"/>
      <c r="AA43" s="271"/>
      <c r="AB43" s="271"/>
      <c r="AC43" s="271"/>
      <c r="AD43" s="272"/>
      <c r="AE43" s="271"/>
      <c r="AF43" s="271"/>
      <c r="AG43" s="271"/>
      <c r="AH43" s="271"/>
      <c r="AI43" s="271"/>
      <c r="AJ43" s="271"/>
      <c r="AK43" s="271"/>
      <c r="AL43" s="271"/>
      <c r="AM43" s="271"/>
      <c r="AN43" s="271"/>
      <c r="AO43" s="271"/>
      <c r="AP43" s="271"/>
      <c r="AQ43" s="271"/>
      <c r="AR43" s="272"/>
      <c r="AS43" s="335" t="str">
        <f>IF('ASIST-ANV'!BF43="","",'ASIST-ANV'!BF43)</f>
        <v/>
      </c>
      <c r="AT43" s="335"/>
      <c r="AU43" s="335"/>
      <c r="AV43" s="335" t="str">
        <f>IF('ASIST-ANV'!BI43=0,"",    'ASIST-ANV'!BI43)</f>
        <v/>
      </c>
      <c r="AW43" s="335"/>
      <c r="AX43" s="335"/>
      <c r="AY43" s="335" t="str">
        <f>IF('ASIST-ANV'!BL43="","",'ASIST-ANV'!BL43)</f>
        <v/>
      </c>
      <c r="AZ43" s="335"/>
      <c r="BA43" s="335"/>
      <c r="BB43" s="276"/>
      <c r="BC43" s="277"/>
      <c r="BD43" s="277"/>
      <c r="BE43" s="279"/>
    </row>
    <row r="44" spans="1:58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4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</row>
    <row r="45" spans="1:58" ht="18" x14ac:dyDescent="0.2">
      <c r="A45" s="319" t="s">
        <v>80</v>
      </c>
      <c r="B45" s="320"/>
      <c r="C45" s="320"/>
      <c r="D45" s="320"/>
      <c r="E45" s="320"/>
      <c r="F45" s="320"/>
      <c r="G45" s="320"/>
      <c r="H45" s="320"/>
      <c r="I45" s="321"/>
      <c r="J45" s="322">
        <f>'ASIST-REV'!F$66</f>
        <v>6</v>
      </c>
      <c r="K45" s="323"/>
      <c r="L45" s="324"/>
      <c r="M45" s="319" t="s">
        <v>81</v>
      </c>
      <c r="N45" s="320"/>
      <c r="O45" s="320"/>
      <c r="P45" s="320"/>
      <c r="Q45" s="320"/>
      <c r="R45" s="320"/>
      <c r="S45" s="320"/>
      <c r="T45" s="320"/>
      <c r="U45" s="320"/>
      <c r="V45" s="321"/>
      <c r="W45" s="325">
        <f>CONCENTRADO!C$15</f>
        <v>70</v>
      </c>
      <c r="X45" s="326"/>
      <c r="Y45" s="327"/>
      <c r="Z45" s="328" t="s">
        <v>82</v>
      </c>
      <c r="AA45" s="328"/>
      <c r="AB45" s="328"/>
      <c r="AC45" s="328"/>
      <c r="AD45" s="328"/>
      <c r="AE45" s="328"/>
      <c r="AF45" s="328"/>
      <c r="AG45" s="328"/>
      <c r="AH45" s="328"/>
      <c r="AI45" s="328"/>
      <c r="AJ45" s="328"/>
      <c r="AK45" s="328"/>
      <c r="AL45" s="328"/>
      <c r="AM45" s="325">
        <f>CONCENTRADO!C$14</f>
        <v>30</v>
      </c>
      <c r="AN45" s="326"/>
      <c r="AO45" s="327"/>
      <c r="AP45" s="257" t="s">
        <v>83</v>
      </c>
      <c r="AQ45" s="258"/>
      <c r="AR45" s="258"/>
      <c r="AS45" s="258"/>
      <c r="AT45" s="258"/>
      <c r="AU45" s="307"/>
      <c r="AV45" s="329" t="s">
        <v>84</v>
      </c>
      <c r="AW45" s="330"/>
      <c r="AX45" s="330"/>
      <c r="AY45" s="330"/>
      <c r="AZ45" s="330"/>
      <c r="BA45" s="330"/>
      <c r="BB45" s="330"/>
      <c r="BC45" s="330"/>
      <c r="BD45" s="330"/>
      <c r="BE45" s="331"/>
    </row>
    <row r="46" spans="1:58" x14ac:dyDescent="0.2">
      <c r="A46" s="144" t="s">
        <v>32</v>
      </c>
      <c r="B46" s="145"/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  <c r="AA46" s="145"/>
      <c r="AB46" s="145"/>
      <c r="AC46" s="146"/>
      <c r="AD46" s="257" t="s">
        <v>85</v>
      </c>
      <c r="AE46" s="258"/>
      <c r="AF46" s="258"/>
      <c r="AG46" s="258"/>
      <c r="AH46" s="258"/>
      <c r="AI46" s="258"/>
      <c r="AJ46" s="332" t="s">
        <v>86</v>
      </c>
      <c r="AK46" s="332"/>
      <c r="AL46" s="332"/>
      <c r="AM46" s="332"/>
      <c r="AN46" s="332"/>
      <c r="AO46" s="332"/>
      <c r="AP46" s="259"/>
      <c r="AQ46" s="260"/>
      <c r="AR46" s="260"/>
      <c r="AS46" s="260"/>
      <c r="AT46" s="260"/>
      <c r="AU46" s="308"/>
      <c r="AV46" s="309" t="s">
        <v>87</v>
      </c>
      <c r="AW46" s="310"/>
      <c r="AX46" s="309" t="s">
        <v>88</v>
      </c>
      <c r="AY46" s="310"/>
      <c r="AZ46" s="309" t="s">
        <v>89</v>
      </c>
      <c r="BA46" s="333"/>
      <c r="BB46" s="333"/>
      <c r="BC46" s="333"/>
      <c r="BD46" s="333"/>
      <c r="BE46" s="310"/>
    </row>
    <row r="47" spans="1:58" ht="27.75" customHeight="1" x14ac:dyDescent="0.2">
      <c r="A47" s="212" t="s">
        <v>33</v>
      </c>
      <c r="B47" s="213"/>
      <c r="C47" s="213"/>
      <c r="D47" s="213"/>
      <c r="E47" s="213"/>
      <c r="F47" s="213"/>
      <c r="G47" s="213"/>
      <c r="H47" s="213"/>
      <c r="I47" s="213"/>
      <c r="J47" s="213"/>
      <c r="K47" s="213"/>
      <c r="L47" s="213"/>
      <c r="M47" s="213"/>
      <c r="N47" s="213"/>
      <c r="O47" s="213"/>
      <c r="P47" s="213"/>
      <c r="Q47" s="213"/>
      <c r="R47" s="213"/>
      <c r="S47" s="213"/>
      <c r="T47" s="213"/>
      <c r="U47" s="213"/>
      <c r="V47" s="213"/>
      <c r="W47" s="213"/>
      <c r="X47" s="213"/>
      <c r="Y47" s="213"/>
      <c r="Z47" s="213"/>
      <c r="AA47" s="213"/>
      <c r="AB47" s="213"/>
      <c r="AC47" s="214"/>
      <c r="AD47" s="227" t="s">
        <v>4</v>
      </c>
      <c r="AE47" s="227"/>
      <c r="AF47" s="227"/>
      <c r="AG47" s="227" t="s">
        <v>90</v>
      </c>
      <c r="AH47" s="227"/>
      <c r="AI47" s="227"/>
      <c r="AJ47" s="227" t="s">
        <v>91</v>
      </c>
      <c r="AK47" s="227"/>
      <c r="AL47" s="227"/>
      <c r="AM47" s="227" t="s">
        <v>92</v>
      </c>
      <c r="AN47" s="227"/>
      <c r="AO47" s="227"/>
      <c r="AP47" s="227" t="s">
        <v>93</v>
      </c>
      <c r="AQ47" s="227"/>
      <c r="AR47" s="227"/>
      <c r="AS47" s="227" t="s">
        <v>94</v>
      </c>
      <c r="AT47" s="227"/>
      <c r="AU47" s="227"/>
      <c r="AV47" s="311"/>
      <c r="AW47" s="312"/>
      <c r="AX47" s="311"/>
      <c r="AY47" s="312"/>
      <c r="AZ47" s="311"/>
      <c r="BA47" s="334"/>
      <c r="BB47" s="334"/>
      <c r="BC47" s="334"/>
      <c r="BD47" s="334"/>
      <c r="BE47" s="312"/>
    </row>
    <row r="48" spans="1:58" ht="30" customHeight="1" x14ac:dyDescent="0.25">
      <c r="A48" s="5">
        <v>1</v>
      </c>
      <c r="B48" s="177" t="str">
        <f>IF(ISBLANK(NOMBRES!B2),"",NOMBRES!B2)</f>
        <v>ATEN PALAFOX SAMANTHA</v>
      </c>
      <c r="C48" s="178"/>
      <c r="D48" s="178"/>
      <c r="E48" s="178"/>
      <c r="F48" s="178"/>
      <c r="G48" s="178"/>
      <c r="H48" s="178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78"/>
      <c r="T48" s="178"/>
      <c r="U48" s="178"/>
      <c r="V48" s="178"/>
      <c r="W48" s="178"/>
      <c r="X48" s="178"/>
      <c r="Y48" s="178"/>
      <c r="Z48" s="178"/>
      <c r="AA48" s="178"/>
      <c r="AB48" s="178"/>
      <c r="AC48" s="179"/>
      <c r="AD48" s="226">
        <f>IF(B48="","",'ASIST-ANV'!BR46)</f>
        <v>5</v>
      </c>
      <c r="AE48" s="226"/>
      <c r="AF48" s="226"/>
      <c r="AG48" s="226">
        <f>IF(B48="","",'ASIST-ANV'!BT46)</f>
        <v>1</v>
      </c>
      <c r="AH48" s="226"/>
      <c r="AI48" s="226"/>
      <c r="AJ48" s="172" t="str">
        <f>IF(B48="","",EVID_ANV!BC52)</f>
        <v>5 / 4</v>
      </c>
      <c r="AK48" s="315"/>
      <c r="AL48" s="173"/>
      <c r="AM48" s="226">
        <f>IF(B48="","",EVID_ANV!BE52)</f>
        <v>51</v>
      </c>
      <c r="AN48" s="226"/>
      <c r="AO48" s="226"/>
      <c r="AP48" s="226">
        <f>IF(B48="","",CONCENTRADO!E20)</f>
        <v>5.6</v>
      </c>
      <c r="AQ48" s="226"/>
      <c r="AR48" s="226"/>
      <c r="AS48" s="226">
        <f>IF(B48="","",CONCENTRADO!F20)</f>
        <v>16.8</v>
      </c>
      <c r="AT48" s="226"/>
      <c r="AU48" s="226"/>
      <c r="AV48" s="226">
        <f>TRUNC(AM48+AS48,1)</f>
        <v>67.8</v>
      </c>
      <c r="AW48" s="226"/>
      <c r="AX48" s="313">
        <f>IF(B48="","",IF(AND(TRUNC(AV48/10,1)&gt;0,TRUNC(AV48/10,1)&lt;6),5, IF(  TRUNC(AV48/10,1)&gt;=6,TRUNC(AV48/10,1),IF(AD48&gt;=1,5,  ""))  ))</f>
        <v>6.7</v>
      </c>
      <c r="AY48" s="314"/>
      <c r="AZ48" s="172"/>
      <c r="BA48" s="315"/>
      <c r="BB48" s="315"/>
      <c r="BC48" s="315"/>
      <c r="BD48" s="315"/>
      <c r="BE48" s="173"/>
      <c r="BF48" s="71" t="str">
        <f>IF(B11="","",IF(AND(AX48&gt;=5,AX48&lt;=10),"","Error de calificacion"))</f>
        <v/>
      </c>
    </row>
    <row r="49" spans="1:58" ht="30" customHeight="1" x14ac:dyDescent="0.25">
      <c r="A49" s="10">
        <v>2</v>
      </c>
      <c r="B49" s="174" t="str">
        <f>IF(ISBLANK(NOMBRES!B3),"",NOMBRES!B3)</f>
        <v>BAUTISTA CEDILLO YAJAIRA JAQUELINE</v>
      </c>
      <c r="C49" s="175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  <c r="AA49" s="175"/>
      <c r="AB49" s="175"/>
      <c r="AC49" s="176"/>
      <c r="AD49" s="150">
        <f>IF(B49="","",'ASIST-ANV'!BR47)</f>
        <v>0</v>
      </c>
      <c r="AE49" s="316"/>
      <c r="AF49" s="151"/>
      <c r="AG49" s="150">
        <f>IF(B49="","",'ASIST-ANV'!BT47)</f>
        <v>0</v>
      </c>
      <c r="AH49" s="316"/>
      <c r="AI49" s="151"/>
      <c r="AJ49" s="150" t="str">
        <f>IF(B49="","",EVID_ANV!BC53)</f>
        <v>0 / 4</v>
      </c>
      <c r="AK49" s="316"/>
      <c r="AL49" s="151"/>
      <c r="AM49" s="150">
        <f>IF(B49="","",EVID_ANV!BE53)</f>
        <v>0</v>
      </c>
      <c r="AN49" s="316"/>
      <c r="AO49" s="151"/>
      <c r="AP49" s="150">
        <f>IF(B49="","",CONCENTRADO!E21)</f>
        <v>0</v>
      </c>
      <c r="AQ49" s="316"/>
      <c r="AR49" s="151"/>
      <c r="AS49" s="150">
        <f>IF(B49="","",CONCENTRADO!F21)</f>
        <v>0</v>
      </c>
      <c r="AT49" s="316"/>
      <c r="AU49" s="151"/>
      <c r="AV49" s="150">
        <f t="shared" ref="AV49:AV72" si="4">TRUNC(AM49+AS49,1)</f>
        <v>0</v>
      </c>
      <c r="AW49" s="151"/>
      <c r="AX49" s="317" t="str">
        <f t="shared" ref="AX49:AX72" si="5">IF(B49="","",IF(AND(TRUNC(AV49/10,1)&gt;0,TRUNC(AV49/10,1)&lt;6),5, IF(  TRUNC(AV49/10,1)&gt;=6,TRUNC(AV49/10,1),IF(AD49&gt;=1,5,  ""))  ))</f>
        <v/>
      </c>
      <c r="AY49" s="318"/>
      <c r="AZ49" s="150"/>
      <c r="BA49" s="316"/>
      <c r="BB49" s="316"/>
      <c r="BC49" s="316"/>
      <c r="BD49" s="316"/>
      <c r="BE49" s="151"/>
      <c r="BF49" s="71" t="str">
        <f t="shared" ref="BF49:BF72" si="6">IF(B12="","",IF(AND(AX49&gt;=5,AX49&lt;=10),"","Error de calificacion"))</f>
        <v>Error de calificacion</v>
      </c>
    </row>
    <row r="50" spans="1:58" ht="30" customHeight="1" x14ac:dyDescent="0.25">
      <c r="A50" s="5">
        <v>3</v>
      </c>
      <c r="B50" s="177" t="str">
        <f>IF(ISBLANK(NOMBRES!B4),"",NOMBRES!B4)</f>
        <v>BAUTISTA CRUZ ERIK GIOVANNI</v>
      </c>
      <c r="C50" s="178"/>
      <c r="D50" s="178"/>
      <c r="E50" s="178"/>
      <c r="F50" s="178"/>
      <c r="G50" s="178"/>
      <c r="H50" s="178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78"/>
      <c r="T50" s="178"/>
      <c r="U50" s="178"/>
      <c r="V50" s="178"/>
      <c r="W50" s="178"/>
      <c r="X50" s="178"/>
      <c r="Y50" s="178"/>
      <c r="Z50" s="178"/>
      <c r="AA50" s="178"/>
      <c r="AB50" s="178"/>
      <c r="AC50" s="179"/>
      <c r="AD50" s="172">
        <f>IF(B50="","",'ASIST-ANV'!BR48)</f>
        <v>0</v>
      </c>
      <c r="AE50" s="315"/>
      <c r="AF50" s="173"/>
      <c r="AG50" s="172">
        <f>IF(B50="","",'ASIST-ANV'!BT48)</f>
        <v>0</v>
      </c>
      <c r="AH50" s="315"/>
      <c r="AI50" s="173"/>
      <c r="AJ50" s="172" t="str">
        <f>IF(B50="","",EVID_ANV!BC54)</f>
        <v>0 / 4</v>
      </c>
      <c r="AK50" s="315"/>
      <c r="AL50" s="173"/>
      <c r="AM50" s="172">
        <f>IF(B50="","",EVID_ANV!BE54)</f>
        <v>0</v>
      </c>
      <c r="AN50" s="315"/>
      <c r="AO50" s="173"/>
      <c r="AP50" s="172">
        <f>IF(B50="","",CONCENTRADO!E22)</f>
        <v>0</v>
      </c>
      <c r="AQ50" s="315"/>
      <c r="AR50" s="173"/>
      <c r="AS50" s="172">
        <f>IF(B50="","",CONCENTRADO!F22)</f>
        <v>0</v>
      </c>
      <c r="AT50" s="315"/>
      <c r="AU50" s="173"/>
      <c r="AV50" s="172">
        <f t="shared" si="4"/>
        <v>0</v>
      </c>
      <c r="AW50" s="173"/>
      <c r="AX50" s="313" t="str">
        <f t="shared" si="5"/>
        <v/>
      </c>
      <c r="AY50" s="314"/>
      <c r="AZ50" s="172"/>
      <c r="BA50" s="315"/>
      <c r="BB50" s="315"/>
      <c r="BC50" s="315"/>
      <c r="BD50" s="315"/>
      <c r="BE50" s="173"/>
      <c r="BF50" s="71" t="str">
        <f t="shared" si="6"/>
        <v>Error de calificacion</v>
      </c>
    </row>
    <row r="51" spans="1:58" ht="30" customHeight="1" x14ac:dyDescent="0.25">
      <c r="A51" s="10">
        <v>4</v>
      </c>
      <c r="B51" s="174" t="str">
        <f>IF(ISBLANK(NOMBRES!B5),"",NOMBRES!B5)</f>
        <v>BAUTISTA GONZALEZ KELLY DAYANA</v>
      </c>
      <c r="C51" s="175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  <c r="AA51" s="175"/>
      <c r="AB51" s="175"/>
      <c r="AC51" s="176"/>
      <c r="AD51" s="150">
        <f>IF(B51="","",'ASIST-ANV'!BR49)</f>
        <v>0</v>
      </c>
      <c r="AE51" s="316"/>
      <c r="AF51" s="151"/>
      <c r="AG51" s="150">
        <f>IF(B51="","",'ASIST-ANV'!BT49)</f>
        <v>0</v>
      </c>
      <c r="AH51" s="316"/>
      <c r="AI51" s="151"/>
      <c r="AJ51" s="150" t="str">
        <f>IF(B51="","",EVID_ANV!BC55)</f>
        <v>0 / 4</v>
      </c>
      <c r="AK51" s="316"/>
      <c r="AL51" s="151"/>
      <c r="AM51" s="150">
        <f>IF(B51="","",EVID_ANV!BE55)</f>
        <v>0</v>
      </c>
      <c r="AN51" s="316"/>
      <c r="AO51" s="151"/>
      <c r="AP51" s="150">
        <f>IF(B51="","",CONCENTRADO!E23)</f>
        <v>0</v>
      </c>
      <c r="AQ51" s="316"/>
      <c r="AR51" s="151"/>
      <c r="AS51" s="150">
        <f>IF(B51="","",CONCENTRADO!F23)</f>
        <v>0</v>
      </c>
      <c r="AT51" s="316"/>
      <c r="AU51" s="151"/>
      <c r="AV51" s="150">
        <f t="shared" si="4"/>
        <v>0</v>
      </c>
      <c r="AW51" s="151"/>
      <c r="AX51" s="317" t="str">
        <f t="shared" si="5"/>
        <v/>
      </c>
      <c r="AY51" s="318"/>
      <c r="AZ51" s="150"/>
      <c r="BA51" s="316"/>
      <c r="BB51" s="316"/>
      <c r="BC51" s="316"/>
      <c r="BD51" s="316"/>
      <c r="BE51" s="151"/>
      <c r="BF51" s="71" t="str">
        <f t="shared" si="6"/>
        <v>Error de calificacion</v>
      </c>
    </row>
    <row r="52" spans="1:58" ht="30" customHeight="1" x14ac:dyDescent="0.25">
      <c r="A52" s="5">
        <v>5</v>
      </c>
      <c r="B52" s="177" t="str">
        <f>IF(ISBLANK(NOMBRES!B6),"",NOMBRES!B6)</f>
        <v>BAUTISTA HERNANDEZ BLANCA JANETH</v>
      </c>
      <c r="C52" s="178"/>
      <c r="D52" s="178"/>
      <c r="E52" s="178"/>
      <c r="F52" s="178"/>
      <c r="G52" s="178"/>
      <c r="H52" s="178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78"/>
      <c r="T52" s="178"/>
      <c r="U52" s="178"/>
      <c r="V52" s="178"/>
      <c r="W52" s="178"/>
      <c r="X52" s="178"/>
      <c r="Y52" s="178"/>
      <c r="Z52" s="178"/>
      <c r="AA52" s="178"/>
      <c r="AB52" s="178"/>
      <c r="AC52" s="179"/>
      <c r="AD52" s="172">
        <f>IF(B52="","",'ASIST-ANV'!BR50)</f>
        <v>1</v>
      </c>
      <c r="AE52" s="315"/>
      <c r="AF52" s="173"/>
      <c r="AG52" s="172">
        <f>IF(B52="","",'ASIST-ANV'!BT50)</f>
        <v>0</v>
      </c>
      <c r="AH52" s="315"/>
      <c r="AI52" s="173"/>
      <c r="AJ52" s="172" t="str">
        <f>IF(B52="","",EVID_ANV!BC56)</f>
        <v>0 / 4</v>
      </c>
      <c r="AK52" s="315"/>
      <c r="AL52" s="173"/>
      <c r="AM52" s="172">
        <f>IF(B52="","",EVID_ANV!BE56)</f>
        <v>0</v>
      </c>
      <c r="AN52" s="315"/>
      <c r="AO52" s="173"/>
      <c r="AP52" s="172">
        <f>IF(B52="","",CONCENTRADO!E24)</f>
        <v>0</v>
      </c>
      <c r="AQ52" s="315"/>
      <c r="AR52" s="173"/>
      <c r="AS52" s="172">
        <f>IF(B52="","",CONCENTRADO!F24)</f>
        <v>0</v>
      </c>
      <c r="AT52" s="315"/>
      <c r="AU52" s="173"/>
      <c r="AV52" s="172">
        <f t="shared" si="4"/>
        <v>0</v>
      </c>
      <c r="AW52" s="173"/>
      <c r="AX52" s="313">
        <f t="shared" si="5"/>
        <v>5</v>
      </c>
      <c r="AY52" s="314"/>
      <c r="AZ52" s="172"/>
      <c r="BA52" s="315"/>
      <c r="BB52" s="315"/>
      <c r="BC52" s="315"/>
      <c r="BD52" s="315"/>
      <c r="BE52" s="173"/>
      <c r="BF52" s="71" t="str">
        <f t="shared" si="6"/>
        <v/>
      </c>
    </row>
    <row r="53" spans="1:58" ht="30" customHeight="1" x14ac:dyDescent="0.25">
      <c r="A53" s="10">
        <v>6</v>
      </c>
      <c r="B53" s="174" t="str">
        <f>IF(ISBLANK(NOMBRES!B7),"",NOMBRES!B7)</f>
        <v>BAUTISTA LUIS FANNY BELEN</v>
      </c>
      <c r="C53" s="175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  <c r="Z53" s="175"/>
      <c r="AA53" s="175"/>
      <c r="AB53" s="175"/>
      <c r="AC53" s="176"/>
      <c r="AD53" s="150">
        <f>IF(B53="","",'ASIST-ANV'!BR51)</f>
        <v>0</v>
      </c>
      <c r="AE53" s="316"/>
      <c r="AF53" s="151"/>
      <c r="AG53" s="150">
        <f>IF(B53="","",'ASIST-ANV'!BT51)</f>
        <v>0</v>
      </c>
      <c r="AH53" s="316"/>
      <c r="AI53" s="151"/>
      <c r="AJ53" s="150" t="str">
        <f>IF(B53="","",EVID_ANV!BC57)</f>
        <v>0 / 4</v>
      </c>
      <c r="AK53" s="316"/>
      <c r="AL53" s="151"/>
      <c r="AM53" s="150">
        <f>IF(B53="","",EVID_ANV!BE57)</f>
        <v>0</v>
      </c>
      <c r="AN53" s="316"/>
      <c r="AO53" s="151"/>
      <c r="AP53" s="150">
        <f>IF(B53="","",CONCENTRADO!E25)</f>
        <v>0</v>
      </c>
      <c r="AQ53" s="316"/>
      <c r="AR53" s="151"/>
      <c r="AS53" s="150">
        <f>IF(B53="","",CONCENTRADO!F25)</f>
        <v>0</v>
      </c>
      <c r="AT53" s="316"/>
      <c r="AU53" s="151"/>
      <c r="AV53" s="150">
        <f t="shared" si="4"/>
        <v>0</v>
      </c>
      <c r="AW53" s="151"/>
      <c r="AX53" s="317" t="str">
        <f t="shared" si="5"/>
        <v/>
      </c>
      <c r="AY53" s="318"/>
      <c r="AZ53" s="150"/>
      <c r="BA53" s="316"/>
      <c r="BB53" s="316"/>
      <c r="BC53" s="316"/>
      <c r="BD53" s="316"/>
      <c r="BE53" s="151"/>
      <c r="BF53" s="71" t="str">
        <f t="shared" si="6"/>
        <v>Error de calificacion</v>
      </c>
    </row>
    <row r="54" spans="1:58" ht="30" customHeight="1" x14ac:dyDescent="0.25">
      <c r="A54" s="5">
        <v>7</v>
      </c>
      <c r="B54" s="177" t="str">
        <f>IF(ISBLANK(NOMBRES!B8),"",NOMBRES!B8)</f>
        <v>BAUTISTA ORTIZ NIDIA JANETH</v>
      </c>
      <c r="C54" s="178"/>
      <c r="D54" s="178"/>
      <c r="E54" s="178"/>
      <c r="F54" s="178"/>
      <c r="G54" s="178"/>
      <c r="H54" s="178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78"/>
      <c r="U54" s="178"/>
      <c r="V54" s="178"/>
      <c r="W54" s="178"/>
      <c r="X54" s="178"/>
      <c r="Y54" s="178"/>
      <c r="Z54" s="178"/>
      <c r="AA54" s="178"/>
      <c r="AB54" s="178"/>
      <c r="AC54" s="179"/>
      <c r="AD54" s="172">
        <f>IF(B54="","",'ASIST-ANV'!BR52)</f>
        <v>0</v>
      </c>
      <c r="AE54" s="315"/>
      <c r="AF54" s="173"/>
      <c r="AG54" s="172">
        <f>IF(B54="","",'ASIST-ANV'!BT52)</f>
        <v>0</v>
      </c>
      <c r="AH54" s="315"/>
      <c r="AI54" s="173"/>
      <c r="AJ54" s="172" t="str">
        <f>IF(B54="","",EVID_ANV!BC58)</f>
        <v>0 / 4</v>
      </c>
      <c r="AK54" s="315"/>
      <c r="AL54" s="173"/>
      <c r="AM54" s="172">
        <f>IF(B54="","",EVID_ANV!BE58)</f>
        <v>0</v>
      </c>
      <c r="AN54" s="315"/>
      <c r="AO54" s="173"/>
      <c r="AP54" s="172">
        <f>IF(B54="","",CONCENTRADO!E26)</f>
        <v>10</v>
      </c>
      <c r="AQ54" s="315"/>
      <c r="AR54" s="173"/>
      <c r="AS54" s="172">
        <f>IF(B54="","",CONCENTRADO!F26)</f>
        <v>30</v>
      </c>
      <c r="AT54" s="315"/>
      <c r="AU54" s="173"/>
      <c r="AV54" s="172">
        <f t="shared" si="4"/>
        <v>30</v>
      </c>
      <c r="AW54" s="173"/>
      <c r="AX54" s="313">
        <f t="shared" si="5"/>
        <v>5</v>
      </c>
      <c r="AY54" s="314"/>
      <c r="AZ54" s="172"/>
      <c r="BA54" s="315"/>
      <c r="BB54" s="315"/>
      <c r="BC54" s="315"/>
      <c r="BD54" s="315"/>
      <c r="BE54" s="173"/>
      <c r="BF54" s="71" t="str">
        <f t="shared" si="6"/>
        <v/>
      </c>
    </row>
    <row r="55" spans="1:58" ht="30" customHeight="1" x14ac:dyDescent="0.25">
      <c r="A55" s="10">
        <v>8</v>
      </c>
      <c r="B55" s="174" t="str">
        <f>IF(ISBLANK(NOMBRES!B9),"",NOMBRES!B9)</f>
        <v>BAUTISTA RAMIREZ VANESSA</v>
      </c>
      <c r="C55" s="175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  <c r="AA55" s="175"/>
      <c r="AB55" s="175"/>
      <c r="AC55" s="176"/>
      <c r="AD55" s="150">
        <f>IF(B55="","",'ASIST-ANV'!BR53)</f>
        <v>0</v>
      </c>
      <c r="AE55" s="316"/>
      <c r="AF55" s="151"/>
      <c r="AG55" s="150">
        <f>IF(B55="","",'ASIST-ANV'!BT53)</f>
        <v>0</v>
      </c>
      <c r="AH55" s="316"/>
      <c r="AI55" s="151"/>
      <c r="AJ55" s="150" t="str">
        <f>IF(B55="","",EVID_ANV!BC59)</f>
        <v>0 / 4</v>
      </c>
      <c r="AK55" s="316"/>
      <c r="AL55" s="151"/>
      <c r="AM55" s="150">
        <f>IF(B55="","",EVID_ANV!BE59)</f>
        <v>0</v>
      </c>
      <c r="AN55" s="316"/>
      <c r="AO55" s="151"/>
      <c r="AP55" s="150">
        <f>IF(B55="","",CONCENTRADO!E27)</f>
        <v>0</v>
      </c>
      <c r="AQ55" s="316"/>
      <c r="AR55" s="151"/>
      <c r="AS55" s="150">
        <f>IF(B55="","",CONCENTRADO!F27)</f>
        <v>0</v>
      </c>
      <c r="AT55" s="316"/>
      <c r="AU55" s="151"/>
      <c r="AV55" s="150">
        <f t="shared" si="4"/>
        <v>0</v>
      </c>
      <c r="AW55" s="151"/>
      <c r="AX55" s="317" t="str">
        <f t="shared" si="5"/>
        <v/>
      </c>
      <c r="AY55" s="318"/>
      <c r="AZ55" s="150"/>
      <c r="BA55" s="316"/>
      <c r="BB55" s="316"/>
      <c r="BC55" s="316"/>
      <c r="BD55" s="316"/>
      <c r="BE55" s="151"/>
      <c r="BF55" s="71" t="str">
        <f t="shared" si="6"/>
        <v>Error de calificacion</v>
      </c>
    </row>
    <row r="56" spans="1:58" ht="30" customHeight="1" x14ac:dyDescent="0.25">
      <c r="A56" s="5">
        <v>9</v>
      </c>
      <c r="B56" s="177" t="str">
        <f>IF(ISBLANK(NOMBRES!B10),"",NOMBRES!B10)</f>
        <v>CASTILLO RAMIREZ BILGA MERAYA</v>
      </c>
      <c r="C56" s="178"/>
      <c r="D56" s="178"/>
      <c r="E56" s="178"/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78"/>
      <c r="U56" s="178"/>
      <c r="V56" s="178"/>
      <c r="W56" s="178"/>
      <c r="X56" s="178"/>
      <c r="Y56" s="178"/>
      <c r="Z56" s="178"/>
      <c r="AA56" s="178"/>
      <c r="AB56" s="178"/>
      <c r="AC56" s="179"/>
      <c r="AD56" s="172">
        <f>IF(B56="","",'ASIST-ANV'!BR54)</f>
        <v>0</v>
      </c>
      <c r="AE56" s="315"/>
      <c r="AF56" s="173"/>
      <c r="AG56" s="172">
        <f>IF(B56="","",'ASIST-ANV'!BT54)</f>
        <v>0</v>
      </c>
      <c r="AH56" s="315"/>
      <c r="AI56" s="173"/>
      <c r="AJ56" s="172" t="str">
        <f>IF(B56="","",EVID_ANV!BC60)</f>
        <v>0 / 4</v>
      </c>
      <c r="AK56" s="315"/>
      <c r="AL56" s="173"/>
      <c r="AM56" s="172">
        <f>IF(B56="","",EVID_ANV!BE60)</f>
        <v>0</v>
      </c>
      <c r="AN56" s="315"/>
      <c r="AO56" s="173"/>
      <c r="AP56" s="172">
        <f>IF(B56="","",CONCENTRADO!E28)</f>
        <v>0</v>
      </c>
      <c r="AQ56" s="315"/>
      <c r="AR56" s="173"/>
      <c r="AS56" s="172">
        <f>IF(B56="","",CONCENTRADO!F28)</f>
        <v>0</v>
      </c>
      <c r="AT56" s="315"/>
      <c r="AU56" s="173"/>
      <c r="AV56" s="172">
        <f t="shared" si="4"/>
        <v>0</v>
      </c>
      <c r="AW56" s="173"/>
      <c r="AX56" s="313" t="str">
        <f t="shared" si="5"/>
        <v/>
      </c>
      <c r="AY56" s="314"/>
      <c r="AZ56" s="172"/>
      <c r="BA56" s="315"/>
      <c r="BB56" s="315"/>
      <c r="BC56" s="315"/>
      <c r="BD56" s="315"/>
      <c r="BE56" s="173"/>
      <c r="BF56" s="71" t="str">
        <f t="shared" si="6"/>
        <v>Error de calificacion</v>
      </c>
    </row>
    <row r="57" spans="1:58" ht="30" customHeight="1" x14ac:dyDescent="0.25">
      <c r="A57" s="10">
        <v>10</v>
      </c>
      <c r="B57" s="174" t="str">
        <f>IF(ISBLANK(NOMBRES!B11),"",NOMBRES!B11)</f>
        <v>CASTRO HERNANDEZ ANGIE MAJALETH</v>
      </c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  <c r="AA57" s="175"/>
      <c r="AB57" s="175"/>
      <c r="AC57" s="176"/>
      <c r="AD57" s="150">
        <f>IF(B57="","",'ASIST-ANV'!BR55)</f>
        <v>0</v>
      </c>
      <c r="AE57" s="316"/>
      <c r="AF57" s="151"/>
      <c r="AG57" s="150">
        <f>IF(B57="","",'ASIST-ANV'!BT55)</f>
        <v>0</v>
      </c>
      <c r="AH57" s="316"/>
      <c r="AI57" s="151"/>
      <c r="AJ57" s="150" t="str">
        <f>IF(B57="","",EVID_ANV!BC61)</f>
        <v>0 / 4</v>
      </c>
      <c r="AK57" s="316"/>
      <c r="AL57" s="151"/>
      <c r="AM57" s="150">
        <f>IF(B57="","",EVID_ANV!BE61)</f>
        <v>0</v>
      </c>
      <c r="AN57" s="316"/>
      <c r="AO57" s="151"/>
      <c r="AP57" s="150">
        <f>IF(B57="","",CONCENTRADO!E29)</f>
        <v>0</v>
      </c>
      <c r="AQ57" s="316"/>
      <c r="AR57" s="151"/>
      <c r="AS57" s="150">
        <f>IF(B57="","",CONCENTRADO!F29)</f>
        <v>0</v>
      </c>
      <c r="AT57" s="316"/>
      <c r="AU57" s="151"/>
      <c r="AV57" s="150">
        <f t="shared" si="4"/>
        <v>0</v>
      </c>
      <c r="AW57" s="151"/>
      <c r="AX57" s="317" t="str">
        <f t="shared" si="5"/>
        <v/>
      </c>
      <c r="AY57" s="318"/>
      <c r="AZ57" s="150"/>
      <c r="BA57" s="316"/>
      <c r="BB57" s="316"/>
      <c r="BC57" s="316"/>
      <c r="BD57" s="316"/>
      <c r="BE57" s="151"/>
      <c r="BF57" s="71" t="str">
        <f t="shared" si="6"/>
        <v>Error de calificacion</v>
      </c>
    </row>
    <row r="58" spans="1:58" ht="30" customHeight="1" x14ac:dyDescent="0.25">
      <c r="A58" s="5">
        <v>11</v>
      </c>
      <c r="B58" s="177" t="str">
        <f>IF(ISBLANK(NOMBRES!B12),"",NOMBRES!B12)</f>
        <v>CRUZ BAUTISTA JULIAN</v>
      </c>
      <c r="C58" s="178"/>
      <c r="D58" s="178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78"/>
      <c r="U58" s="178"/>
      <c r="V58" s="178"/>
      <c r="W58" s="178"/>
      <c r="X58" s="178"/>
      <c r="Y58" s="178"/>
      <c r="Z58" s="178"/>
      <c r="AA58" s="178"/>
      <c r="AB58" s="178"/>
      <c r="AC58" s="179"/>
      <c r="AD58" s="172">
        <f>IF(B58="","",'ASIST-ANV'!BR56)</f>
        <v>0</v>
      </c>
      <c r="AE58" s="315"/>
      <c r="AF58" s="173"/>
      <c r="AG58" s="172">
        <f>IF(B58="","",'ASIST-ANV'!BT56)</f>
        <v>0</v>
      </c>
      <c r="AH58" s="315"/>
      <c r="AI58" s="173"/>
      <c r="AJ58" s="172" t="str">
        <f>IF(B58="","",EVID_ANV!BC62)</f>
        <v>0 / 4</v>
      </c>
      <c r="AK58" s="315"/>
      <c r="AL58" s="173"/>
      <c r="AM58" s="172">
        <f>IF(B58="","",EVID_ANV!BE62)</f>
        <v>0</v>
      </c>
      <c r="AN58" s="315"/>
      <c r="AO58" s="173"/>
      <c r="AP58" s="172">
        <f>IF(B58="","",CONCENTRADO!E30)</f>
        <v>0</v>
      </c>
      <c r="AQ58" s="315"/>
      <c r="AR58" s="173"/>
      <c r="AS58" s="172">
        <f>IF(B58="","",CONCENTRADO!F30)</f>
        <v>0</v>
      </c>
      <c r="AT58" s="315"/>
      <c r="AU58" s="173"/>
      <c r="AV58" s="172">
        <f t="shared" si="4"/>
        <v>0</v>
      </c>
      <c r="AW58" s="173"/>
      <c r="AX58" s="313" t="str">
        <f t="shared" si="5"/>
        <v/>
      </c>
      <c r="AY58" s="314"/>
      <c r="AZ58" s="172"/>
      <c r="BA58" s="315"/>
      <c r="BB58" s="315"/>
      <c r="BC58" s="315"/>
      <c r="BD58" s="315"/>
      <c r="BE58" s="173"/>
      <c r="BF58" s="71" t="str">
        <f t="shared" si="6"/>
        <v>Error de calificacion</v>
      </c>
    </row>
    <row r="59" spans="1:58" ht="30" customHeight="1" x14ac:dyDescent="0.25">
      <c r="A59" s="10">
        <v>12</v>
      </c>
      <c r="B59" s="174" t="str">
        <f>IF(ISBLANK(NOMBRES!B13),"",NOMBRES!B13)</f>
        <v>CRUZ GONZALEZ SARAI</v>
      </c>
      <c r="C59" s="175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  <c r="AA59" s="175"/>
      <c r="AB59" s="175"/>
      <c r="AC59" s="176"/>
      <c r="AD59" s="150">
        <f>IF(B59="","",'ASIST-ANV'!BR57)</f>
        <v>0</v>
      </c>
      <c r="AE59" s="316"/>
      <c r="AF59" s="151"/>
      <c r="AG59" s="150">
        <f>IF(B59="","",'ASIST-ANV'!BT57)</f>
        <v>0</v>
      </c>
      <c r="AH59" s="316"/>
      <c r="AI59" s="151"/>
      <c r="AJ59" s="150" t="str">
        <f>IF(B59="","",EVID_ANV!BC63)</f>
        <v>0 / 4</v>
      </c>
      <c r="AK59" s="316"/>
      <c r="AL59" s="151"/>
      <c r="AM59" s="150">
        <f>IF(B59="","",EVID_ANV!BE63)</f>
        <v>0</v>
      </c>
      <c r="AN59" s="316"/>
      <c r="AO59" s="151"/>
      <c r="AP59" s="150">
        <f>IF(B59="","",CONCENTRADO!E31)</f>
        <v>0</v>
      </c>
      <c r="AQ59" s="316"/>
      <c r="AR59" s="151"/>
      <c r="AS59" s="150">
        <f>IF(B59="","",CONCENTRADO!F31)</f>
        <v>0</v>
      </c>
      <c r="AT59" s="316"/>
      <c r="AU59" s="151"/>
      <c r="AV59" s="150">
        <f t="shared" si="4"/>
        <v>0</v>
      </c>
      <c r="AW59" s="151"/>
      <c r="AX59" s="317" t="str">
        <f t="shared" si="5"/>
        <v/>
      </c>
      <c r="AY59" s="318"/>
      <c r="AZ59" s="150"/>
      <c r="BA59" s="316"/>
      <c r="BB59" s="316"/>
      <c r="BC59" s="316"/>
      <c r="BD59" s="316"/>
      <c r="BE59" s="151"/>
      <c r="BF59" s="71" t="str">
        <f t="shared" si="6"/>
        <v>Error de calificacion</v>
      </c>
    </row>
    <row r="60" spans="1:58" ht="30" customHeight="1" x14ac:dyDescent="0.25">
      <c r="A60" s="5">
        <v>13</v>
      </c>
      <c r="B60" s="177" t="str">
        <f>IF(ISBLANK(NOMBRES!B14),"",NOMBRES!B14)</f>
        <v>CRUZ HERNANDEZ FLORESLY GUADALUPE</v>
      </c>
      <c r="C60" s="178"/>
      <c r="D60" s="178"/>
      <c r="E60" s="178"/>
      <c r="F60" s="178"/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78"/>
      <c r="U60" s="178"/>
      <c r="V60" s="178"/>
      <c r="W60" s="178"/>
      <c r="X60" s="178"/>
      <c r="Y60" s="178"/>
      <c r="Z60" s="178"/>
      <c r="AA60" s="178"/>
      <c r="AB60" s="178"/>
      <c r="AC60" s="179"/>
      <c r="AD60" s="172">
        <f>IF(B60="","",'ASIST-ANV'!BR58)</f>
        <v>0</v>
      </c>
      <c r="AE60" s="315"/>
      <c r="AF60" s="173"/>
      <c r="AG60" s="172">
        <f>IF(B60="","",'ASIST-ANV'!BT58)</f>
        <v>0</v>
      </c>
      <c r="AH60" s="315"/>
      <c r="AI60" s="173"/>
      <c r="AJ60" s="172" t="str">
        <f>IF(B60="","",EVID_ANV!BC64)</f>
        <v>0 / 4</v>
      </c>
      <c r="AK60" s="315"/>
      <c r="AL60" s="173"/>
      <c r="AM60" s="172">
        <f>IF(B60="","",EVID_ANV!BE64)</f>
        <v>0</v>
      </c>
      <c r="AN60" s="315"/>
      <c r="AO60" s="173"/>
      <c r="AP60" s="172">
        <f>IF(B60="","",CONCENTRADO!E32)</f>
        <v>0</v>
      </c>
      <c r="AQ60" s="315"/>
      <c r="AR60" s="173"/>
      <c r="AS60" s="172">
        <f>IF(B60="","",CONCENTRADO!F32)</f>
        <v>0</v>
      </c>
      <c r="AT60" s="315"/>
      <c r="AU60" s="173"/>
      <c r="AV60" s="172">
        <f t="shared" si="4"/>
        <v>0</v>
      </c>
      <c r="AW60" s="173"/>
      <c r="AX60" s="313" t="str">
        <f t="shared" si="5"/>
        <v/>
      </c>
      <c r="AY60" s="314"/>
      <c r="AZ60" s="172"/>
      <c r="BA60" s="315"/>
      <c r="BB60" s="315"/>
      <c r="BC60" s="315"/>
      <c r="BD60" s="315"/>
      <c r="BE60" s="173"/>
      <c r="BF60" s="71" t="str">
        <f t="shared" si="6"/>
        <v>Error de calificacion</v>
      </c>
    </row>
    <row r="61" spans="1:58" ht="30" customHeight="1" x14ac:dyDescent="0.25">
      <c r="A61" s="10">
        <v>14</v>
      </c>
      <c r="B61" s="174" t="str">
        <f>IF(ISBLANK(NOMBRES!B15),"",NOMBRES!B15)</f>
        <v>CRUZ HERNANDEZ ROSA IDALIA</v>
      </c>
      <c r="C61" s="175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  <c r="AA61" s="175"/>
      <c r="AB61" s="175"/>
      <c r="AC61" s="176"/>
      <c r="AD61" s="150">
        <f>IF(B61="","",'ASIST-ANV'!BR59)</f>
        <v>0</v>
      </c>
      <c r="AE61" s="316"/>
      <c r="AF61" s="151"/>
      <c r="AG61" s="150">
        <f>IF(B61="","",'ASIST-ANV'!BT59)</f>
        <v>0</v>
      </c>
      <c r="AH61" s="316"/>
      <c r="AI61" s="151"/>
      <c r="AJ61" s="150" t="str">
        <f>IF(B61="","",EVID_ANV!BC65)</f>
        <v>0 / 4</v>
      </c>
      <c r="AK61" s="316"/>
      <c r="AL61" s="151"/>
      <c r="AM61" s="150">
        <f>IF(B61="","",EVID_ANV!BE65)</f>
        <v>0</v>
      </c>
      <c r="AN61" s="316"/>
      <c r="AO61" s="151"/>
      <c r="AP61" s="150">
        <f>IF(B61="","",CONCENTRADO!E33)</f>
        <v>0</v>
      </c>
      <c r="AQ61" s="316"/>
      <c r="AR61" s="151"/>
      <c r="AS61" s="150">
        <f>IF(B61="","",CONCENTRADO!F33)</f>
        <v>0</v>
      </c>
      <c r="AT61" s="316"/>
      <c r="AU61" s="151"/>
      <c r="AV61" s="150">
        <f t="shared" si="4"/>
        <v>0</v>
      </c>
      <c r="AW61" s="151"/>
      <c r="AX61" s="317" t="str">
        <f t="shared" si="5"/>
        <v/>
      </c>
      <c r="AY61" s="318"/>
      <c r="AZ61" s="150"/>
      <c r="BA61" s="316"/>
      <c r="BB61" s="316"/>
      <c r="BC61" s="316"/>
      <c r="BD61" s="316"/>
      <c r="BE61" s="151"/>
      <c r="BF61" s="71" t="str">
        <f t="shared" si="6"/>
        <v>Error de calificacion</v>
      </c>
    </row>
    <row r="62" spans="1:58" ht="30" customHeight="1" x14ac:dyDescent="0.25">
      <c r="A62" s="5">
        <v>15</v>
      </c>
      <c r="B62" s="177" t="str">
        <f>IF(ISBLANK(NOMBRES!B16),"",NOMBRES!B16)</f>
        <v>CRUZ LORENZO JONATHAN</v>
      </c>
      <c r="C62" s="178"/>
      <c r="D62" s="178"/>
      <c r="E62" s="178"/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78"/>
      <c r="U62" s="178"/>
      <c r="V62" s="178"/>
      <c r="W62" s="178"/>
      <c r="X62" s="178"/>
      <c r="Y62" s="178"/>
      <c r="Z62" s="178"/>
      <c r="AA62" s="178"/>
      <c r="AB62" s="178"/>
      <c r="AC62" s="179"/>
      <c r="AD62" s="172">
        <f>IF(B62="","",'ASIST-ANV'!BR60)</f>
        <v>0</v>
      </c>
      <c r="AE62" s="315"/>
      <c r="AF62" s="173"/>
      <c r="AG62" s="172">
        <f>IF(B62="","",'ASIST-ANV'!BT60)</f>
        <v>0</v>
      </c>
      <c r="AH62" s="315"/>
      <c r="AI62" s="173"/>
      <c r="AJ62" s="172" t="str">
        <f>IF(B62="","",EVID_ANV!BC66)</f>
        <v>0 / 4</v>
      </c>
      <c r="AK62" s="315"/>
      <c r="AL62" s="173"/>
      <c r="AM62" s="172">
        <f>IF(B62="","",EVID_ANV!BE66)</f>
        <v>0</v>
      </c>
      <c r="AN62" s="315"/>
      <c r="AO62" s="173"/>
      <c r="AP62" s="172">
        <f>IF(B62="","",CONCENTRADO!E34)</f>
        <v>0</v>
      </c>
      <c r="AQ62" s="315"/>
      <c r="AR62" s="173"/>
      <c r="AS62" s="172">
        <f>IF(B62="","",CONCENTRADO!F34)</f>
        <v>0</v>
      </c>
      <c r="AT62" s="315"/>
      <c r="AU62" s="173"/>
      <c r="AV62" s="172">
        <f t="shared" si="4"/>
        <v>0</v>
      </c>
      <c r="AW62" s="173"/>
      <c r="AX62" s="313" t="str">
        <f t="shared" si="5"/>
        <v/>
      </c>
      <c r="AY62" s="314"/>
      <c r="AZ62" s="172"/>
      <c r="BA62" s="315"/>
      <c r="BB62" s="315"/>
      <c r="BC62" s="315"/>
      <c r="BD62" s="315"/>
      <c r="BE62" s="173"/>
      <c r="BF62" s="71" t="str">
        <f t="shared" si="6"/>
        <v>Error de calificacion</v>
      </c>
    </row>
    <row r="63" spans="1:58" ht="30" customHeight="1" x14ac:dyDescent="0.25">
      <c r="A63" s="10">
        <v>16</v>
      </c>
      <c r="B63" s="174" t="str">
        <f>IF(ISBLANK(NOMBRES!B17),"",NOMBRES!B17)</f>
        <v>CRUZ LUIS FELIX YAHIR</v>
      </c>
      <c r="C63" s="175"/>
      <c r="D63" s="175"/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  <c r="AA63" s="175"/>
      <c r="AB63" s="175"/>
      <c r="AC63" s="176"/>
      <c r="AD63" s="150">
        <f>IF(B63="","",'ASIST-ANV'!BR61)</f>
        <v>0</v>
      </c>
      <c r="AE63" s="316"/>
      <c r="AF63" s="151"/>
      <c r="AG63" s="150">
        <f>IF(B63="","",'ASIST-ANV'!BT61)</f>
        <v>0</v>
      </c>
      <c r="AH63" s="316"/>
      <c r="AI63" s="151"/>
      <c r="AJ63" s="150" t="str">
        <f>IF(B63="","",EVID_ANV!BC67)</f>
        <v>0 / 4</v>
      </c>
      <c r="AK63" s="316"/>
      <c r="AL63" s="151"/>
      <c r="AM63" s="150">
        <f>IF(B63="","",EVID_ANV!BE67)</f>
        <v>0</v>
      </c>
      <c r="AN63" s="316"/>
      <c r="AO63" s="151"/>
      <c r="AP63" s="150">
        <f>IF(B63="","",CONCENTRADO!E35)</f>
        <v>0</v>
      </c>
      <c r="AQ63" s="316"/>
      <c r="AR63" s="151"/>
      <c r="AS63" s="150">
        <f>IF(B63="","",CONCENTRADO!F35)</f>
        <v>0</v>
      </c>
      <c r="AT63" s="316"/>
      <c r="AU63" s="151"/>
      <c r="AV63" s="150">
        <f t="shared" si="4"/>
        <v>0</v>
      </c>
      <c r="AW63" s="151"/>
      <c r="AX63" s="317" t="str">
        <f t="shared" si="5"/>
        <v/>
      </c>
      <c r="AY63" s="318"/>
      <c r="AZ63" s="150"/>
      <c r="BA63" s="316"/>
      <c r="BB63" s="316"/>
      <c r="BC63" s="316"/>
      <c r="BD63" s="316"/>
      <c r="BE63" s="151"/>
      <c r="BF63" s="71" t="str">
        <f t="shared" si="6"/>
        <v>Error de calificacion</v>
      </c>
    </row>
    <row r="64" spans="1:58" ht="30" customHeight="1" x14ac:dyDescent="0.25">
      <c r="A64" s="5">
        <v>17</v>
      </c>
      <c r="B64" s="177" t="str">
        <f>IF(ISBLANK(NOMBRES!B18),"",NOMBRES!B18)</f>
        <v>CRUZ MARTINEZ ESMERALDA</v>
      </c>
      <c r="C64" s="178"/>
      <c r="D64" s="178"/>
      <c r="E64" s="178"/>
      <c r="F64" s="178"/>
      <c r="G64" s="178"/>
      <c r="H64" s="178"/>
      <c r="I64" s="178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78"/>
      <c r="U64" s="178"/>
      <c r="V64" s="178"/>
      <c r="W64" s="178"/>
      <c r="X64" s="178"/>
      <c r="Y64" s="178"/>
      <c r="Z64" s="178"/>
      <c r="AA64" s="178"/>
      <c r="AB64" s="178"/>
      <c r="AC64" s="179"/>
      <c r="AD64" s="172">
        <f>IF(B64="","",'ASIST-ANV'!BR62)</f>
        <v>0</v>
      </c>
      <c r="AE64" s="315"/>
      <c r="AF64" s="173"/>
      <c r="AG64" s="172">
        <f>IF(B64="","",'ASIST-ANV'!BT62)</f>
        <v>0</v>
      </c>
      <c r="AH64" s="315"/>
      <c r="AI64" s="173"/>
      <c r="AJ64" s="172" t="str">
        <f>IF(B64="","",EVID_ANV!BC68)</f>
        <v>0 / 4</v>
      </c>
      <c r="AK64" s="315"/>
      <c r="AL64" s="173"/>
      <c r="AM64" s="172">
        <f>IF(B64="","",EVID_ANV!BE68)</f>
        <v>0</v>
      </c>
      <c r="AN64" s="315"/>
      <c r="AO64" s="173"/>
      <c r="AP64" s="172">
        <f>IF(B64="","",CONCENTRADO!E36)</f>
        <v>0</v>
      </c>
      <c r="AQ64" s="315"/>
      <c r="AR64" s="173"/>
      <c r="AS64" s="172">
        <f>IF(B64="","",CONCENTRADO!F36)</f>
        <v>0</v>
      </c>
      <c r="AT64" s="315"/>
      <c r="AU64" s="173"/>
      <c r="AV64" s="172">
        <f t="shared" si="4"/>
        <v>0</v>
      </c>
      <c r="AW64" s="173"/>
      <c r="AX64" s="313" t="str">
        <f t="shared" si="5"/>
        <v/>
      </c>
      <c r="AY64" s="314"/>
      <c r="AZ64" s="172"/>
      <c r="BA64" s="315"/>
      <c r="BB64" s="315"/>
      <c r="BC64" s="315"/>
      <c r="BD64" s="315"/>
      <c r="BE64" s="173"/>
      <c r="BF64" s="71" t="str">
        <f t="shared" si="6"/>
        <v>Error de calificacion</v>
      </c>
    </row>
    <row r="65" spans="1:58" ht="30" customHeight="1" x14ac:dyDescent="0.25">
      <c r="A65" s="10">
        <v>18</v>
      </c>
      <c r="B65" s="174" t="str">
        <f>IF(ISBLANK(NOMBRES!B19),"",NOMBRES!B19)</f>
        <v>DIAZ HERNANDEZ LUIS FERNANDO</v>
      </c>
      <c r="C65" s="175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  <c r="AA65" s="175"/>
      <c r="AB65" s="175"/>
      <c r="AC65" s="176"/>
      <c r="AD65" s="150">
        <f>IF(B65="","",'ASIST-ANV'!BR63)</f>
        <v>0</v>
      </c>
      <c r="AE65" s="316"/>
      <c r="AF65" s="151"/>
      <c r="AG65" s="150">
        <f>IF(B65="","",'ASIST-ANV'!BT63)</f>
        <v>0</v>
      </c>
      <c r="AH65" s="316"/>
      <c r="AI65" s="151"/>
      <c r="AJ65" s="150" t="str">
        <f>IF(B65="","",EVID_ANV!BC69)</f>
        <v>0 / 4</v>
      </c>
      <c r="AK65" s="316"/>
      <c r="AL65" s="151"/>
      <c r="AM65" s="150">
        <f>IF(B65="","",EVID_ANV!BE69)</f>
        <v>0</v>
      </c>
      <c r="AN65" s="316"/>
      <c r="AO65" s="151"/>
      <c r="AP65" s="150">
        <f>IF(B65="","",CONCENTRADO!E37)</f>
        <v>0</v>
      </c>
      <c r="AQ65" s="316"/>
      <c r="AR65" s="151"/>
      <c r="AS65" s="150">
        <f>IF(B65="","",CONCENTRADO!F37)</f>
        <v>0</v>
      </c>
      <c r="AT65" s="316"/>
      <c r="AU65" s="151"/>
      <c r="AV65" s="150">
        <f t="shared" si="4"/>
        <v>0</v>
      </c>
      <c r="AW65" s="151"/>
      <c r="AX65" s="317" t="str">
        <f t="shared" si="5"/>
        <v/>
      </c>
      <c r="AY65" s="318"/>
      <c r="AZ65" s="150"/>
      <c r="BA65" s="316"/>
      <c r="BB65" s="316"/>
      <c r="BC65" s="316"/>
      <c r="BD65" s="316"/>
      <c r="BE65" s="151"/>
      <c r="BF65" s="71" t="str">
        <f t="shared" si="6"/>
        <v>Error de calificacion</v>
      </c>
    </row>
    <row r="66" spans="1:58" ht="30" customHeight="1" x14ac:dyDescent="0.25">
      <c r="A66" s="5">
        <v>19</v>
      </c>
      <c r="B66" s="177" t="str">
        <f>IF(ISBLANK(NOMBRES!B20),"",NOMBRES!B20)</f>
        <v>FONSECA HERNANDEZ MARIA ISABEL</v>
      </c>
      <c r="C66" s="178"/>
      <c r="D66" s="178"/>
      <c r="E66" s="178"/>
      <c r="F66" s="178"/>
      <c r="G66" s="178"/>
      <c r="H66" s="178"/>
      <c r="I66" s="178"/>
      <c r="J66" s="178"/>
      <c r="K66" s="178"/>
      <c r="L66" s="178"/>
      <c r="M66" s="178"/>
      <c r="N66" s="178"/>
      <c r="O66" s="178"/>
      <c r="P66" s="178"/>
      <c r="Q66" s="178"/>
      <c r="R66" s="178"/>
      <c r="S66" s="178"/>
      <c r="T66" s="178"/>
      <c r="U66" s="178"/>
      <c r="V66" s="178"/>
      <c r="W66" s="178"/>
      <c r="X66" s="178"/>
      <c r="Y66" s="178"/>
      <c r="Z66" s="178"/>
      <c r="AA66" s="178"/>
      <c r="AB66" s="178"/>
      <c r="AC66" s="179"/>
      <c r="AD66" s="172">
        <f>IF(B66="","",'ASIST-ANV'!BR64)</f>
        <v>0</v>
      </c>
      <c r="AE66" s="315"/>
      <c r="AF66" s="173"/>
      <c r="AG66" s="172">
        <f>IF(B66="","",'ASIST-ANV'!BT64)</f>
        <v>0</v>
      </c>
      <c r="AH66" s="315"/>
      <c r="AI66" s="173"/>
      <c r="AJ66" s="172" t="str">
        <f>IF(B66="","",EVID_ANV!BC70)</f>
        <v>0 / 4</v>
      </c>
      <c r="AK66" s="315"/>
      <c r="AL66" s="173"/>
      <c r="AM66" s="172">
        <f>IF(B66="","",EVID_ANV!BE70)</f>
        <v>0</v>
      </c>
      <c r="AN66" s="315"/>
      <c r="AO66" s="173"/>
      <c r="AP66" s="172">
        <f>IF(B66="","",CONCENTRADO!E38)</f>
        <v>0</v>
      </c>
      <c r="AQ66" s="315"/>
      <c r="AR66" s="173"/>
      <c r="AS66" s="172">
        <f>IF(B66="","",CONCENTRADO!F38)</f>
        <v>0</v>
      </c>
      <c r="AT66" s="315"/>
      <c r="AU66" s="173"/>
      <c r="AV66" s="172">
        <f t="shared" si="4"/>
        <v>0</v>
      </c>
      <c r="AW66" s="173"/>
      <c r="AX66" s="313" t="str">
        <f t="shared" si="5"/>
        <v/>
      </c>
      <c r="AY66" s="314"/>
      <c r="AZ66" s="172"/>
      <c r="BA66" s="315"/>
      <c r="BB66" s="315"/>
      <c r="BC66" s="315"/>
      <c r="BD66" s="315"/>
      <c r="BE66" s="173"/>
      <c r="BF66" s="71" t="str">
        <f t="shared" si="6"/>
        <v>Error de calificacion</v>
      </c>
    </row>
    <row r="67" spans="1:58" ht="30" customHeight="1" x14ac:dyDescent="0.25">
      <c r="A67" s="10">
        <v>20</v>
      </c>
      <c r="B67" s="174" t="str">
        <f>IF(ISBLANK(NOMBRES!B21),"",NOMBRES!B21)</f>
        <v>GOMEZ LUIS ARLETH OYOMAL</v>
      </c>
      <c r="C67" s="175"/>
      <c r="D67" s="175"/>
      <c r="E67" s="175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  <c r="AA67" s="175"/>
      <c r="AB67" s="175"/>
      <c r="AC67" s="176"/>
      <c r="AD67" s="150">
        <f>IF(B67="","",'ASIST-ANV'!BR65)</f>
        <v>0</v>
      </c>
      <c r="AE67" s="316"/>
      <c r="AF67" s="151"/>
      <c r="AG67" s="150">
        <f>IF(B67="","",'ASIST-ANV'!BT65)</f>
        <v>0</v>
      </c>
      <c r="AH67" s="316"/>
      <c r="AI67" s="151"/>
      <c r="AJ67" s="150" t="str">
        <f>IF(B67="","",EVID_ANV!BC71)</f>
        <v>0 / 4</v>
      </c>
      <c r="AK67" s="316"/>
      <c r="AL67" s="151"/>
      <c r="AM67" s="150">
        <f>IF(B67="","",EVID_ANV!BE71)</f>
        <v>0</v>
      </c>
      <c r="AN67" s="316"/>
      <c r="AO67" s="151"/>
      <c r="AP67" s="150">
        <f>IF(B67="","",CONCENTRADO!E39)</f>
        <v>0</v>
      </c>
      <c r="AQ67" s="316"/>
      <c r="AR67" s="151"/>
      <c r="AS67" s="150">
        <f>IF(B67="","",CONCENTRADO!F39)</f>
        <v>0</v>
      </c>
      <c r="AT67" s="316"/>
      <c r="AU67" s="151"/>
      <c r="AV67" s="150">
        <f t="shared" si="4"/>
        <v>0</v>
      </c>
      <c r="AW67" s="151"/>
      <c r="AX67" s="317" t="str">
        <f t="shared" si="5"/>
        <v/>
      </c>
      <c r="AY67" s="318"/>
      <c r="AZ67" s="150"/>
      <c r="BA67" s="316"/>
      <c r="BB67" s="316"/>
      <c r="BC67" s="316"/>
      <c r="BD67" s="316"/>
      <c r="BE67" s="151"/>
      <c r="BF67" s="71" t="str">
        <f t="shared" si="6"/>
        <v>Error de calificacion</v>
      </c>
    </row>
    <row r="68" spans="1:58" ht="30" customHeight="1" x14ac:dyDescent="0.25">
      <c r="A68" s="5">
        <v>21</v>
      </c>
      <c r="B68" s="177" t="str">
        <f>IF(ISBLANK(NOMBRES!B22),"",NOMBRES!B22)</f>
        <v>GONZALEZ GUTIERREZ AQUILES</v>
      </c>
      <c r="C68" s="178"/>
      <c r="D68" s="178"/>
      <c r="E68" s="178"/>
      <c r="F68" s="178"/>
      <c r="G68" s="178"/>
      <c r="H68" s="178"/>
      <c r="I68" s="178"/>
      <c r="J68" s="178"/>
      <c r="K68" s="178"/>
      <c r="L68" s="178"/>
      <c r="M68" s="178"/>
      <c r="N68" s="178"/>
      <c r="O68" s="178"/>
      <c r="P68" s="178"/>
      <c r="Q68" s="178"/>
      <c r="R68" s="178"/>
      <c r="S68" s="178"/>
      <c r="T68" s="178"/>
      <c r="U68" s="178"/>
      <c r="V68" s="178"/>
      <c r="W68" s="178"/>
      <c r="X68" s="178"/>
      <c r="Y68" s="178"/>
      <c r="Z68" s="178"/>
      <c r="AA68" s="178"/>
      <c r="AB68" s="178"/>
      <c r="AC68" s="179"/>
      <c r="AD68" s="172">
        <f>IF(B68="","",'ASIST-ANV'!BR66)</f>
        <v>0</v>
      </c>
      <c r="AE68" s="315"/>
      <c r="AF68" s="173"/>
      <c r="AG68" s="172">
        <f>IF(B68="","",'ASIST-ANV'!BT66)</f>
        <v>0</v>
      </c>
      <c r="AH68" s="315"/>
      <c r="AI68" s="173"/>
      <c r="AJ68" s="172" t="str">
        <f>IF(B68="","",EVID_ANV!BC72)</f>
        <v>0 / 4</v>
      </c>
      <c r="AK68" s="315"/>
      <c r="AL68" s="173"/>
      <c r="AM68" s="172">
        <f>IF(B68="","",EVID_ANV!BE72)</f>
        <v>0</v>
      </c>
      <c r="AN68" s="315"/>
      <c r="AO68" s="173"/>
      <c r="AP68" s="172">
        <f>IF(B68="","",CONCENTRADO!E40)</f>
        <v>0</v>
      </c>
      <c r="AQ68" s="315"/>
      <c r="AR68" s="173"/>
      <c r="AS68" s="172">
        <f>IF(B68="","",CONCENTRADO!F40)</f>
        <v>0</v>
      </c>
      <c r="AT68" s="315"/>
      <c r="AU68" s="173"/>
      <c r="AV68" s="172">
        <f t="shared" si="4"/>
        <v>0</v>
      </c>
      <c r="AW68" s="173"/>
      <c r="AX68" s="313" t="str">
        <f t="shared" si="5"/>
        <v/>
      </c>
      <c r="AY68" s="314"/>
      <c r="AZ68" s="172"/>
      <c r="BA68" s="315"/>
      <c r="BB68" s="315"/>
      <c r="BC68" s="315"/>
      <c r="BD68" s="315"/>
      <c r="BE68" s="173"/>
      <c r="BF68" s="71" t="str">
        <f t="shared" si="6"/>
        <v>Error de calificacion</v>
      </c>
    </row>
    <row r="69" spans="1:58" ht="30" customHeight="1" x14ac:dyDescent="0.25">
      <c r="A69" s="10">
        <v>22</v>
      </c>
      <c r="B69" s="174" t="str">
        <f>IF(ISBLANK(NOMBRES!B23),"",NOMBRES!B23)</f>
        <v>GONZALEZ HERNANDEZ JONATHAN DAVID</v>
      </c>
      <c r="C69" s="175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  <c r="AA69" s="175"/>
      <c r="AB69" s="175"/>
      <c r="AC69" s="176"/>
      <c r="AD69" s="150">
        <f>IF(B69="","",'ASIST-ANV'!BR67)</f>
        <v>0</v>
      </c>
      <c r="AE69" s="316"/>
      <c r="AF69" s="151"/>
      <c r="AG69" s="150">
        <f>IF(B69="","",'ASIST-ANV'!BT67)</f>
        <v>0</v>
      </c>
      <c r="AH69" s="316"/>
      <c r="AI69" s="151"/>
      <c r="AJ69" s="150" t="str">
        <f>IF(B69="","",EVID_ANV!BC73)</f>
        <v>0 / 4</v>
      </c>
      <c r="AK69" s="316"/>
      <c r="AL69" s="151"/>
      <c r="AM69" s="150">
        <f>IF(B69="","",EVID_ANV!BE73)</f>
        <v>0</v>
      </c>
      <c r="AN69" s="316"/>
      <c r="AO69" s="151"/>
      <c r="AP69" s="150">
        <f>IF(B69="","",CONCENTRADO!E41)</f>
        <v>0</v>
      </c>
      <c r="AQ69" s="316"/>
      <c r="AR69" s="151"/>
      <c r="AS69" s="150">
        <f>IF(B69="","",CONCENTRADO!F41)</f>
        <v>0</v>
      </c>
      <c r="AT69" s="316"/>
      <c r="AU69" s="151"/>
      <c r="AV69" s="150">
        <f t="shared" si="4"/>
        <v>0</v>
      </c>
      <c r="AW69" s="151"/>
      <c r="AX69" s="317" t="str">
        <f t="shared" si="5"/>
        <v/>
      </c>
      <c r="AY69" s="318"/>
      <c r="AZ69" s="150"/>
      <c r="BA69" s="316"/>
      <c r="BB69" s="316"/>
      <c r="BC69" s="316"/>
      <c r="BD69" s="316"/>
      <c r="BE69" s="151"/>
      <c r="BF69" s="71" t="str">
        <f t="shared" si="6"/>
        <v>Error de calificacion</v>
      </c>
    </row>
    <row r="70" spans="1:58" ht="30" customHeight="1" x14ac:dyDescent="0.25">
      <c r="A70" s="5">
        <v>23</v>
      </c>
      <c r="B70" s="177" t="str">
        <f>IF(ISBLANK(NOMBRES!B24),"",NOMBRES!B24)</f>
        <v>GONZALEZ JUAREZ JANETH MARIELI</v>
      </c>
      <c r="C70" s="178"/>
      <c r="D70" s="178"/>
      <c r="E70" s="178"/>
      <c r="F70" s="178"/>
      <c r="G70" s="178"/>
      <c r="H70" s="178"/>
      <c r="I70" s="178"/>
      <c r="J70" s="178"/>
      <c r="K70" s="178"/>
      <c r="L70" s="178"/>
      <c r="M70" s="178"/>
      <c r="N70" s="178"/>
      <c r="O70" s="178"/>
      <c r="P70" s="178"/>
      <c r="Q70" s="178"/>
      <c r="R70" s="178"/>
      <c r="S70" s="178"/>
      <c r="T70" s="178"/>
      <c r="U70" s="178"/>
      <c r="V70" s="178"/>
      <c r="W70" s="178"/>
      <c r="X70" s="178"/>
      <c r="Y70" s="178"/>
      <c r="Z70" s="178"/>
      <c r="AA70" s="178"/>
      <c r="AB70" s="178"/>
      <c r="AC70" s="179"/>
      <c r="AD70" s="172">
        <f>IF(B70="","",'ASIST-ANV'!BR68)</f>
        <v>0</v>
      </c>
      <c r="AE70" s="315"/>
      <c r="AF70" s="173"/>
      <c r="AG70" s="172">
        <f>IF(B70="","",'ASIST-ANV'!BT68)</f>
        <v>0</v>
      </c>
      <c r="AH70" s="315"/>
      <c r="AI70" s="173"/>
      <c r="AJ70" s="172" t="str">
        <f>IF(B70="","",EVID_ANV!BC74)</f>
        <v>0 / 4</v>
      </c>
      <c r="AK70" s="315"/>
      <c r="AL70" s="173"/>
      <c r="AM70" s="172">
        <f>IF(B70="","",EVID_ANV!BE74)</f>
        <v>0</v>
      </c>
      <c r="AN70" s="315"/>
      <c r="AO70" s="173"/>
      <c r="AP70" s="172">
        <f>IF(B70="","",CONCENTRADO!E42)</f>
        <v>0</v>
      </c>
      <c r="AQ70" s="315"/>
      <c r="AR70" s="173"/>
      <c r="AS70" s="172">
        <f>IF(B70="","",CONCENTRADO!F42)</f>
        <v>0</v>
      </c>
      <c r="AT70" s="315"/>
      <c r="AU70" s="173"/>
      <c r="AV70" s="172">
        <f t="shared" si="4"/>
        <v>0</v>
      </c>
      <c r="AW70" s="173"/>
      <c r="AX70" s="313" t="str">
        <f t="shared" si="5"/>
        <v/>
      </c>
      <c r="AY70" s="314"/>
      <c r="AZ70" s="172"/>
      <c r="BA70" s="315"/>
      <c r="BB70" s="315"/>
      <c r="BC70" s="315"/>
      <c r="BD70" s="315"/>
      <c r="BE70" s="173"/>
      <c r="BF70" s="71" t="str">
        <f t="shared" si="6"/>
        <v>Error de calificacion</v>
      </c>
    </row>
    <row r="71" spans="1:58" ht="30" customHeight="1" x14ac:dyDescent="0.25">
      <c r="A71" s="10">
        <v>24</v>
      </c>
      <c r="B71" s="174" t="str">
        <f>IF(ISBLANK(NOMBRES!B25),"",NOMBRES!B25)</f>
        <v>HERNANDEZ BAUTISTA DEVIN</v>
      </c>
      <c r="C71" s="175"/>
      <c r="D71" s="175"/>
      <c r="E71" s="175"/>
      <c r="F71" s="175"/>
      <c r="G71" s="175"/>
      <c r="H71" s="175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  <c r="AA71" s="175"/>
      <c r="AB71" s="175"/>
      <c r="AC71" s="176"/>
      <c r="AD71" s="150">
        <f>IF(B71="","",'ASIST-ANV'!BR69)</f>
        <v>0</v>
      </c>
      <c r="AE71" s="316"/>
      <c r="AF71" s="151"/>
      <c r="AG71" s="150">
        <f>IF(B71="","",'ASIST-ANV'!BT69)</f>
        <v>0</v>
      </c>
      <c r="AH71" s="316"/>
      <c r="AI71" s="151"/>
      <c r="AJ71" s="150" t="str">
        <f>IF(B71="","",EVID_ANV!BC75)</f>
        <v>0 / 4</v>
      </c>
      <c r="AK71" s="316"/>
      <c r="AL71" s="151"/>
      <c r="AM71" s="150">
        <f>IF(B71="","",EVID_ANV!BE75)</f>
        <v>0</v>
      </c>
      <c r="AN71" s="316"/>
      <c r="AO71" s="151"/>
      <c r="AP71" s="150">
        <f>IF(B71="","",CONCENTRADO!E43)</f>
        <v>0</v>
      </c>
      <c r="AQ71" s="316"/>
      <c r="AR71" s="151"/>
      <c r="AS71" s="150">
        <f>IF(B71="","",CONCENTRADO!F43)</f>
        <v>0</v>
      </c>
      <c r="AT71" s="316"/>
      <c r="AU71" s="151"/>
      <c r="AV71" s="150">
        <f t="shared" si="4"/>
        <v>0</v>
      </c>
      <c r="AW71" s="151"/>
      <c r="AX71" s="317" t="str">
        <f t="shared" si="5"/>
        <v/>
      </c>
      <c r="AY71" s="318"/>
      <c r="AZ71" s="150"/>
      <c r="BA71" s="316"/>
      <c r="BB71" s="316"/>
      <c r="BC71" s="316"/>
      <c r="BD71" s="316"/>
      <c r="BE71" s="151"/>
      <c r="BF71" s="71" t="str">
        <f t="shared" si="6"/>
        <v>Error de calificacion</v>
      </c>
    </row>
    <row r="72" spans="1:58" ht="30" customHeight="1" x14ac:dyDescent="0.25">
      <c r="A72" s="5">
        <v>25</v>
      </c>
      <c r="B72" s="177" t="str">
        <f>IF(ISBLANK(NOMBRES!B26),"",NOMBRES!B26)</f>
        <v>HERNANDEZ DE LA CRUZ WENDY ARLETH</v>
      </c>
      <c r="C72" s="178"/>
      <c r="D72" s="178"/>
      <c r="E72" s="178"/>
      <c r="F72" s="178"/>
      <c r="G72" s="178"/>
      <c r="H72" s="178"/>
      <c r="I72" s="178"/>
      <c r="J72" s="178"/>
      <c r="K72" s="178"/>
      <c r="L72" s="178"/>
      <c r="M72" s="178"/>
      <c r="N72" s="178"/>
      <c r="O72" s="178"/>
      <c r="P72" s="178"/>
      <c r="Q72" s="178"/>
      <c r="R72" s="178"/>
      <c r="S72" s="178"/>
      <c r="T72" s="178"/>
      <c r="U72" s="178"/>
      <c r="V72" s="178"/>
      <c r="W72" s="178"/>
      <c r="X72" s="178"/>
      <c r="Y72" s="178"/>
      <c r="Z72" s="178"/>
      <c r="AA72" s="178"/>
      <c r="AB72" s="178"/>
      <c r="AC72" s="179"/>
      <c r="AD72" s="172">
        <f>IF(B72="","",'ASIST-ANV'!BR70)</f>
        <v>0</v>
      </c>
      <c r="AE72" s="315"/>
      <c r="AF72" s="173"/>
      <c r="AG72" s="172">
        <f>IF(B72="","",'ASIST-ANV'!BT70)</f>
        <v>0</v>
      </c>
      <c r="AH72" s="315"/>
      <c r="AI72" s="173"/>
      <c r="AJ72" s="172" t="str">
        <f>IF(B72="","",EVID_ANV!BC76)</f>
        <v>0 / 4</v>
      </c>
      <c r="AK72" s="315"/>
      <c r="AL72" s="173"/>
      <c r="AM72" s="172">
        <f>IF(B72="","",EVID_ANV!BE76)</f>
        <v>0</v>
      </c>
      <c r="AN72" s="315"/>
      <c r="AO72" s="173"/>
      <c r="AP72" s="172">
        <f>IF(B72="","",CONCENTRADO!E44)</f>
        <v>0</v>
      </c>
      <c r="AQ72" s="315"/>
      <c r="AR72" s="173"/>
      <c r="AS72" s="172">
        <f>IF(B72="","",CONCENTRADO!F44)</f>
        <v>0</v>
      </c>
      <c r="AT72" s="315"/>
      <c r="AU72" s="173"/>
      <c r="AV72" s="172">
        <f t="shared" si="4"/>
        <v>0</v>
      </c>
      <c r="AW72" s="173"/>
      <c r="AX72" s="313" t="str">
        <f t="shared" si="5"/>
        <v/>
      </c>
      <c r="AY72" s="314"/>
      <c r="AZ72" s="172"/>
      <c r="BA72" s="315"/>
      <c r="BB72" s="315"/>
      <c r="BC72" s="315"/>
      <c r="BD72" s="315"/>
      <c r="BE72" s="173"/>
      <c r="BF72" s="71" t="str">
        <f t="shared" si="6"/>
        <v>Error de calificacion</v>
      </c>
    </row>
    <row r="73" spans="1:58" x14ac:dyDescent="0.2">
      <c r="A73" s="8" t="s">
        <v>95</v>
      </c>
      <c r="B73" s="8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250" t="s">
        <v>6</v>
      </c>
      <c r="BD73" s="250"/>
      <c r="BE73" s="250"/>
    </row>
    <row r="75" spans="1:58" x14ac:dyDescent="0.2">
      <c r="A75" s="129"/>
      <c r="B75" s="130"/>
      <c r="C75" s="130"/>
      <c r="D75" s="130"/>
      <c r="E75" s="130"/>
      <c r="F75" s="130"/>
      <c r="G75" s="130"/>
      <c r="H75" s="130"/>
      <c r="I75" s="130"/>
      <c r="J75" s="130"/>
      <c r="K75" s="130"/>
      <c r="L75" s="130"/>
      <c r="M75" s="131"/>
      <c r="N75" s="1"/>
      <c r="O75" s="158" t="s">
        <v>31</v>
      </c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  <c r="AH75" s="158"/>
      <c r="AI75" s="158" t="s">
        <v>0</v>
      </c>
      <c r="AJ75" s="158"/>
      <c r="AK75" s="158"/>
      <c r="AL75" s="158"/>
      <c r="AM75" s="158"/>
      <c r="AN75" s="158"/>
      <c r="AO75" s="158"/>
      <c r="AP75" s="155" t="s">
        <v>1</v>
      </c>
      <c r="AQ75" s="155"/>
      <c r="AR75" s="155"/>
      <c r="AS75" s="155"/>
      <c r="AT75" s="156" t="s">
        <v>25</v>
      </c>
      <c r="AU75" s="156"/>
      <c r="AV75" s="156"/>
      <c r="AW75" s="156"/>
      <c r="AX75" s="156"/>
      <c r="AY75" s="156"/>
      <c r="AZ75" s="156"/>
      <c r="BA75" s="156"/>
      <c r="BB75" s="341" t="s">
        <v>7</v>
      </c>
      <c r="BC75" s="342"/>
      <c r="BD75" s="152" t="s">
        <v>2</v>
      </c>
      <c r="BE75" s="154"/>
    </row>
    <row r="76" spans="1:58" x14ac:dyDescent="0.2">
      <c r="A76" s="24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6"/>
      <c r="N76" s="1"/>
      <c r="O76" s="280" t="str">
        <f>CONCENTRADO!C1</f>
        <v>JAIME TORRES BODET</v>
      </c>
      <c r="P76" s="281"/>
      <c r="Q76" s="281"/>
      <c r="R76" s="281"/>
      <c r="S76" s="281"/>
      <c r="T76" s="281"/>
      <c r="U76" s="281"/>
      <c r="V76" s="281"/>
      <c r="W76" s="281"/>
      <c r="X76" s="281"/>
      <c r="Y76" s="281"/>
      <c r="Z76" s="281"/>
      <c r="AA76" s="281"/>
      <c r="AB76" s="281"/>
      <c r="AC76" s="281"/>
      <c r="AD76" s="281"/>
      <c r="AE76" s="281"/>
      <c r="AF76" s="281"/>
      <c r="AG76" s="281"/>
      <c r="AH76" s="282"/>
      <c r="AI76" s="280" t="str">
        <f>CONCENTRADO!C2</f>
        <v>30EBH0204A</v>
      </c>
      <c r="AJ76" s="281"/>
      <c r="AK76" s="281"/>
      <c r="AL76" s="281"/>
      <c r="AM76" s="281"/>
      <c r="AN76" s="281"/>
      <c r="AO76" s="282"/>
      <c r="AP76" s="155" t="s">
        <v>45</v>
      </c>
      <c r="AQ76" s="155"/>
      <c r="AR76" s="155" t="s">
        <v>46</v>
      </c>
      <c r="AS76" s="155"/>
      <c r="AT76" s="171" t="s">
        <v>47</v>
      </c>
      <c r="AU76" s="171"/>
      <c r="AV76" s="171" t="s">
        <v>48</v>
      </c>
      <c r="AW76" s="171"/>
      <c r="AX76" s="171" t="s">
        <v>49</v>
      </c>
      <c r="AY76" s="171"/>
      <c r="AZ76" s="171" t="s">
        <v>50</v>
      </c>
      <c r="BA76" s="171"/>
      <c r="BB76" s="337" t="str">
        <f>CONCENTRADO!C6</f>
        <v>II</v>
      </c>
      <c r="BC76" s="338"/>
      <c r="BD76" s="280" t="str">
        <f>CONCENTRADO!C7</f>
        <v>B</v>
      </c>
      <c r="BE76" s="282"/>
    </row>
    <row r="77" spans="1:58" ht="16.5" x14ac:dyDescent="0.25">
      <c r="A77" s="135" t="s">
        <v>21</v>
      </c>
      <c r="B77" s="136"/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7"/>
      <c r="N77" s="2"/>
      <c r="O77" s="283"/>
      <c r="P77" s="284"/>
      <c r="Q77" s="284"/>
      <c r="R77" s="284"/>
      <c r="S77" s="284"/>
      <c r="T77" s="284"/>
      <c r="U77" s="284"/>
      <c r="V77" s="284"/>
      <c r="W77" s="284"/>
      <c r="X77" s="284"/>
      <c r="Y77" s="284"/>
      <c r="Z77" s="284"/>
      <c r="AA77" s="284"/>
      <c r="AB77" s="284"/>
      <c r="AC77" s="284"/>
      <c r="AD77" s="284"/>
      <c r="AE77" s="284"/>
      <c r="AF77" s="284"/>
      <c r="AG77" s="284"/>
      <c r="AH77" s="285"/>
      <c r="AI77" s="283"/>
      <c r="AJ77" s="284"/>
      <c r="AK77" s="284"/>
      <c r="AL77" s="284"/>
      <c r="AM77" s="284"/>
      <c r="AN77" s="284"/>
      <c r="AO77" s="285"/>
      <c r="AP77" s="343" t="s">
        <v>16</v>
      </c>
      <c r="AQ77" s="343"/>
      <c r="AR77" s="343"/>
      <c r="AS77" s="343"/>
      <c r="AT77" s="343" t="s">
        <v>16</v>
      </c>
      <c r="AU77" s="343"/>
      <c r="AV77" s="336"/>
      <c r="AW77" s="336"/>
      <c r="AX77" s="336"/>
      <c r="AY77" s="336"/>
      <c r="AZ77" s="336" t="s">
        <v>16</v>
      </c>
      <c r="BA77" s="336"/>
      <c r="BB77" s="339"/>
      <c r="BC77" s="340"/>
      <c r="BD77" s="283"/>
      <c r="BE77" s="285"/>
    </row>
    <row r="78" spans="1:58" x14ac:dyDescent="0.2">
      <c r="A78" s="138" t="s">
        <v>22</v>
      </c>
      <c r="B78" s="139"/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40"/>
      <c r="N78" s="2"/>
      <c r="O78" s="263" t="s">
        <v>26</v>
      </c>
      <c r="P78" s="264"/>
      <c r="Q78" s="264"/>
      <c r="R78" s="264"/>
      <c r="S78" s="264"/>
      <c r="T78" s="264"/>
      <c r="U78" s="264"/>
      <c r="V78" s="264"/>
      <c r="W78" s="264"/>
      <c r="X78" s="264"/>
      <c r="Y78" s="264"/>
      <c r="Z78" s="264"/>
      <c r="AA78" s="264"/>
      <c r="AB78" s="264"/>
      <c r="AC78" s="264"/>
      <c r="AD78" s="265"/>
      <c r="AE78" s="264" t="s">
        <v>78</v>
      </c>
      <c r="AF78" s="264"/>
      <c r="AG78" s="264"/>
      <c r="AH78" s="264"/>
      <c r="AI78" s="264"/>
      <c r="AJ78" s="264"/>
      <c r="AK78" s="264"/>
      <c r="AL78" s="264"/>
      <c r="AM78" s="264"/>
      <c r="AN78" s="264"/>
      <c r="AO78" s="264"/>
      <c r="AP78" s="264"/>
      <c r="AQ78" s="264"/>
      <c r="AR78" s="265"/>
      <c r="AS78" s="266" t="s">
        <v>24</v>
      </c>
      <c r="AT78" s="266"/>
      <c r="AU78" s="266"/>
      <c r="AV78" s="266"/>
      <c r="AW78" s="266"/>
      <c r="AX78" s="266"/>
      <c r="AY78" s="266"/>
      <c r="AZ78" s="266"/>
      <c r="BA78" s="266"/>
      <c r="BB78" s="266" t="s">
        <v>20</v>
      </c>
      <c r="BC78" s="266"/>
      <c r="BD78" s="266"/>
      <c r="BE78" s="266"/>
    </row>
    <row r="79" spans="1:58" ht="12.75" customHeight="1" x14ac:dyDescent="0.2">
      <c r="A79" s="138"/>
      <c r="B79" s="139"/>
      <c r="C79" s="139"/>
      <c r="D79" s="139"/>
      <c r="E79" s="139"/>
      <c r="F79" s="139"/>
      <c r="G79" s="139"/>
      <c r="H79" s="139"/>
      <c r="I79" s="139"/>
      <c r="J79" s="139"/>
      <c r="K79" s="139"/>
      <c r="L79" s="139"/>
      <c r="M79" s="140"/>
      <c r="N79" s="14"/>
      <c r="O79" s="267" t="str">
        <f>CONCENTRADO!C8</f>
        <v>ELPIDIO MENDEZ TORRES</v>
      </c>
      <c r="P79" s="268"/>
      <c r="Q79" s="268"/>
      <c r="R79" s="268"/>
      <c r="S79" s="268"/>
      <c r="T79" s="268"/>
      <c r="U79" s="268"/>
      <c r="V79" s="268"/>
      <c r="W79" s="268"/>
      <c r="X79" s="268"/>
      <c r="Y79" s="268"/>
      <c r="Z79" s="268"/>
      <c r="AA79" s="268"/>
      <c r="AB79" s="268"/>
      <c r="AC79" s="268"/>
      <c r="AD79" s="269"/>
      <c r="AE79" s="268" t="str">
        <f>CONCENTRADO!C9</f>
        <v>CULTURA DIGITAL II</v>
      </c>
      <c r="AF79" s="268"/>
      <c r="AG79" s="268"/>
      <c r="AH79" s="268"/>
      <c r="AI79" s="268"/>
      <c r="AJ79" s="268"/>
      <c r="AK79" s="268"/>
      <c r="AL79" s="268"/>
      <c r="AM79" s="268"/>
      <c r="AN79" s="268"/>
      <c r="AO79" s="268"/>
      <c r="AP79" s="268"/>
      <c r="AQ79" s="268"/>
      <c r="AR79" s="269"/>
      <c r="AS79" s="273" t="s">
        <v>27</v>
      </c>
      <c r="AT79" s="273"/>
      <c r="AU79" s="273"/>
      <c r="AV79" s="273" t="s">
        <v>28</v>
      </c>
      <c r="AW79" s="273"/>
      <c r="AX79" s="273"/>
      <c r="AY79" s="273" t="s">
        <v>29</v>
      </c>
      <c r="AZ79" s="273"/>
      <c r="BA79" s="273"/>
      <c r="BB79" s="274">
        <f>CONCENTRADO!C$5</f>
        <v>2025</v>
      </c>
      <c r="BC79" s="275"/>
      <c r="BD79" s="275" t="str">
        <f>CONCATENATE("-  ",CONCENTRADO!F$5)</f>
        <v>-  2025</v>
      </c>
      <c r="BE79" s="278"/>
    </row>
    <row r="80" spans="1:58" ht="18" x14ac:dyDescent="0.25">
      <c r="A80" s="200" t="s">
        <v>79</v>
      </c>
      <c r="B80" s="201"/>
      <c r="C80" s="201"/>
      <c r="D80" s="201"/>
      <c r="E80" s="201"/>
      <c r="F80" s="201"/>
      <c r="G80" s="201"/>
      <c r="H80" s="201"/>
      <c r="I80" s="201"/>
      <c r="J80" s="201"/>
      <c r="K80" s="201"/>
      <c r="L80" s="201"/>
      <c r="M80" s="202"/>
      <c r="N80" s="2"/>
      <c r="O80" s="270"/>
      <c r="P80" s="271"/>
      <c r="Q80" s="271"/>
      <c r="R80" s="271"/>
      <c r="S80" s="271"/>
      <c r="T80" s="271"/>
      <c r="U80" s="271"/>
      <c r="V80" s="271"/>
      <c r="W80" s="271"/>
      <c r="X80" s="271"/>
      <c r="Y80" s="271"/>
      <c r="Z80" s="271"/>
      <c r="AA80" s="271"/>
      <c r="AB80" s="271"/>
      <c r="AC80" s="271"/>
      <c r="AD80" s="272"/>
      <c r="AE80" s="271"/>
      <c r="AF80" s="271"/>
      <c r="AG80" s="271"/>
      <c r="AH80" s="271"/>
      <c r="AI80" s="271"/>
      <c r="AJ80" s="271"/>
      <c r="AK80" s="271"/>
      <c r="AL80" s="271"/>
      <c r="AM80" s="271"/>
      <c r="AN80" s="271"/>
      <c r="AO80" s="271"/>
      <c r="AP80" s="271"/>
      <c r="AQ80" s="271"/>
      <c r="AR80" s="272"/>
      <c r="AS80" s="335" t="str">
        <f>IF('ASIST-ANV'!BF80="","",'ASIST-ANV'!BF80)</f>
        <v/>
      </c>
      <c r="AT80" s="335"/>
      <c r="AU80" s="335"/>
      <c r="AV80" s="335" t="str">
        <f>IF('ASIST-ANV'!BI80=0,"",    'ASIST-ANV'!BI80)</f>
        <v/>
      </c>
      <c r="AW80" s="335"/>
      <c r="AX80" s="335"/>
      <c r="AY80" s="335" t="str">
        <f>IF('ASIST-ANV'!BL78="","",'ASIST-ANV'!BL78)</f>
        <v>X</v>
      </c>
      <c r="AZ80" s="335"/>
      <c r="BA80" s="335"/>
      <c r="BB80" s="276"/>
      <c r="BC80" s="277"/>
      <c r="BD80" s="277"/>
      <c r="BE80" s="279"/>
    </row>
    <row r="81" spans="1:58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4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</row>
    <row r="82" spans="1:58" ht="18" x14ac:dyDescent="0.2">
      <c r="A82" s="319" t="s">
        <v>80</v>
      </c>
      <c r="B82" s="320"/>
      <c r="C82" s="320"/>
      <c r="D82" s="320"/>
      <c r="E82" s="320"/>
      <c r="F82" s="320"/>
      <c r="G82" s="320"/>
      <c r="H82" s="320"/>
      <c r="I82" s="321"/>
      <c r="J82" s="322">
        <f>'ASIST-REV'!F$100</f>
        <v>6</v>
      </c>
      <c r="K82" s="323"/>
      <c r="L82" s="324"/>
      <c r="M82" s="319" t="s">
        <v>81</v>
      </c>
      <c r="N82" s="320"/>
      <c r="O82" s="320"/>
      <c r="P82" s="320"/>
      <c r="Q82" s="320"/>
      <c r="R82" s="320"/>
      <c r="S82" s="320"/>
      <c r="T82" s="320"/>
      <c r="U82" s="320"/>
      <c r="V82" s="321"/>
      <c r="W82" s="325">
        <f>CONCENTRADO!C$15</f>
        <v>70</v>
      </c>
      <c r="X82" s="326"/>
      <c r="Y82" s="327"/>
      <c r="Z82" s="328" t="s">
        <v>82</v>
      </c>
      <c r="AA82" s="328"/>
      <c r="AB82" s="328"/>
      <c r="AC82" s="328"/>
      <c r="AD82" s="328"/>
      <c r="AE82" s="328"/>
      <c r="AF82" s="328"/>
      <c r="AG82" s="328"/>
      <c r="AH82" s="328"/>
      <c r="AI82" s="328"/>
      <c r="AJ82" s="328"/>
      <c r="AK82" s="328"/>
      <c r="AL82" s="328"/>
      <c r="AM82" s="325">
        <f>CONCENTRADO!C$14</f>
        <v>30</v>
      </c>
      <c r="AN82" s="326"/>
      <c r="AO82" s="327"/>
      <c r="AP82" s="257" t="s">
        <v>83</v>
      </c>
      <c r="AQ82" s="258"/>
      <c r="AR82" s="258"/>
      <c r="AS82" s="258"/>
      <c r="AT82" s="258"/>
      <c r="AU82" s="307"/>
      <c r="AV82" s="329" t="s">
        <v>84</v>
      </c>
      <c r="AW82" s="330"/>
      <c r="AX82" s="330"/>
      <c r="AY82" s="330"/>
      <c r="AZ82" s="330"/>
      <c r="BA82" s="330"/>
      <c r="BB82" s="330"/>
      <c r="BC82" s="330"/>
      <c r="BD82" s="330"/>
      <c r="BE82" s="331"/>
    </row>
    <row r="83" spans="1:58" x14ac:dyDescent="0.2">
      <c r="A83" s="144" t="s">
        <v>32</v>
      </c>
      <c r="B83" s="145"/>
      <c r="C83" s="145"/>
      <c r="D83" s="145"/>
      <c r="E83" s="145"/>
      <c r="F83" s="145"/>
      <c r="G83" s="145"/>
      <c r="H83" s="145"/>
      <c r="I83" s="145"/>
      <c r="J83" s="145"/>
      <c r="K83" s="145"/>
      <c r="L83" s="145"/>
      <c r="M83" s="145"/>
      <c r="N83" s="145"/>
      <c r="O83" s="145"/>
      <c r="P83" s="145"/>
      <c r="Q83" s="145"/>
      <c r="R83" s="145"/>
      <c r="S83" s="145"/>
      <c r="T83" s="145"/>
      <c r="U83" s="145"/>
      <c r="V83" s="145"/>
      <c r="W83" s="145"/>
      <c r="X83" s="145"/>
      <c r="Y83" s="145"/>
      <c r="Z83" s="145"/>
      <c r="AA83" s="145"/>
      <c r="AB83" s="145"/>
      <c r="AC83" s="146"/>
      <c r="AD83" s="257" t="s">
        <v>85</v>
      </c>
      <c r="AE83" s="258"/>
      <c r="AF83" s="258"/>
      <c r="AG83" s="258"/>
      <c r="AH83" s="258"/>
      <c r="AI83" s="258"/>
      <c r="AJ83" s="332" t="s">
        <v>86</v>
      </c>
      <c r="AK83" s="332"/>
      <c r="AL83" s="332"/>
      <c r="AM83" s="332"/>
      <c r="AN83" s="332"/>
      <c r="AO83" s="332"/>
      <c r="AP83" s="259"/>
      <c r="AQ83" s="260"/>
      <c r="AR83" s="260"/>
      <c r="AS83" s="260"/>
      <c r="AT83" s="260"/>
      <c r="AU83" s="308"/>
      <c r="AV83" s="309" t="s">
        <v>87</v>
      </c>
      <c r="AW83" s="310"/>
      <c r="AX83" s="309" t="s">
        <v>88</v>
      </c>
      <c r="AY83" s="310"/>
      <c r="AZ83" s="309" t="s">
        <v>89</v>
      </c>
      <c r="BA83" s="333"/>
      <c r="BB83" s="333"/>
      <c r="BC83" s="333"/>
      <c r="BD83" s="333"/>
      <c r="BE83" s="310"/>
    </row>
    <row r="84" spans="1:58" ht="34.5" customHeight="1" x14ac:dyDescent="0.2">
      <c r="A84" s="212" t="s">
        <v>33</v>
      </c>
      <c r="B84" s="213"/>
      <c r="C84" s="213"/>
      <c r="D84" s="213"/>
      <c r="E84" s="213"/>
      <c r="F84" s="213"/>
      <c r="G84" s="213"/>
      <c r="H84" s="213"/>
      <c r="I84" s="213"/>
      <c r="J84" s="213"/>
      <c r="K84" s="213"/>
      <c r="L84" s="213"/>
      <c r="M84" s="213"/>
      <c r="N84" s="213"/>
      <c r="O84" s="213"/>
      <c r="P84" s="213"/>
      <c r="Q84" s="213"/>
      <c r="R84" s="213"/>
      <c r="S84" s="213"/>
      <c r="T84" s="213"/>
      <c r="U84" s="213"/>
      <c r="V84" s="213"/>
      <c r="W84" s="213"/>
      <c r="X84" s="213"/>
      <c r="Y84" s="213"/>
      <c r="Z84" s="213"/>
      <c r="AA84" s="213"/>
      <c r="AB84" s="213"/>
      <c r="AC84" s="214"/>
      <c r="AD84" s="227" t="s">
        <v>4</v>
      </c>
      <c r="AE84" s="227"/>
      <c r="AF84" s="227"/>
      <c r="AG84" s="227" t="s">
        <v>90</v>
      </c>
      <c r="AH84" s="227"/>
      <c r="AI84" s="227"/>
      <c r="AJ84" s="227" t="s">
        <v>91</v>
      </c>
      <c r="AK84" s="227"/>
      <c r="AL84" s="227"/>
      <c r="AM84" s="227" t="s">
        <v>92</v>
      </c>
      <c r="AN84" s="227"/>
      <c r="AO84" s="227"/>
      <c r="AP84" s="227" t="s">
        <v>93</v>
      </c>
      <c r="AQ84" s="227"/>
      <c r="AR84" s="227"/>
      <c r="AS84" s="227" t="s">
        <v>94</v>
      </c>
      <c r="AT84" s="227"/>
      <c r="AU84" s="227"/>
      <c r="AV84" s="311"/>
      <c r="AW84" s="312"/>
      <c r="AX84" s="311"/>
      <c r="AY84" s="312"/>
      <c r="AZ84" s="311"/>
      <c r="BA84" s="334"/>
      <c r="BB84" s="334"/>
      <c r="BC84" s="334"/>
      <c r="BD84" s="334"/>
      <c r="BE84" s="312"/>
    </row>
    <row r="85" spans="1:58" ht="30" customHeight="1" x14ac:dyDescent="0.25">
      <c r="A85" s="5">
        <v>1</v>
      </c>
      <c r="B85" s="177" t="str">
        <f>IF(ISBLANK(NOMBRES!B2),"",NOMBRES!B2)</f>
        <v>ATEN PALAFOX SAMANTHA</v>
      </c>
      <c r="C85" s="178"/>
      <c r="D85" s="178"/>
      <c r="E85" s="178"/>
      <c r="F85" s="178"/>
      <c r="G85" s="178"/>
      <c r="H85" s="178"/>
      <c r="I85" s="178"/>
      <c r="J85" s="178"/>
      <c r="K85" s="178"/>
      <c r="L85" s="178"/>
      <c r="M85" s="178"/>
      <c r="N85" s="178"/>
      <c r="O85" s="178"/>
      <c r="P85" s="178"/>
      <c r="Q85" s="178"/>
      <c r="R85" s="178"/>
      <c r="S85" s="178"/>
      <c r="T85" s="178"/>
      <c r="U85" s="178"/>
      <c r="V85" s="178"/>
      <c r="W85" s="178"/>
      <c r="X85" s="178"/>
      <c r="Y85" s="178"/>
      <c r="Z85" s="178"/>
      <c r="AA85" s="178"/>
      <c r="AB85" s="178"/>
      <c r="AC85" s="179"/>
      <c r="AD85" s="226">
        <f>IF(B85="","",'ASIST-ANV'!BR82)</f>
        <v>5</v>
      </c>
      <c r="AE85" s="226"/>
      <c r="AF85" s="226"/>
      <c r="AG85" s="226">
        <f>IF(B85="","",'ASIST-ANV'!BT82)</f>
        <v>1</v>
      </c>
      <c r="AH85" s="226"/>
      <c r="AI85" s="226"/>
      <c r="AJ85" s="226" t="str">
        <f>IF(B85="","",EVID_ANV!BC91)</f>
        <v>6 / 6</v>
      </c>
      <c r="AK85" s="226"/>
      <c r="AL85" s="226"/>
      <c r="AM85" s="226">
        <f>IF(B85="","",EVID_ANV!BE91)</f>
        <v>70</v>
      </c>
      <c r="AN85" s="226"/>
      <c r="AO85" s="226"/>
      <c r="AP85" s="226">
        <f>IF(B85="","",CONCENTRADO!G20)</f>
        <v>10</v>
      </c>
      <c r="AQ85" s="226"/>
      <c r="AR85" s="226"/>
      <c r="AS85" s="226">
        <f>IF(B85="","",CONCENTRADO!H20)</f>
        <v>30</v>
      </c>
      <c r="AT85" s="226"/>
      <c r="AU85" s="226"/>
      <c r="AV85" s="226">
        <f>TRUNC(AM85+AS85,1)</f>
        <v>100</v>
      </c>
      <c r="AW85" s="226"/>
      <c r="AX85" s="313">
        <f>IF(B85="","",IF(AND(TRUNC(AV85/10,1)&gt;0,TRUNC(AV85/10,1)&lt;6),5, IF(  TRUNC(AV85/10,1)&gt;=6,TRUNC(AV85/10,1),IF(AD85&gt;=1,5,  ""))  ))</f>
        <v>10</v>
      </c>
      <c r="AY85" s="314"/>
      <c r="AZ85" s="172"/>
      <c r="BA85" s="315"/>
      <c r="BB85" s="315"/>
      <c r="BC85" s="315"/>
      <c r="BD85" s="315"/>
      <c r="BE85" s="173"/>
      <c r="BF85" s="71" t="str">
        <f>IF(B85="","",IF(AND(AX85&gt;=5,AX85&lt;=10),"","Error de calificacion"))</f>
        <v/>
      </c>
    </row>
    <row r="86" spans="1:58" ht="30" customHeight="1" x14ac:dyDescent="0.25">
      <c r="A86" s="10">
        <v>2</v>
      </c>
      <c r="B86" s="174" t="str">
        <f>IF(ISBLANK(NOMBRES!B3),"",NOMBRES!B3)</f>
        <v>BAUTISTA CEDILLO YAJAIRA JAQUELINE</v>
      </c>
      <c r="C86" s="175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  <c r="AA86" s="175"/>
      <c r="AB86" s="175"/>
      <c r="AC86" s="176"/>
      <c r="AD86" s="150">
        <f>IF(B86="","",'ASIST-ANV'!BR83)</f>
        <v>1</v>
      </c>
      <c r="AE86" s="316"/>
      <c r="AF86" s="151"/>
      <c r="AG86" s="150">
        <f>IF(B86="","",'ASIST-ANV'!BT83)</f>
        <v>0</v>
      </c>
      <c r="AH86" s="316"/>
      <c r="AI86" s="151"/>
      <c r="AJ86" s="150" t="str">
        <f>IF(B86="","",EVID_ANV!BC92)</f>
        <v>0 / 6</v>
      </c>
      <c r="AK86" s="316"/>
      <c r="AL86" s="151"/>
      <c r="AM86" s="150">
        <f>IF(B86="","",EVID_ANV!BE92)</f>
        <v>0</v>
      </c>
      <c r="AN86" s="316"/>
      <c r="AO86" s="151"/>
      <c r="AP86" s="150">
        <f>IF(B86="","",CONCENTRADO!G21)</f>
        <v>0</v>
      </c>
      <c r="AQ86" s="316"/>
      <c r="AR86" s="151"/>
      <c r="AS86" s="150">
        <f>IF(B86="","",CONCENTRADO!H21)</f>
        <v>0</v>
      </c>
      <c r="AT86" s="316"/>
      <c r="AU86" s="151"/>
      <c r="AV86" s="150">
        <f t="shared" ref="AV86:AV109" si="7">TRUNC(AM86+AS86,1)</f>
        <v>0</v>
      </c>
      <c r="AW86" s="151"/>
      <c r="AX86" s="317">
        <f t="shared" ref="AX86:AX109" si="8">IF(B86="","",IF(AND(TRUNC(AV86/10,1)&gt;0,TRUNC(AV86/10,1)&lt;6),5, IF(  TRUNC(AV86/10,1)&gt;=6,TRUNC(AV86/10,1),IF(AD86&gt;=1,5,  ""))  ))</f>
        <v>5</v>
      </c>
      <c r="AY86" s="318"/>
      <c r="AZ86" s="150"/>
      <c r="BA86" s="316"/>
      <c r="BB86" s="316"/>
      <c r="BC86" s="316"/>
      <c r="BD86" s="316"/>
      <c r="BE86" s="151"/>
      <c r="BF86" s="71" t="str">
        <f t="shared" ref="BF86:BF109" si="9">IF(B86="","",IF(AND(AX86&gt;=5,AX86&lt;=10),"","Error de calificacion"))</f>
        <v/>
      </c>
    </row>
    <row r="87" spans="1:58" ht="30" customHeight="1" x14ac:dyDescent="0.25">
      <c r="A87" s="5">
        <v>3</v>
      </c>
      <c r="B87" s="177" t="str">
        <f>IF(ISBLANK(NOMBRES!B4),"",NOMBRES!B4)</f>
        <v>BAUTISTA CRUZ ERIK GIOVANNI</v>
      </c>
      <c r="C87" s="178"/>
      <c r="D87" s="178"/>
      <c r="E87" s="178"/>
      <c r="F87" s="178"/>
      <c r="G87" s="178"/>
      <c r="H87" s="178"/>
      <c r="I87" s="178"/>
      <c r="J87" s="178"/>
      <c r="K87" s="178"/>
      <c r="L87" s="178"/>
      <c r="M87" s="178"/>
      <c r="N87" s="178"/>
      <c r="O87" s="178"/>
      <c r="P87" s="178"/>
      <c r="Q87" s="178"/>
      <c r="R87" s="178"/>
      <c r="S87" s="178"/>
      <c r="T87" s="178"/>
      <c r="U87" s="178"/>
      <c r="V87" s="178"/>
      <c r="W87" s="178"/>
      <c r="X87" s="178"/>
      <c r="Y87" s="178"/>
      <c r="Z87" s="178"/>
      <c r="AA87" s="178"/>
      <c r="AB87" s="178"/>
      <c r="AC87" s="179"/>
      <c r="AD87" s="172">
        <f>IF(B87="","",'ASIST-ANV'!BR84)</f>
        <v>0</v>
      </c>
      <c r="AE87" s="315"/>
      <c r="AF87" s="173"/>
      <c r="AG87" s="172">
        <f>IF(B87="","",'ASIST-ANV'!BT84)</f>
        <v>0</v>
      </c>
      <c r="AH87" s="315"/>
      <c r="AI87" s="173"/>
      <c r="AJ87" s="172" t="str">
        <f>IF(B87="","",EVID_ANV!BC93)</f>
        <v>0 / 6</v>
      </c>
      <c r="AK87" s="315"/>
      <c r="AL87" s="173"/>
      <c r="AM87" s="172">
        <f>IF(B87="","",EVID_ANV!BE93)</f>
        <v>0</v>
      </c>
      <c r="AN87" s="315"/>
      <c r="AO87" s="173"/>
      <c r="AP87" s="172">
        <f>IF(B87="","",CONCENTRADO!G22)</f>
        <v>0</v>
      </c>
      <c r="AQ87" s="315"/>
      <c r="AR87" s="173"/>
      <c r="AS87" s="172">
        <f>IF(B87="","",CONCENTRADO!H22)</f>
        <v>0</v>
      </c>
      <c r="AT87" s="315"/>
      <c r="AU87" s="173"/>
      <c r="AV87" s="172">
        <f t="shared" si="7"/>
        <v>0</v>
      </c>
      <c r="AW87" s="173"/>
      <c r="AX87" s="313" t="str">
        <f t="shared" si="8"/>
        <v/>
      </c>
      <c r="AY87" s="314"/>
      <c r="AZ87" s="172"/>
      <c r="BA87" s="315"/>
      <c r="BB87" s="315"/>
      <c r="BC87" s="315"/>
      <c r="BD87" s="315"/>
      <c r="BE87" s="173"/>
      <c r="BF87" s="71" t="str">
        <f t="shared" si="9"/>
        <v>Error de calificacion</v>
      </c>
    </row>
    <row r="88" spans="1:58" ht="30" customHeight="1" x14ac:dyDescent="0.25">
      <c r="A88" s="10">
        <v>4</v>
      </c>
      <c r="B88" s="174" t="str">
        <f>IF(ISBLANK(NOMBRES!B5),"",NOMBRES!B5)</f>
        <v>BAUTISTA GONZALEZ KELLY DAYANA</v>
      </c>
      <c r="C88" s="175"/>
      <c r="D88" s="175"/>
      <c r="E88" s="175"/>
      <c r="F88" s="175"/>
      <c r="G88" s="175"/>
      <c r="H88" s="175"/>
      <c r="I88" s="175"/>
      <c r="J88" s="175"/>
      <c r="K88" s="175"/>
      <c r="L88" s="175"/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  <c r="AA88" s="175"/>
      <c r="AB88" s="175"/>
      <c r="AC88" s="176"/>
      <c r="AD88" s="150">
        <f>IF(B88="","",'ASIST-ANV'!BR85)</f>
        <v>0</v>
      </c>
      <c r="AE88" s="316"/>
      <c r="AF88" s="151"/>
      <c r="AG88" s="150">
        <f>IF(B88="","",'ASIST-ANV'!BT85)</f>
        <v>0</v>
      </c>
      <c r="AH88" s="316"/>
      <c r="AI88" s="151"/>
      <c r="AJ88" s="150" t="str">
        <f>IF(B88="","",EVID_ANV!BC94)</f>
        <v>0 / 6</v>
      </c>
      <c r="AK88" s="316"/>
      <c r="AL88" s="151"/>
      <c r="AM88" s="150">
        <f>IF(B88="","",EVID_ANV!BE94)</f>
        <v>0</v>
      </c>
      <c r="AN88" s="316"/>
      <c r="AO88" s="151"/>
      <c r="AP88" s="150">
        <f>IF(B88="","",CONCENTRADO!G23)</f>
        <v>0</v>
      </c>
      <c r="AQ88" s="316"/>
      <c r="AR88" s="151"/>
      <c r="AS88" s="150">
        <f>IF(B88="","",CONCENTRADO!H23)</f>
        <v>0</v>
      </c>
      <c r="AT88" s="316"/>
      <c r="AU88" s="151"/>
      <c r="AV88" s="150">
        <f t="shared" si="7"/>
        <v>0</v>
      </c>
      <c r="AW88" s="151"/>
      <c r="AX88" s="317" t="str">
        <f t="shared" si="8"/>
        <v/>
      </c>
      <c r="AY88" s="318"/>
      <c r="AZ88" s="150"/>
      <c r="BA88" s="316"/>
      <c r="BB88" s="316"/>
      <c r="BC88" s="316"/>
      <c r="BD88" s="316"/>
      <c r="BE88" s="151"/>
      <c r="BF88" s="71" t="str">
        <f t="shared" si="9"/>
        <v>Error de calificacion</v>
      </c>
    </row>
    <row r="89" spans="1:58" ht="30" customHeight="1" x14ac:dyDescent="0.25">
      <c r="A89" s="5">
        <v>5</v>
      </c>
      <c r="B89" s="177" t="str">
        <f>IF(ISBLANK(NOMBRES!B6),"",NOMBRES!B6)</f>
        <v>BAUTISTA HERNANDEZ BLANCA JANETH</v>
      </c>
      <c r="C89" s="178"/>
      <c r="D89" s="178"/>
      <c r="E89" s="178"/>
      <c r="F89" s="178"/>
      <c r="G89" s="178"/>
      <c r="H89" s="178"/>
      <c r="I89" s="178"/>
      <c r="J89" s="178"/>
      <c r="K89" s="178"/>
      <c r="L89" s="178"/>
      <c r="M89" s="178"/>
      <c r="N89" s="178"/>
      <c r="O89" s="178"/>
      <c r="P89" s="178"/>
      <c r="Q89" s="178"/>
      <c r="R89" s="178"/>
      <c r="S89" s="178"/>
      <c r="T89" s="178"/>
      <c r="U89" s="178"/>
      <c r="V89" s="178"/>
      <c r="W89" s="178"/>
      <c r="X89" s="178"/>
      <c r="Y89" s="178"/>
      <c r="Z89" s="178"/>
      <c r="AA89" s="178"/>
      <c r="AB89" s="178"/>
      <c r="AC89" s="179"/>
      <c r="AD89" s="172">
        <f>IF(B89="","",'ASIST-ANV'!BR86)</f>
        <v>0</v>
      </c>
      <c r="AE89" s="315"/>
      <c r="AF89" s="173"/>
      <c r="AG89" s="172">
        <f>IF(B89="","",'ASIST-ANV'!BT86)</f>
        <v>0</v>
      </c>
      <c r="AH89" s="315"/>
      <c r="AI89" s="173"/>
      <c r="AJ89" s="172" t="str">
        <f>IF(B89="","",EVID_ANV!BC95)</f>
        <v>0 / 6</v>
      </c>
      <c r="AK89" s="315"/>
      <c r="AL89" s="173"/>
      <c r="AM89" s="172">
        <f>IF(B89="","",EVID_ANV!BE95)</f>
        <v>0</v>
      </c>
      <c r="AN89" s="315"/>
      <c r="AO89" s="173"/>
      <c r="AP89" s="172">
        <f>IF(B89="","",CONCENTRADO!G24)</f>
        <v>0</v>
      </c>
      <c r="AQ89" s="315"/>
      <c r="AR89" s="173"/>
      <c r="AS89" s="172">
        <f>IF(B89="","",CONCENTRADO!H24)</f>
        <v>0</v>
      </c>
      <c r="AT89" s="315"/>
      <c r="AU89" s="173"/>
      <c r="AV89" s="172">
        <f t="shared" si="7"/>
        <v>0</v>
      </c>
      <c r="AW89" s="173"/>
      <c r="AX89" s="313" t="str">
        <f t="shared" si="8"/>
        <v/>
      </c>
      <c r="AY89" s="314"/>
      <c r="AZ89" s="172"/>
      <c r="BA89" s="315"/>
      <c r="BB89" s="315"/>
      <c r="BC89" s="315"/>
      <c r="BD89" s="315"/>
      <c r="BE89" s="173"/>
      <c r="BF89" s="71" t="str">
        <f t="shared" si="9"/>
        <v>Error de calificacion</v>
      </c>
    </row>
    <row r="90" spans="1:58" ht="30" customHeight="1" x14ac:dyDescent="0.25">
      <c r="A90" s="10">
        <v>6</v>
      </c>
      <c r="B90" s="174" t="str">
        <f>IF(ISBLANK(NOMBRES!B7),"",NOMBRES!B7)</f>
        <v>BAUTISTA LUIS FANNY BELEN</v>
      </c>
      <c r="C90" s="175"/>
      <c r="D90" s="175"/>
      <c r="E90" s="175"/>
      <c r="F90" s="175"/>
      <c r="G90" s="175"/>
      <c r="H90" s="175"/>
      <c r="I90" s="175"/>
      <c r="J90" s="175"/>
      <c r="K90" s="175"/>
      <c r="L90" s="175"/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  <c r="Z90" s="175"/>
      <c r="AA90" s="175"/>
      <c r="AB90" s="175"/>
      <c r="AC90" s="176"/>
      <c r="AD90" s="150">
        <f>IF(B90="","",'ASIST-ANV'!BR87)</f>
        <v>0</v>
      </c>
      <c r="AE90" s="316"/>
      <c r="AF90" s="151"/>
      <c r="AG90" s="150">
        <f>IF(B90="","",'ASIST-ANV'!BT87)</f>
        <v>0</v>
      </c>
      <c r="AH90" s="316"/>
      <c r="AI90" s="151"/>
      <c r="AJ90" s="150" t="str">
        <f>IF(B90="","",EVID_ANV!BC96)</f>
        <v>0 / 6</v>
      </c>
      <c r="AK90" s="316"/>
      <c r="AL90" s="151"/>
      <c r="AM90" s="150">
        <f>IF(B90="","",EVID_ANV!BE96)</f>
        <v>0</v>
      </c>
      <c r="AN90" s="316"/>
      <c r="AO90" s="151"/>
      <c r="AP90" s="150">
        <f>IF(B90="","",CONCENTRADO!G25)</f>
        <v>0</v>
      </c>
      <c r="AQ90" s="316"/>
      <c r="AR90" s="151"/>
      <c r="AS90" s="150">
        <f>IF(B90="","",CONCENTRADO!H25)</f>
        <v>0</v>
      </c>
      <c r="AT90" s="316"/>
      <c r="AU90" s="151"/>
      <c r="AV90" s="150">
        <f t="shared" si="7"/>
        <v>0</v>
      </c>
      <c r="AW90" s="151"/>
      <c r="AX90" s="317" t="str">
        <f t="shared" si="8"/>
        <v/>
      </c>
      <c r="AY90" s="318"/>
      <c r="AZ90" s="150"/>
      <c r="BA90" s="316"/>
      <c r="BB90" s="316"/>
      <c r="BC90" s="316"/>
      <c r="BD90" s="316"/>
      <c r="BE90" s="151"/>
      <c r="BF90" s="71" t="str">
        <f t="shared" si="9"/>
        <v>Error de calificacion</v>
      </c>
    </row>
    <row r="91" spans="1:58" ht="30" customHeight="1" x14ac:dyDescent="0.25">
      <c r="A91" s="5">
        <v>7</v>
      </c>
      <c r="B91" s="177" t="str">
        <f>IF(ISBLANK(NOMBRES!B8),"",NOMBRES!B8)</f>
        <v>BAUTISTA ORTIZ NIDIA JANETH</v>
      </c>
      <c r="C91" s="178"/>
      <c r="D91" s="178"/>
      <c r="E91" s="178"/>
      <c r="F91" s="178"/>
      <c r="G91" s="178"/>
      <c r="H91" s="178"/>
      <c r="I91" s="178"/>
      <c r="J91" s="178"/>
      <c r="K91" s="178"/>
      <c r="L91" s="178"/>
      <c r="M91" s="178"/>
      <c r="N91" s="178"/>
      <c r="O91" s="178"/>
      <c r="P91" s="178"/>
      <c r="Q91" s="178"/>
      <c r="R91" s="178"/>
      <c r="S91" s="178"/>
      <c r="T91" s="178"/>
      <c r="U91" s="178"/>
      <c r="V91" s="178"/>
      <c r="W91" s="178"/>
      <c r="X91" s="178"/>
      <c r="Y91" s="178"/>
      <c r="Z91" s="178"/>
      <c r="AA91" s="178"/>
      <c r="AB91" s="178"/>
      <c r="AC91" s="179"/>
      <c r="AD91" s="172">
        <f>IF(B91="","",'ASIST-ANV'!BR88)</f>
        <v>0</v>
      </c>
      <c r="AE91" s="315"/>
      <c r="AF91" s="173"/>
      <c r="AG91" s="172">
        <f>IF(B91="","",'ASIST-ANV'!BT88)</f>
        <v>0</v>
      </c>
      <c r="AH91" s="315"/>
      <c r="AI91" s="173"/>
      <c r="AJ91" s="172" t="str">
        <f>IF(B91="","",EVID_ANV!BC97)</f>
        <v>0 / 6</v>
      </c>
      <c r="AK91" s="315"/>
      <c r="AL91" s="173"/>
      <c r="AM91" s="172">
        <f>IF(B91="","",EVID_ANV!BE97)</f>
        <v>0</v>
      </c>
      <c r="AN91" s="315"/>
      <c r="AO91" s="173"/>
      <c r="AP91" s="172">
        <f>IF(B91="","",CONCENTRADO!G26)</f>
        <v>10</v>
      </c>
      <c r="AQ91" s="315"/>
      <c r="AR91" s="173"/>
      <c r="AS91" s="172">
        <f>IF(B91="","",CONCENTRADO!H26)</f>
        <v>30</v>
      </c>
      <c r="AT91" s="315"/>
      <c r="AU91" s="173"/>
      <c r="AV91" s="172">
        <f t="shared" si="7"/>
        <v>30</v>
      </c>
      <c r="AW91" s="173"/>
      <c r="AX91" s="313">
        <f t="shared" si="8"/>
        <v>5</v>
      </c>
      <c r="AY91" s="314"/>
      <c r="AZ91" s="172"/>
      <c r="BA91" s="315"/>
      <c r="BB91" s="315"/>
      <c r="BC91" s="315"/>
      <c r="BD91" s="315"/>
      <c r="BE91" s="173"/>
      <c r="BF91" s="71" t="str">
        <f t="shared" si="9"/>
        <v/>
      </c>
    </row>
    <row r="92" spans="1:58" ht="30" customHeight="1" x14ac:dyDescent="0.25">
      <c r="A92" s="10">
        <v>8</v>
      </c>
      <c r="B92" s="174" t="str">
        <f>IF(ISBLANK(NOMBRES!B9),"",NOMBRES!B9)</f>
        <v>BAUTISTA RAMIREZ VANESSA</v>
      </c>
      <c r="C92" s="175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  <c r="AA92" s="175"/>
      <c r="AB92" s="175"/>
      <c r="AC92" s="176"/>
      <c r="AD92" s="150">
        <f>IF(B92="","",'ASIST-ANV'!BR89)</f>
        <v>0</v>
      </c>
      <c r="AE92" s="316"/>
      <c r="AF92" s="151"/>
      <c r="AG92" s="150">
        <f>IF(B92="","",'ASIST-ANV'!BT89)</f>
        <v>0</v>
      </c>
      <c r="AH92" s="316"/>
      <c r="AI92" s="151"/>
      <c r="AJ92" s="150" t="str">
        <f>IF(B92="","",EVID_ANV!BC98)</f>
        <v>0 / 6</v>
      </c>
      <c r="AK92" s="316"/>
      <c r="AL92" s="151"/>
      <c r="AM92" s="150">
        <f>IF(B92="","",EVID_ANV!BE98)</f>
        <v>0</v>
      </c>
      <c r="AN92" s="316"/>
      <c r="AO92" s="151"/>
      <c r="AP92" s="150">
        <f>IF(B92="","",CONCENTRADO!G27)</f>
        <v>0</v>
      </c>
      <c r="AQ92" s="316"/>
      <c r="AR92" s="151"/>
      <c r="AS92" s="150">
        <f>IF(B92="","",CONCENTRADO!H27)</f>
        <v>0</v>
      </c>
      <c r="AT92" s="316"/>
      <c r="AU92" s="151"/>
      <c r="AV92" s="150">
        <f t="shared" si="7"/>
        <v>0</v>
      </c>
      <c r="AW92" s="151"/>
      <c r="AX92" s="317" t="str">
        <f t="shared" si="8"/>
        <v/>
      </c>
      <c r="AY92" s="318"/>
      <c r="AZ92" s="150"/>
      <c r="BA92" s="316"/>
      <c r="BB92" s="316"/>
      <c r="BC92" s="316"/>
      <c r="BD92" s="316"/>
      <c r="BE92" s="151"/>
      <c r="BF92" s="71" t="str">
        <f t="shared" si="9"/>
        <v>Error de calificacion</v>
      </c>
    </row>
    <row r="93" spans="1:58" ht="30" customHeight="1" x14ac:dyDescent="0.25">
      <c r="A93" s="5">
        <v>9</v>
      </c>
      <c r="B93" s="177" t="str">
        <f>IF(ISBLANK(NOMBRES!B10),"",NOMBRES!B10)</f>
        <v>CASTILLO RAMIREZ BILGA MERAYA</v>
      </c>
      <c r="C93" s="178"/>
      <c r="D93" s="178"/>
      <c r="E93" s="178"/>
      <c r="F93" s="178"/>
      <c r="G93" s="178"/>
      <c r="H93" s="178"/>
      <c r="I93" s="178"/>
      <c r="J93" s="178"/>
      <c r="K93" s="178"/>
      <c r="L93" s="178"/>
      <c r="M93" s="178"/>
      <c r="N93" s="178"/>
      <c r="O93" s="178"/>
      <c r="P93" s="178"/>
      <c r="Q93" s="178"/>
      <c r="R93" s="178"/>
      <c r="S93" s="178"/>
      <c r="T93" s="178"/>
      <c r="U93" s="178"/>
      <c r="V93" s="178"/>
      <c r="W93" s="178"/>
      <c r="X93" s="178"/>
      <c r="Y93" s="178"/>
      <c r="Z93" s="178"/>
      <c r="AA93" s="178"/>
      <c r="AB93" s="178"/>
      <c r="AC93" s="179"/>
      <c r="AD93" s="172">
        <f>IF(B93="","",'ASIST-ANV'!BR90)</f>
        <v>0</v>
      </c>
      <c r="AE93" s="315"/>
      <c r="AF93" s="173"/>
      <c r="AG93" s="172">
        <f>IF(B93="","",'ASIST-ANV'!BT90)</f>
        <v>0</v>
      </c>
      <c r="AH93" s="315"/>
      <c r="AI93" s="173"/>
      <c r="AJ93" s="172" t="str">
        <f>IF(B93="","",EVID_ANV!BC99)</f>
        <v>0 / 6</v>
      </c>
      <c r="AK93" s="315"/>
      <c r="AL93" s="173"/>
      <c r="AM93" s="172">
        <f>IF(B93="","",EVID_ANV!BE99)</f>
        <v>0</v>
      </c>
      <c r="AN93" s="315"/>
      <c r="AO93" s="173"/>
      <c r="AP93" s="172">
        <f>IF(B93="","",CONCENTRADO!G28)</f>
        <v>0</v>
      </c>
      <c r="AQ93" s="315"/>
      <c r="AR93" s="173"/>
      <c r="AS93" s="172">
        <f>IF(B93="","",CONCENTRADO!H28)</f>
        <v>0</v>
      </c>
      <c r="AT93" s="315"/>
      <c r="AU93" s="173"/>
      <c r="AV93" s="172">
        <f t="shared" si="7"/>
        <v>0</v>
      </c>
      <c r="AW93" s="173"/>
      <c r="AX93" s="313" t="str">
        <f t="shared" si="8"/>
        <v/>
      </c>
      <c r="AY93" s="314"/>
      <c r="AZ93" s="172"/>
      <c r="BA93" s="315"/>
      <c r="BB93" s="315"/>
      <c r="BC93" s="315"/>
      <c r="BD93" s="315"/>
      <c r="BE93" s="173"/>
      <c r="BF93" s="71" t="str">
        <f t="shared" si="9"/>
        <v>Error de calificacion</v>
      </c>
    </row>
    <row r="94" spans="1:58" ht="30" customHeight="1" x14ac:dyDescent="0.25">
      <c r="A94" s="10">
        <v>10</v>
      </c>
      <c r="B94" s="174" t="str">
        <f>IF(ISBLANK(NOMBRES!B11),"",NOMBRES!B11)</f>
        <v>CASTRO HERNANDEZ ANGIE MAJALETH</v>
      </c>
      <c r="C94" s="175"/>
      <c r="D94" s="175"/>
      <c r="E94" s="175"/>
      <c r="F94" s="175"/>
      <c r="G94" s="175"/>
      <c r="H94" s="175"/>
      <c r="I94" s="175"/>
      <c r="J94" s="175"/>
      <c r="K94" s="175"/>
      <c r="L94" s="175"/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  <c r="AA94" s="175"/>
      <c r="AB94" s="175"/>
      <c r="AC94" s="176"/>
      <c r="AD94" s="150">
        <f>IF(B94="","",'ASIST-ANV'!BR91)</f>
        <v>0</v>
      </c>
      <c r="AE94" s="316"/>
      <c r="AF94" s="151"/>
      <c r="AG94" s="150">
        <f>IF(B94="","",'ASIST-ANV'!BT91)</f>
        <v>0</v>
      </c>
      <c r="AH94" s="316"/>
      <c r="AI94" s="151"/>
      <c r="AJ94" s="150" t="str">
        <f>IF(B94="","",EVID_ANV!BC100)</f>
        <v>0 / 6</v>
      </c>
      <c r="AK94" s="316"/>
      <c r="AL94" s="151"/>
      <c r="AM94" s="150">
        <f>IF(B94="","",EVID_ANV!BE100)</f>
        <v>0</v>
      </c>
      <c r="AN94" s="316"/>
      <c r="AO94" s="151"/>
      <c r="AP94" s="150">
        <f>IF(B94="","",CONCENTRADO!G29)</f>
        <v>0</v>
      </c>
      <c r="AQ94" s="316"/>
      <c r="AR94" s="151"/>
      <c r="AS94" s="150">
        <f>IF(B94="","",CONCENTRADO!H29)</f>
        <v>0</v>
      </c>
      <c r="AT94" s="316"/>
      <c r="AU94" s="151"/>
      <c r="AV94" s="150">
        <f t="shared" si="7"/>
        <v>0</v>
      </c>
      <c r="AW94" s="151"/>
      <c r="AX94" s="317" t="str">
        <f t="shared" si="8"/>
        <v/>
      </c>
      <c r="AY94" s="318"/>
      <c r="AZ94" s="150"/>
      <c r="BA94" s="316"/>
      <c r="BB94" s="316"/>
      <c r="BC94" s="316"/>
      <c r="BD94" s="316"/>
      <c r="BE94" s="151"/>
      <c r="BF94" s="71" t="str">
        <f t="shared" si="9"/>
        <v>Error de calificacion</v>
      </c>
    </row>
    <row r="95" spans="1:58" ht="30" customHeight="1" x14ac:dyDescent="0.25">
      <c r="A95" s="5">
        <v>11</v>
      </c>
      <c r="B95" s="177" t="str">
        <f>IF(ISBLANK(NOMBRES!B12),"",NOMBRES!B12)</f>
        <v>CRUZ BAUTISTA JULIAN</v>
      </c>
      <c r="C95" s="178"/>
      <c r="D95" s="178"/>
      <c r="E95" s="178"/>
      <c r="F95" s="178"/>
      <c r="G95" s="178"/>
      <c r="H95" s="178"/>
      <c r="I95" s="178"/>
      <c r="J95" s="178"/>
      <c r="K95" s="178"/>
      <c r="L95" s="178"/>
      <c r="M95" s="178"/>
      <c r="N95" s="178"/>
      <c r="O95" s="178"/>
      <c r="P95" s="178"/>
      <c r="Q95" s="178"/>
      <c r="R95" s="178"/>
      <c r="S95" s="178"/>
      <c r="T95" s="178"/>
      <c r="U95" s="178"/>
      <c r="V95" s="178"/>
      <c r="W95" s="178"/>
      <c r="X95" s="178"/>
      <c r="Y95" s="178"/>
      <c r="Z95" s="178"/>
      <c r="AA95" s="178"/>
      <c r="AB95" s="178"/>
      <c r="AC95" s="179"/>
      <c r="AD95" s="172">
        <f>IF(B95="","",'ASIST-ANV'!BR92)</f>
        <v>0</v>
      </c>
      <c r="AE95" s="315"/>
      <c r="AF95" s="173"/>
      <c r="AG95" s="172">
        <f>IF(B95="","",'ASIST-ANV'!BT92)</f>
        <v>0</v>
      </c>
      <c r="AH95" s="315"/>
      <c r="AI95" s="173"/>
      <c r="AJ95" s="172" t="str">
        <f>IF(B95="","",EVID_ANV!BC101)</f>
        <v>0 / 6</v>
      </c>
      <c r="AK95" s="315"/>
      <c r="AL95" s="173"/>
      <c r="AM95" s="172">
        <f>IF(B95="","",EVID_ANV!BE101)</f>
        <v>0</v>
      </c>
      <c r="AN95" s="315"/>
      <c r="AO95" s="173"/>
      <c r="AP95" s="172">
        <f>IF(B95="","",CONCENTRADO!G30)</f>
        <v>0</v>
      </c>
      <c r="AQ95" s="315"/>
      <c r="AR95" s="173"/>
      <c r="AS95" s="172">
        <f>IF(B95="","",CONCENTRADO!H30)</f>
        <v>0</v>
      </c>
      <c r="AT95" s="315"/>
      <c r="AU95" s="173"/>
      <c r="AV95" s="172">
        <f t="shared" si="7"/>
        <v>0</v>
      </c>
      <c r="AW95" s="173"/>
      <c r="AX95" s="313" t="str">
        <f t="shared" si="8"/>
        <v/>
      </c>
      <c r="AY95" s="314"/>
      <c r="AZ95" s="172"/>
      <c r="BA95" s="315"/>
      <c r="BB95" s="315"/>
      <c r="BC95" s="315"/>
      <c r="BD95" s="315"/>
      <c r="BE95" s="173"/>
      <c r="BF95" s="71" t="str">
        <f t="shared" si="9"/>
        <v>Error de calificacion</v>
      </c>
    </row>
    <row r="96" spans="1:58" ht="30" customHeight="1" x14ac:dyDescent="0.25">
      <c r="A96" s="10">
        <v>12</v>
      </c>
      <c r="B96" s="174" t="str">
        <f>IF(ISBLANK(NOMBRES!B13),"",NOMBRES!B13)</f>
        <v>CRUZ GONZALEZ SARAI</v>
      </c>
      <c r="C96" s="175"/>
      <c r="D96" s="175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  <c r="AA96" s="175"/>
      <c r="AB96" s="175"/>
      <c r="AC96" s="176"/>
      <c r="AD96" s="150">
        <f>IF(B96="","",'ASIST-ANV'!BR93)</f>
        <v>0</v>
      </c>
      <c r="AE96" s="316"/>
      <c r="AF96" s="151"/>
      <c r="AG96" s="150">
        <f>IF(B96="","",'ASIST-ANV'!BT93)</f>
        <v>0</v>
      </c>
      <c r="AH96" s="316"/>
      <c r="AI96" s="151"/>
      <c r="AJ96" s="150" t="str">
        <f>IF(B96="","",EVID_ANV!BC102)</f>
        <v>0 / 6</v>
      </c>
      <c r="AK96" s="316"/>
      <c r="AL96" s="151"/>
      <c r="AM96" s="150">
        <f>IF(B96="","",EVID_ANV!BE102)</f>
        <v>0</v>
      </c>
      <c r="AN96" s="316"/>
      <c r="AO96" s="151"/>
      <c r="AP96" s="150">
        <f>IF(B96="","",CONCENTRADO!G31)</f>
        <v>0</v>
      </c>
      <c r="AQ96" s="316"/>
      <c r="AR96" s="151"/>
      <c r="AS96" s="150">
        <f>IF(B96="","",CONCENTRADO!H31)</f>
        <v>0</v>
      </c>
      <c r="AT96" s="316"/>
      <c r="AU96" s="151"/>
      <c r="AV96" s="150">
        <f t="shared" si="7"/>
        <v>0</v>
      </c>
      <c r="AW96" s="151"/>
      <c r="AX96" s="317" t="str">
        <f t="shared" si="8"/>
        <v/>
      </c>
      <c r="AY96" s="318"/>
      <c r="AZ96" s="150"/>
      <c r="BA96" s="316"/>
      <c r="BB96" s="316"/>
      <c r="BC96" s="316"/>
      <c r="BD96" s="316"/>
      <c r="BE96" s="151"/>
      <c r="BF96" s="71" t="str">
        <f t="shared" si="9"/>
        <v>Error de calificacion</v>
      </c>
    </row>
    <row r="97" spans="1:58" ht="30" customHeight="1" x14ac:dyDescent="0.25">
      <c r="A97" s="5">
        <v>13</v>
      </c>
      <c r="B97" s="177" t="str">
        <f>IF(ISBLANK(NOMBRES!B14),"",NOMBRES!B14)</f>
        <v>CRUZ HERNANDEZ FLORESLY GUADALUPE</v>
      </c>
      <c r="C97" s="178"/>
      <c r="D97" s="178"/>
      <c r="E97" s="178"/>
      <c r="F97" s="178"/>
      <c r="G97" s="178"/>
      <c r="H97" s="178"/>
      <c r="I97" s="178"/>
      <c r="J97" s="178"/>
      <c r="K97" s="178"/>
      <c r="L97" s="178"/>
      <c r="M97" s="178"/>
      <c r="N97" s="178"/>
      <c r="O97" s="178"/>
      <c r="P97" s="178"/>
      <c r="Q97" s="178"/>
      <c r="R97" s="178"/>
      <c r="S97" s="178"/>
      <c r="T97" s="178"/>
      <c r="U97" s="178"/>
      <c r="V97" s="178"/>
      <c r="W97" s="178"/>
      <c r="X97" s="178"/>
      <c r="Y97" s="178"/>
      <c r="Z97" s="178"/>
      <c r="AA97" s="178"/>
      <c r="AB97" s="178"/>
      <c r="AC97" s="179"/>
      <c r="AD97" s="172">
        <f>IF(B97="","",'ASIST-ANV'!BR94)</f>
        <v>0</v>
      </c>
      <c r="AE97" s="315"/>
      <c r="AF97" s="173"/>
      <c r="AG97" s="172">
        <f>IF(B97="","",'ASIST-ANV'!BT94)</f>
        <v>0</v>
      </c>
      <c r="AH97" s="315"/>
      <c r="AI97" s="173"/>
      <c r="AJ97" s="172" t="str">
        <f>IF(B97="","",EVID_ANV!BC103)</f>
        <v>0 / 6</v>
      </c>
      <c r="AK97" s="315"/>
      <c r="AL97" s="173"/>
      <c r="AM97" s="172">
        <f>IF(B97="","",EVID_ANV!BE103)</f>
        <v>0</v>
      </c>
      <c r="AN97" s="315"/>
      <c r="AO97" s="173"/>
      <c r="AP97" s="172">
        <f>IF(B97="","",CONCENTRADO!G32)</f>
        <v>0</v>
      </c>
      <c r="AQ97" s="315"/>
      <c r="AR97" s="173"/>
      <c r="AS97" s="172">
        <f>IF(B97="","",CONCENTRADO!H32)</f>
        <v>0</v>
      </c>
      <c r="AT97" s="315"/>
      <c r="AU97" s="173"/>
      <c r="AV97" s="172">
        <f t="shared" si="7"/>
        <v>0</v>
      </c>
      <c r="AW97" s="173"/>
      <c r="AX97" s="313" t="str">
        <f t="shared" si="8"/>
        <v/>
      </c>
      <c r="AY97" s="314"/>
      <c r="AZ97" s="172"/>
      <c r="BA97" s="315"/>
      <c r="BB97" s="315"/>
      <c r="BC97" s="315"/>
      <c r="BD97" s="315"/>
      <c r="BE97" s="173"/>
      <c r="BF97" s="71" t="str">
        <f t="shared" si="9"/>
        <v>Error de calificacion</v>
      </c>
    </row>
    <row r="98" spans="1:58" ht="30" customHeight="1" x14ac:dyDescent="0.25">
      <c r="A98" s="10">
        <v>14</v>
      </c>
      <c r="B98" s="174" t="str">
        <f>IF(ISBLANK(NOMBRES!B15),"",NOMBRES!B15)</f>
        <v>CRUZ HERNANDEZ ROSA IDALIA</v>
      </c>
      <c r="C98" s="175"/>
      <c r="D98" s="175"/>
      <c r="E98" s="175"/>
      <c r="F98" s="175"/>
      <c r="G98" s="175"/>
      <c r="H98" s="175"/>
      <c r="I98" s="175"/>
      <c r="J98" s="175"/>
      <c r="K98" s="175"/>
      <c r="L98" s="175"/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  <c r="AA98" s="175"/>
      <c r="AB98" s="175"/>
      <c r="AC98" s="176"/>
      <c r="AD98" s="150">
        <f>IF(B98="","",'ASIST-ANV'!BR95)</f>
        <v>0</v>
      </c>
      <c r="AE98" s="316"/>
      <c r="AF98" s="151"/>
      <c r="AG98" s="150">
        <f>IF(B98="","",'ASIST-ANV'!BT95)</f>
        <v>0</v>
      </c>
      <c r="AH98" s="316"/>
      <c r="AI98" s="151"/>
      <c r="AJ98" s="150" t="str">
        <f>IF(B98="","",EVID_ANV!BC104)</f>
        <v>0 / 6</v>
      </c>
      <c r="AK98" s="316"/>
      <c r="AL98" s="151"/>
      <c r="AM98" s="150">
        <f>IF(B98="","",EVID_ANV!BE104)</f>
        <v>0</v>
      </c>
      <c r="AN98" s="316"/>
      <c r="AO98" s="151"/>
      <c r="AP98" s="150">
        <f>IF(B98="","",CONCENTRADO!G33)</f>
        <v>0</v>
      </c>
      <c r="AQ98" s="316"/>
      <c r="AR98" s="151"/>
      <c r="AS98" s="150">
        <f>IF(B98="","",CONCENTRADO!H33)</f>
        <v>0</v>
      </c>
      <c r="AT98" s="316"/>
      <c r="AU98" s="151"/>
      <c r="AV98" s="150">
        <f t="shared" si="7"/>
        <v>0</v>
      </c>
      <c r="AW98" s="151"/>
      <c r="AX98" s="317" t="str">
        <f t="shared" si="8"/>
        <v/>
      </c>
      <c r="AY98" s="318"/>
      <c r="AZ98" s="150"/>
      <c r="BA98" s="316"/>
      <c r="BB98" s="316"/>
      <c r="BC98" s="316"/>
      <c r="BD98" s="316"/>
      <c r="BE98" s="151"/>
      <c r="BF98" s="71" t="str">
        <f t="shared" si="9"/>
        <v>Error de calificacion</v>
      </c>
    </row>
    <row r="99" spans="1:58" ht="30" customHeight="1" x14ac:dyDescent="0.25">
      <c r="A99" s="5">
        <v>15</v>
      </c>
      <c r="B99" s="177" t="str">
        <f>IF(ISBLANK(NOMBRES!B16),"",NOMBRES!B16)</f>
        <v>CRUZ LORENZO JONATHAN</v>
      </c>
      <c r="C99" s="178"/>
      <c r="D99" s="178"/>
      <c r="E99" s="178"/>
      <c r="F99" s="178"/>
      <c r="G99" s="178"/>
      <c r="H99" s="178"/>
      <c r="I99" s="178"/>
      <c r="J99" s="178"/>
      <c r="K99" s="178"/>
      <c r="L99" s="178"/>
      <c r="M99" s="178"/>
      <c r="N99" s="178"/>
      <c r="O99" s="178"/>
      <c r="P99" s="178"/>
      <c r="Q99" s="178"/>
      <c r="R99" s="178"/>
      <c r="S99" s="178"/>
      <c r="T99" s="178"/>
      <c r="U99" s="178"/>
      <c r="V99" s="178"/>
      <c r="W99" s="178"/>
      <c r="X99" s="178"/>
      <c r="Y99" s="178"/>
      <c r="Z99" s="178"/>
      <c r="AA99" s="178"/>
      <c r="AB99" s="178"/>
      <c r="AC99" s="179"/>
      <c r="AD99" s="172">
        <f>IF(B99="","",'ASIST-ANV'!BR96)</f>
        <v>0</v>
      </c>
      <c r="AE99" s="315"/>
      <c r="AF99" s="173"/>
      <c r="AG99" s="172">
        <f>IF(B99="","",'ASIST-ANV'!BT96)</f>
        <v>0</v>
      </c>
      <c r="AH99" s="315"/>
      <c r="AI99" s="173"/>
      <c r="AJ99" s="172" t="str">
        <f>IF(B99="","",EVID_ANV!BC105)</f>
        <v>0 / 6</v>
      </c>
      <c r="AK99" s="315"/>
      <c r="AL99" s="173"/>
      <c r="AM99" s="172">
        <f>IF(B99="","",EVID_ANV!BE105)</f>
        <v>0</v>
      </c>
      <c r="AN99" s="315"/>
      <c r="AO99" s="173"/>
      <c r="AP99" s="172">
        <f>IF(B99="","",CONCENTRADO!G34)</f>
        <v>0</v>
      </c>
      <c r="AQ99" s="315"/>
      <c r="AR99" s="173"/>
      <c r="AS99" s="172">
        <f>IF(B99="","",CONCENTRADO!H34)</f>
        <v>0</v>
      </c>
      <c r="AT99" s="315"/>
      <c r="AU99" s="173"/>
      <c r="AV99" s="172">
        <f t="shared" si="7"/>
        <v>0</v>
      </c>
      <c r="AW99" s="173"/>
      <c r="AX99" s="313" t="str">
        <f t="shared" si="8"/>
        <v/>
      </c>
      <c r="AY99" s="314"/>
      <c r="AZ99" s="172"/>
      <c r="BA99" s="315"/>
      <c r="BB99" s="315"/>
      <c r="BC99" s="315"/>
      <c r="BD99" s="315"/>
      <c r="BE99" s="173"/>
      <c r="BF99" s="71" t="str">
        <f t="shared" si="9"/>
        <v>Error de calificacion</v>
      </c>
    </row>
    <row r="100" spans="1:58" ht="30" customHeight="1" x14ac:dyDescent="0.25">
      <c r="A100" s="10">
        <v>16</v>
      </c>
      <c r="B100" s="174" t="str">
        <f>IF(ISBLANK(NOMBRES!B17),"",NOMBRES!B17)</f>
        <v>CRUZ LUIS FELIX YAHIR</v>
      </c>
      <c r="C100" s="175"/>
      <c r="D100" s="175"/>
      <c r="E100" s="175"/>
      <c r="F100" s="175"/>
      <c r="G100" s="175"/>
      <c r="H100" s="175"/>
      <c r="I100" s="175"/>
      <c r="J100" s="175"/>
      <c r="K100" s="175"/>
      <c r="L100" s="175"/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  <c r="AA100" s="175"/>
      <c r="AB100" s="175"/>
      <c r="AC100" s="176"/>
      <c r="AD100" s="150">
        <f>IF(B100="","",'ASIST-ANV'!BR97)</f>
        <v>0</v>
      </c>
      <c r="AE100" s="316"/>
      <c r="AF100" s="151"/>
      <c r="AG100" s="150">
        <f>IF(B100="","",'ASIST-ANV'!BT97)</f>
        <v>0</v>
      </c>
      <c r="AH100" s="316"/>
      <c r="AI100" s="151"/>
      <c r="AJ100" s="150" t="str">
        <f>IF(B100="","",EVID_ANV!BC106)</f>
        <v>0 / 6</v>
      </c>
      <c r="AK100" s="316"/>
      <c r="AL100" s="151"/>
      <c r="AM100" s="150">
        <f>IF(B100="","",EVID_ANV!BE106)</f>
        <v>0</v>
      </c>
      <c r="AN100" s="316"/>
      <c r="AO100" s="151"/>
      <c r="AP100" s="150">
        <f>IF(B100="","",CONCENTRADO!G35)</f>
        <v>0</v>
      </c>
      <c r="AQ100" s="316"/>
      <c r="AR100" s="151"/>
      <c r="AS100" s="150">
        <f>IF(B100="","",CONCENTRADO!H35)</f>
        <v>0</v>
      </c>
      <c r="AT100" s="316"/>
      <c r="AU100" s="151"/>
      <c r="AV100" s="150">
        <f t="shared" si="7"/>
        <v>0</v>
      </c>
      <c r="AW100" s="151"/>
      <c r="AX100" s="317" t="str">
        <f t="shared" si="8"/>
        <v/>
      </c>
      <c r="AY100" s="318"/>
      <c r="AZ100" s="150"/>
      <c r="BA100" s="316"/>
      <c r="BB100" s="316"/>
      <c r="BC100" s="316"/>
      <c r="BD100" s="316"/>
      <c r="BE100" s="151"/>
      <c r="BF100" s="71" t="str">
        <f t="shared" si="9"/>
        <v>Error de calificacion</v>
      </c>
    </row>
    <row r="101" spans="1:58" ht="30" customHeight="1" x14ac:dyDescent="0.25">
      <c r="A101" s="5">
        <v>17</v>
      </c>
      <c r="B101" s="177" t="str">
        <f>IF(ISBLANK(NOMBRES!B18),"",NOMBRES!B18)</f>
        <v>CRUZ MARTINEZ ESMERALDA</v>
      </c>
      <c r="C101" s="178"/>
      <c r="D101" s="178"/>
      <c r="E101" s="178"/>
      <c r="F101" s="178"/>
      <c r="G101" s="178"/>
      <c r="H101" s="178"/>
      <c r="I101" s="178"/>
      <c r="J101" s="178"/>
      <c r="K101" s="178"/>
      <c r="L101" s="178"/>
      <c r="M101" s="178"/>
      <c r="N101" s="178"/>
      <c r="O101" s="178"/>
      <c r="P101" s="178"/>
      <c r="Q101" s="178"/>
      <c r="R101" s="178"/>
      <c r="S101" s="178"/>
      <c r="T101" s="178"/>
      <c r="U101" s="178"/>
      <c r="V101" s="178"/>
      <c r="W101" s="178"/>
      <c r="X101" s="178"/>
      <c r="Y101" s="178"/>
      <c r="Z101" s="178"/>
      <c r="AA101" s="178"/>
      <c r="AB101" s="178"/>
      <c r="AC101" s="179"/>
      <c r="AD101" s="172">
        <f>IF(B101="","",'ASIST-ANV'!BR98)</f>
        <v>0</v>
      </c>
      <c r="AE101" s="315"/>
      <c r="AF101" s="173"/>
      <c r="AG101" s="172">
        <f>IF(B101="","",'ASIST-ANV'!BT98)</f>
        <v>0</v>
      </c>
      <c r="AH101" s="315"/>
      <c r="AI101" s="173"/>
      <c r="AJ101" s="172" t="str">
        <f>IF(B101="","",EVID_ANV!BC107)</f>
        <v>0 / 6</v>
      </c>
      <c r="AK101" s="315"/>
      <c r="AL101" s="173"/>
      <c r="AM101" s="172">
        <f>IF(B101="","",EVID_ANV!BE107)</f>
        <v>0</v>
      </c>
      <c r="AN101" s="315"/>
      <c r="AO101" s="173"/>
      <c r="AP101" s="172">
        <f>IF(B101="","",CONCENTRADO!G36)</f>
        <v>0</v>
      </c>
      <c r="AQ101" s="315"/>
      <c r="AR101" s="173"/>
      <c r="AS101" s="172">
        <f>IF(B101="","",CONCENTRADO!H36)</f>
        <v>0</v>
      </c>
      <c r="AT101" s="315"/>
      <c r="AU101" s="173"/>
      <c r="AV101" s="172">
        <f t="shared" si="7"/>
        <v>0</v>
      </c>
      <c r="AW101" s="173"/>
      <c r="AX101" s="313" t="str">
        <f t="shared" si="8"/>
        <v/>
      </c>
      <c r="AY101" s="314"/>
      <c r="AZ101" s="172"/>
      <c r="BA101" s="315"/>
      <c r="BB101" s="315"/>
      <c r="BC101" s="315"/>
      <c r="BD101" s="315"/>
      <c r="BE101" s="173"/>
      <c r="BF101" s="71" t="str">
        <f t="shared" si="9"/>
        <v>Error de calificacion</v>
      </c>
    </row>
    <row r="102" spans="1:58" ht="30" customHeight="1" x14ac:dyDescent="0.25">
      <c r="A102" s="10">
        <v>18</v>
      </c>
      <c r="B102" s="174" t="str">
        <f>IF(ISBLANK(NOMBRES!B19),"",NOMBRES!B19)</f>
        <v>DIAZ HERNANDEZ LUIS FERNANDO</v>
      </c>
      <c r="C102" s="175"/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  <c r="AA102" s="175"/>
      <c r="AB102" s="175"/>
      <c r="AC102" s="176"/>
      <c r="AD102" s="150">
        <f>IF(B102="","",'ASIST-ANV'!BR99)</f>
        <v>0</v>
      </c>
      <c r="AE102" s="316"/>
      <c r="AF102" s="151"/>
      <c r="AG102" s="150">
        <f>IF(B102="","",'ASIST-ANV'!BT99)</f>
        <v>0</v>
      </c>
      <c r="AH102" s="316"/>
      <c r="AI102" s="151"/>
      <c r="AJ102" s="150" t="str">
        <f>IF(B102="","",EVID_ANV!BC108)</f>
        <v>0 / 6</v>
      </c>
      <c r="AK102" s="316"/>
      <c r="AL102" s="151"/>
      <c r="AM102" s="150">
        <f>IF(B102="","",EVID_ANV!BE108)</f>
        <v>0</v>
      </c>
      <c r="AN102" s="316"/>
      <c r="AO102" s="151"/>
      <c r="AP102" s="150">
        <f>IF(B102="","",CONCENTRADO!G37)</f>
        <v>0</v>
      </c>
      <c r="AQ102" s="316"/>
      <c r="AR102" s="151"/>
      <c r="AS102" s="150">
        <f>IF(B102="","",CONCENTRADO!H37)</f>
        <v>0</v>
      </c>
      <c r="AT102" s="316"/>
      <c r="AU102" s="151"/>
      <c r="AV102" s="150">
        <f t="shared" si="7"/>
        <v>0</v>
      </c>
      <c r="AW102" s="151"/>
      <c r="AX102" s="317" t="str">
        <f t="shared" si="8"/>
        <v/>
      </c>
      <c r="AY102" s="318"/>
      <c r="AZ102" s="150"/>
      <c r="BA102" s="316"/>
      <c r="BB102" s="316"/>
      <c r="BC102" s="316"/>
      <c r="BD102" s="316"/>
      <c r="BE102" s="151"/>
      <c r="BF102" s="71" t="str">
        <f t="shared" si="9"/>
        <v>Error de calificacion</v>
      </c>
    </row>
    <row r="103" spans="1:58" ht="30" customHeight="1" x14ac:dyDescent="0.25">
      <c r="A103" s="5">
        <v>19</v>
      </c>
      <c r="B103" s="177" t="str">
        <f>IF(ISBLANK(NOMBRES!B20),"",NOMBRES!B20)</f>
        <v>FONSECA HERNANDEZ MARIA ISABEL</v>
      </c>
      <c r="C103" s="178"/>
      <c r="D103" s="178"/>
      <c r="E103" s="178"/>
      <c r="F103" s="178"/>
      <c r="G103" s="178"/>
      <c r="H103" s="178"/>
      <c r="I103" s="178"/>
      <c r="J103" s="178"/>
      <c r="K103" s="178"/>
      <c r="L103" s="178"/>
      <c r="M103" s="178"/>
      <c r="N103" s="178"/>
      <c r="O103" s="178"/>
      <c r="P103" s="178"/>
      <c r="Q103" s="178"/>
      <c r="R103" s="178"/>
      <c r="S103" s="178"/>
      <c r="T103" s="178"/>
      <c r="U103" s="178"/>
      <c r="V103" s="178"/>
      <c r="W103" s="178"/>
      <c r="X103" s="178"/>
      <c r="Y103" s="178"/>
      <c r="Z103" s="178"/>
      <c r="AA103" s="178"/>
      <c r="AB103" s="178"/>
      <c r="AC103" s="179"/>
      <c r="AD103" s="172">
        <f>IF(B103="","",'ASIST-ANV'!BR100)</f>
        <v>0</v>
      </c>
      <c r="AE103" s="315"/>
      <c r="AF103" s="173"/>
      <c r="AG103" s="172">
        <f>IF(B103="","",'ASIST-ANV'!BT100)</f>
        <v>0</v>
      </c>
      <c r="AH103" s="315"/>
      <c r="AI103" s="173"/>
      <c r="AJ103" s="172" t="str">
        <f>IF(B103="","",EVID_ANV!BC109)</f>
        <v>0 / 6</v>
      </c>
      <c r="AK103" s="315"/>
      <c r="AL103" s="173"/>
      <c r="AM103" s="172">
        <f>IF(B103="","",EVID_ANV!BE109)</f>
        <v>0</v>
      </c>
      <c r="AN103" s="315"/>
      <c r="AO103" s="173"/>
      <c r="AP103" s="172">
        <f>IF(B103="","",CONCENTRADO!G38)</f>
        <v>0</v>
      </c>
      <c r="AQ103" s="315"/>
      <c r="AR103" s="173"/>
      <c r="AS103" s="172">
        <f>IF(B103="","",CONCENTRADO!H38)</f>
        <v>0</v>
      </c>
      <c r="AT103" s="315"/>
      <c r="AU103" s="173"/>
      <c r="AV103" s="172">
        <f t="shared" si="7"/>
        <v>0</v>
      </c>
      <c r="AW103" s="173"/>
      <c r="AX103" s="313" t="str">
        <f t="shared" si="8"/>
        <v/>
      </c>
      <c r="AY103" s="314"/>
      <c r="AZ103" s="172"/>
      <c r="BA103" s="315"/>
      <c r="BB103" s="315"/>
      <c r="BC103" s="315"/>
      <c r="BD103" s="315"/>
      <c r="BE103" s="173"/>
      <c r="BF103" s="71" t="str">
        <f t="shared" si="9"/>
        <v>Error de calificacion</v>
      </c>
    </row>
    <row r="104" spans="1:58" ht="30" customHeight="1" x14ac:dyDescent="0.25">
      <c r="A104" s="10">
        <v>20</v>
      </c>
      <c r="B104" s="174" t="str">
        <f>IF(ISBLANK(NOMBRES!B21),"",NOMBRES!B21)</f>
        <v>GOMEZ LUIS ARLETH OYOMAL</v>
      </c>
      <c r="C104" s="175"/>
      <c r="D104" s="175"/>
      <c r="E104" s="175"/>
      <c r="F104" s="175"/>
      <c r="G104" s="175"/>
      <c r="H104" s="175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  <c r="AA104" s="175"/>
      <c r="AB104" s="175"/>
      <c r="AC104" s="176"/>
      <c r="AD104" s="150">
        <f>IF(B104="","",'ASIST-ANV'!BR101)</f>
        <v>0</v>
      </c>
      <c r="AE104" s="316"/>
      <c r="AF104" s="151"/>
      <c r="AG104" s="150">
        <f>IF(B104="","",'ASIST-ANV'!BT101)</f>
        <v>0</v>
      </c>
      <c r="AH104" s="316"/>
      <c r="AI104" s="151"/>
      <c r="AJ104" s="150" t="str">
        <f>IF(B104="","",EVID_ANV!BC110)</f>
        <v>0 / 6</v>
      </c>
      <c r="AK104" s="316"/>
      <c r="AL104" s="151"/>
      <c r="AM104" s="150">
        <f>IF(B104="","",EVID_ANV!BE110)</f>
        <v>0</v>
      </c>
      <c r="AN104" s="316"/>
      <c r="AO104" s="151"/>
      <c r="AP104" s="150">
        <f>IF(B104="","",CONCENTRADO!G39)</f>
        <v>0</v>
      </c>
      <c r="AQ104" s="316"/>
      <c r="AR104" s="151"/>
      <c r="AS104" s="150">
        <f>IF(B104="","",CONCENTRADO!H39)</f>
        <v>0</v>
      </c>
      <c r="AT104" s="316"/>
      <c r="AU104" s="151"/>
      <c r="AV104" s="150">
        <f t="shared" si="7"/>
        <v>0</v>
      </c>
      <c r="AW104" s="151"/>
      <c r="AX104" s="317" t="str">
        <f t="shared" si="8"/>
        <v/>
      </c>
      <c r="AY104" s="318"/>
      <c r="AZ104" s="150"/>
      <c r="BA104" s="316"/>
      <c r="BB104" s="316"/>
      <c r="BC104" s="316"/>
      <c r="BD104" s="316"/>
      <c r="BE104" s="151"/>
      <c r="BF104" s="71" t="str">
        <f t="shared" si="9"/>
        <v>Error de calificacion</v>
      </c>
    </row>
    <row r="105" spans="1:58" ht="30" customHeight="1" x14ac:dyDescent="0.25">
      <c r="A105" s="5">
        <v>21</v>
      </c>
      <c r="B105" s="177" t="str">
        <f>IF(ISBLANK(NOMBRES!B22),"",NOMBRES!B22)</f>
        <v>GONZALEZ GUTIERREZ AQUILES</v>
      </c>
      <c r="C105" s="178"/>
      <c r="D105" s="178"/>
      <c r="E105" s="178"/>
      <c r="F105" s="178"/>
      <c r="G105" s="178"/>
      <c r="H105" s="178"/>
      <c r="I105" s="178"/>
      <c r="J105" s="178"/>
      <c r="K105" s="178"/>
      <c r="L105" s="178"/>
      <c r="M105" s="178"/>
      <c r="N105" s="178"/>
      <c r="O105" s="178"/>
      <c r="P105" s="178"/>
      <c r="Q105" s="178"/>
      <c r="R105" s="178"/>
      <c r="S105" s="178"/>
      <c r="T105" s="178"/>
      <c r="U105" s="178"/>
      <c r="V105" s="178"/>
      <c r="W105" s="178"/>
      <c r="X105" s="178"/>
      <c r="Y105" s="178"/>
      <c r="Z105" s="178"/>
      <c r="AA105" s="178"/>
      <c r="AB105" s="178"/>
      <c r="AC105" s="179"/>
      <c r="AD105" s="172">
        <f>IF(B105="","",'ASIST-ANV'!BR102)</f>
        <v>0</v>
      </c>
      <c r="AE105" s="315"/>
      <c r="AF105" s="173"/>
      <c r="AG105" s="172">
        <f>IF(B105="","",'ASIST-ANV'!BT102)</f>
        <v>0</v>
      </c>
      <c r="AH105" s="315"/>
      <c r="AI105" s="173"/>
      <c r="AJ105" s="172" t="str">
        <f>IF(B105="","",EVID_ANV!BC111)</f>
        <v>0 / 6</v>
      </c>
      <c r="AK105" s="315"/>
      <c r="AL105" s="173"/>
      <c r="AM105" s="172">
        <f>IF(B105="","",EVID_ANV!BE111)</f>
        <v>0</v>
      </c>
      <c r="AN105" s="315"/>
      <c r="AO105" s="173"/>
      <c r="AP105" s="172">
        <f>IF(B105="","",CONCENTRADO!G40)</f>
        <v>0</v>
      </c>
      <c r="AQ105" s="315"/>
      <c r="AR105" s="173"/>
      <c r="AS105" s="172">
        <f>IF(B105="","",CONCENTRADO!H40)</f>
        <v>0</v>
      </c>
      <c r="AT105" s="315"/>
      <c r="AU105" s="173"/>
      <c r="AV105" s="172">
        <f t="shared" si="7"/>
        <v>0</v>
      </c>
      <c r="AW105" s="173"/>
      <c r="AX105" s="313" t="str">
        <f t="shared" si="8"/>
        <v/>
      </c>
      <c r="AY105" s="314"/>
      <c r="AZ105" s="172"/>
      <c r="BA105" s="315"/>
      <c r="BB105" s="315"/>
      <c r="BC105" s="315"/>
      <c r="BD105" s="315"/>
      <c r="BE105" s="173"/>
      <c r="BF105" s="71" t="str">
        <f t="shared" si="9"/>
        <v>Error de calificacion</v>
      </c>
    </row>
    <row r="106" spans="1:58" ht="30" customHeight="1" x14ac:dyDescent="0.25">
      <c r="A106" s="10">
        <v>22</v>
      </c>
      <c r="B106" s="174" t="str">
        <f>IF(ISBLANK(NOMBRES!B23),"",NOMBRES!B23)</f>
        <v>GONZALEZ HERNANDEZ JONATHAN DAVID</v>
      </c>
      <c r="C106" s="175"/>
      <c r="D106" s="175"/>
      <c r="E106" s="175"/>
      <c r="F106" s="175"/>
      <c r="G106" s="175"/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  <c r="AA106" s="175"/>
      <c r="AB106" s="175"/>
      <c r="AC106" s="176"/>
      <c r="AD106" s="150">
        <f>IF(B106="","",'ASIST-ANV'!BR103)</f>
        <v>0</v>
      </c>
      <c r="AE106" s="316"/>
      <c r="AF106" s="151"/>
      <c r="AG106" s="150">
        <f>IF(B106="","",'ASIST-ANV'!BT103)</f>
        <v>0</v>
      </c>
      <c r="AH106" s="316"/>
      <c r="AI106" s="151"/>
      <c r="AJ106" s="150" t="str">
        <f>IF(B106="","",EVID_ANV!BC112)</f>
        <v>0 / 6</v>
      </c>
      <c r="AK106" s="316"/>
      <c r="AL106" s="151"/>
      <c r="AM106" s="150">
        <f>IF(B106="","",EVID_ANV!BE112)</f>
        <v>0</v>
      </c>
      <c r="AN106" s="316"/>
      <c r="AO106" s="151"/>
      <c r="AP106" s="150">
        <f>IF(B106="","",CONCENTRADO!G41)</f>
        <v>0</v>
      </c>
      <c r="AQ106" s="316"/>
      <c r="AR106" s="151"/>
      <c r="AS106" s="150">
        <f>IF(B106="","",CONCENTRADO!H41)</f>
        <v>0</v>
      </c>
      <c r="AT106" s="316"/>
      <c r="AU106" s="151"/>
      <c r="AV106" s="150">
        <f t="shared" si="7"/>
        <v>0</v>
      </c>
      <c r="AW106" s="151"/>
      <c r="AX106" s="317" t="str">
        <f t="shared" si="8"/>
        <v/>
      </c>
      <c r="AY106" s="318"/>
      <c r="AZ106" s="150"/>
      <c r="BA106" s="316"/>
      <c r="BB106" s="316"/>
      <c r="BC106" s="316"/>
      <c r="BD106" s="316"/>
      <c r="BE106" s="151"/>
      <c r="BF106" s="71" t="str">
        <f t="shared" si="9"/>
        <v>Error de calificacion</v>
      </c>
    </row>
    <row r="107" spans="1:58" ht="30" customHeight="1" x14ac:dyDescent="0.25">
      <c r="A107" s="5">
        <v>23</v>
      </c>
      <c r="B107" s="177" t="str">
        <f>IF(ISBLANK(NOMBRES!B24),"",NOMBRES!B24)</f>
        <v>GONZALEZ JUAREZ JANETH MARIELI</v>
      </c>
      <c r="C107" s="178"/>
      <c r="D107" s="178"/>
      <c r="E107" s="178"/>
      <c r="F107" s="178"/>
      <c r="G107" s="178"/>
      <c r="H107" s="178"/>
      <c r="I107" s="178"/>
      <c r="J107" s="178"/>
      <c r="K107" s="178"/>
      <c r="L107" s="178"/>
      <c r="M107" s="178"/>
      <c r="N107" s="178"/>
      <c r="O107" s="178"/>
      <c r="P107" s="178"/>
      <c r="Q107" s="178"/>
      <c r="R107" s="178"/>
      <c r="S107" s="178"/>
      <c r="T107" s="178"/>
      <c r="U107" s="178"/>
      <c r="V107" s="178"/>
      <c r="W107" s="178"/>
      <c r="X107" s="178"/>
      <c r="Y107" s="178"/>
      <c r="Z107" s="178"/>
      <c r="AA107" s="178"/>
      <c r="AB107" s="178"/>
      <c r="AC107" s="179"/>
      <c r="AD107" s="172">
        <f>IF(B107="","",'ASIST-ANV'!BR104)</f>
        <v>0</v>
      </c>
      <c r="AE107" s="315"/>
      <c r="AF107" s="173"/>
      <c r="AG107" s="172">
        <f>IF(B107="","",'ASIST-ANV'!BT104)</f>
        <v>0</v>
      </c>
      <c r="AH107" s="315"/>
      <c r="AI107" s="173"/>
      <c r="AJ107" s="172" t="str">
        <f>IF(B107="","",EVID_ANV!BC113)</f>
        <v>0 / 6</v>
      </c>
      <c r="AK107" s="315"/>
      <c r="AL107" s="173"/>
      <c r="AM107" s="172">
        <f>IF(B107="","",EVID_ANV!BE113)</f>
        <v>0</v>
      </c>
      <c r="AN107" s="315"/>
      <c r="AO107" s="173"/>
      <c r="AP107" s="172">
        <f>IF(B107="","",CONCENTRADO!G42)</f>
        <v>0</v>
      </c>
      <c r="AQ107" s="315"/>
      <c r="AR107" s="173"/>
      <c r="AS107" s="172">
        <f>IF(B107="","",CONCENTRADO!H42)</f>
        <v>0</v>
      </c>
      <c r="AT107" s="315"/>
      <c r="AU107" s="173"/>
      <c r="AV107" s="172">
        <f t="shared" si="7"/>
        <v>0</v>
      </c>
      <c r="AW107" s="173"/>
      <c r="AX107" s="313" t="str">
        <f t="shared" si="8"/>
        <v/>
      </c>
      <c r="AY107" s="314"/>
      <c r="AZ107" s="172"/>
      <c r="BA107" s="315"/>
      <c r="BB107" s="315"/>
      <c r="BC107" s="315"/>
      <c r="BD107" s="315"/>
      <c r="BE107" s="173"/>
      <c r="BF107" s="71" t="str">
        <f t="shared" si="9"/>
        <v>Error de calificacion</v>
      </c>
    </row>
    <row r="108" spans="1:58" ht="30" customHeight="1" x14ac:dyDescent="0.25">
      <c r="A108" s="10">
        <v>24</v>
      </c>
      <c r="B108" s="174" t="str">
        <f>IF(ISBLANK(NOMBRES!B25),"",NOMBRES!B25)</f>
        <v>HERNANDEZ BAUTISTA DEVIN</v>
      </c>
      <c r="C108" s="175"/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  <c r="AA108" s="175"/>
      <c r="AB108" s="175"/>
      <c r="AC108" s="176"/>
      <c r="AD108" s="150">
        <f>IF(B108="","",'ASIST-ANV'!BR105)</f>
        <v>0</v>
      </c>
      <c r="AE108" s="316"/>
      <c r="AF108" s="151"/>
      <c r="AG108" s="150">
        <f>IF(B108="","",'ASIST-ANV'!BT105)</f>
        <v>0</v>
      </c>
      <c r="AH108" s="316"/>
      <c r="AI108" s="151"/>
      <c r="AJ108" s="150" t="str">
        <f>IF(B108="","",EVID_ANV!BC114)</f>
        <v>0 / 6</v>
      </c>
      <c r="AK108" s="316"/>
      <c r="AL108" s="151"/>
      <c r="AM108" s="150">
        <f>IF(B108="","",EVID_ANV!BE114)</f>
        <v>0</v>
      </c>
      <c r="AN108" s="316"/>
      <c r="AO108" s="151"/>
      <c r="AP108" s="150">
        <f>IF(B108="","",CONCENTRADO!G43)</f>
        <v>0</v>
      </c>
      <c r="AQ108" s="316"/>
      <c r="AR108" s="151"/>
      <c r="AS108" s="150">
        <f>IF(B108="","",CONCENTRADO!H43)</f>
        <v>0</v>
      </c>
      <c r="AT108" s="316"/>
      <c r="AU108" s="151"/>
      <c r="AV108" s="150">
        <f t="shared" si="7"/>
        <v>0</v>
      </c>
      <c r="AW108" s="151"/>
      <c r="AX108" s="317" t="str">
        <f t="shared" si="8"/>
        <v/>
      </c>
      <c r="AY108" s="318"/>
      <c r="AZ108" s="150"/>
      <c r="BA108" s="316"/>
      <c r="BB108" s="316"/>
      <c r="BC108" s="316"/>
      <c r="BD108" s="316"/>
      <c r="BE108" s="151"/>
      <c r="BF108" s="71" t="str">
        <f t="shared" si="9"/>
        <v>Error de calificacion</v>
      </c>
    </row>
    <row r="109" spans="1:58" ht="30" customHeight="1" x14ac:dyDescent="0.25">
      <c r="A109" s="5">
        <v>25</v>
      </c>
      <c r="B109" s="177" t="str">
        <f>IF(ISBLANK(NOMBRES!B26),"",NOMBRES!B26)</f>
        <v>HERNANDEZ DE LA CRUZ WENDY ARLETH</v>
      </c>
      <c r="C109" s="178"/>
      <c r="D109" s="178"/>
      <c r="E109" s="178"/>
      <c r="F109" s="178"/>
      <c r="G109" s="178"/>
      <c r="H109" s="178"/>
      <c r="I109" s="178"/>
      <c r="J109" s="178"/>
      <c r="K109" s="178"/>
      <c r="L109" s="178"/>
      <c r="M109" s="178"/>
      <c r="N109" s="178"/>
      <c r="O109" s="178"/>
      <c r="P109" s="178"/>
      <c r="Q109" s="178"/>
      <c r="R109" s="178"/>
      <c r="S109" s="178"/>
      <c r="T109" s="178"/>
      <c r="U109" s="178"/>
      <c r="V109" s="178"/>
      <c r="W109" s="178"/>
      <c r="X109" s="178"/>
      <c r="Y109" s="178"/>
      <c r="Z109" s="178"/>
      <c r="AA109" s="178"/>
      <c r="AB109" s="178"/>
      <c r="AC109" s="179"/>
      <c r="AD109" s="172">
        <f>IF(B109="","",'ASIST-ANV'!BR106)</f>
        <v>0</v>
      </c>
      <c r="AE109" s="315"/>
      <c r="AF109" s="173"/>
      <c r="AG109" s="172">
        <f>IF(B109="","",'ASIST-ANV'!BT106)</f>
        <v>0</v>
      </c>
      <c r="AH109" s="315"/>
      <c r="AI109" s="173"/>
      <c r="AJ109" s="172" t="str">
        <f>IF(B109="","",EVID_ANV!BC115)</f>
        <v>0 / 6</v>
      </c>
      <c r="AK109" s="315"/>
      <c r="AL109" s="173"/>
      <c r="AM109" s="172">
        <f>IF(B109="","",EVID_ANV!BE115)</f>
        <v>0</v>
      </c>
      <c r="AN109" s="315"/>
      <c r="AO109" s="173"/>
      <c r="AP109" s="172">
        <f>IF(B109="","",CONCENTRADO!G44)</f>
        <v>0</v>
      </c>
      <c r="AQ109" s="315"/>
      <c r="AR109" s="173"/>
      <c r="AS109" s="172">
        <f>IF(B109="","",CONCENTRADO!H44)</f>
        <v>0</v>
      </c>
      <c r="AT109" s="315"/>
      <c r="AU109" s="173"/>
      <c r="AV109" s="172">
        <f t="shared" si="7"/>
        <v>0</v>
      </c>
      <c r="AW109" s="173"/>
      <c r="AX109" s="313" t="str">
        <f t="shared" si="8"/>
        <v/>
      </c>
      <c r="AY109" s="314"/>
      <c r="AZ109" s="172"/>
      <c r="BA109" s="315"/>
      <c r="BB109" s="315"/>
      <c r="BC109" s="315"/>
      <c r="BD109" s="315"/>
      <c r="BE109" s="173"/>
      <c r="BF109" s="71" t="str">
        <f t="shared" si="9"/>
        <v>Error de calificacion</v>
      </c>
    </row>
    <row r="110" spans="1:58" x14ac:dyDescent="0.2">
      <c r="A110" s="8" t="s">
        <v>95</v>
      </c>
      <c r="B110" s="8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250" t="s">
        <v>6</v>
      </c>
      <c r="BD110" s="250"/>
      <c r="BE110" s="250"/>
    </row>
  </sheetData>
  <mergeCells count="936">
    <mergeCell ref="AZ33:BE33"/>
    <mergeCell ref="AD33:AF33"/>
    <mergeCell ref="AG33:AI33"/>
    <mergeCell ref="AJ33:AL33"/>
    <mergeCell ref="AM34:AO34"/>
    <mergeCell ref="AP34:AR34"/>
    <mergeCell ref="AS34:AU34"/>
    <mergeCell ref="AV34:AW34"/>
    <mergeCell ref="AX34:AY34"/>
    <mergeCell ref="AZ34:BE34"/>
    <mergeCell ref="BC36:BE36"/>
    <mergeCell ref="AM35:AO35"/>
    <mergeCell ref="AP35:AR35"/>
    <mergeCell ref="AS35:AU35"/>
    <mergeCell ref="AV35:AW35"/>
    <mergeCell ref="AX35:AY35"/>
    <mergeCell ref="AZ35:BE35"/>
    <mergeCell ref="AD35:AF35"/>
    <mergeCell ref="AG35:AI35"/>
    <mergeCell ref="AJ35:AL35"/>
    <mergeCell ref="AZ31:BE31"/>
    <mergeCell ref="AD31:AF31"/>
    <mergeCell ref="AG31:AI31"/>
    <mergeCell ref="AJ31:AL31"/>
    <mergeCell ref="AM32:AO32"/>
    <mergeCell ref="AP32:AR32"/>
    <mergeCell ref="AS32:AU32"/>
    <mergeCell ref="AV32:AW32"/>
    <mergeCell ref="AX32:AY32"/>
    <mergeCell ref="AZ32:BE32"/>
    <mergeCell ref="AD32:AF32"/>
    <mergeCell ref="AG32:AI32"/>
    <mergeCell ref="AJ32:AL32"/>
    <mergeCell ref="B30:AC30"/>
    <mergeCell ref="AD34:AF34"/>
    <mergeCell ref="AG34:AI34"/>
    <mergeCell ref="AJ34:AL34"/>
    <mergeCell ref="AM31:AO31"/>
    <mergeCell ref="AP31:AR31"/>
    <mergeCell ref="AS31:AU31"/>
    <mergeCell ref="AV31:AW31"/>
    <mergeCell ref="AX31:AY31"/>
    <mergeCell ref="B31:AC31"/>
    <mergeCell ref="B32:AC32"/>
    <mergeCell ref="B33:AC33"/>
    <mergeCell ref="AM33:AO33"/>
    <mergeCell ref="AP33:AR33"/>
    <mergeCell ref="AS33:AU33"/>
    <mergeCell ref="AV33:AW33"/>
    <mergeCell ref="AX33:AY33"/>
    <mergeCell ref="AM30:AO30"/>
    <mergeCell ref="AP30:AR30"/>
    <mergeCell ref="AS30:AU30"/>
    <mergeCell ref="AV30:AW30"/>
    <mergeCell ref="AX30:AY30"/>
    <mergeCell ref="AZ30:BE30"/>
    <mergeCell ref="AD30:AF30"/>
    <mergeCell ref="AG30:AI30"/>
    <mergeCell ref="AJ30:AL30"/>
    <mergeCell ref="B28:AC28"/>
    <mergeCell ref="AM29:AO29"/>
    <mergeCell ref="AP29:AR29"/>
    <mergeCell ref="AS29:AU29"/>
    <mergeCell ref="AV29:AW29"/>
    <mergeCell ref="AX29:AY29"/>
    <mergeCell ref="AZ29:BE29"/>
    <mergeCell ref="AD29:AF29"/>
    <mergeCell ref="AG29:AI29"/>
    <mergeCell ref="AJ29:AL29"/>
    <mergeCell ref="B29:AC29"/>
    <mergeCell ref="AM28:AO28"/>
    <mergeCell ref="AP28:AR28"/>
    <mergeCell ref="AS28:AU28"/>
    <mergeCell ref="AV28:AW28"/>
    <mergeCell ref="AX28:AY28"/>
    <mergeCell ref="AZ28:BE28"/>
    <mergeCell ref="AD28:AF28"/>
    <mergeCell ref="AG28:AI28"/>
    <mergeCell ref="AJ28:AL28"/>
    <mergeCell ref="B26:AC26"/>
    <mergeCell ref="AM27:AO27"/>
    <mergeCell ref="AP27:AR27"/>
    <mergeCell ref="AS27:AU27"/>
    <mergeCell ref="AV27:AW27"/>
    <mergeCell ref="AX27:AY27"/>
    <mergeCell ref="AZ27:BE27"/>
    <mergeCell ref="AD27:AF27"/>
    <mergeCell ref="AG27:AI27"/>
    <mergeCell ref="AJ27:AL27"/>
    <mergeCell ref="B27:AC27"/>
    <mergeCell ref="AM26:AO26"/>
    <mergeCell ref="AP26:AR26"/>
    <mergeCell ref="AS26:AU26"/>
    <mergeCell ref="AV26:AW26"/>
    <mergeCell ref="AX26:AY26"/>
    <mergeCell ref="AZ26:BE26"/>
    <mergeCell ref="AD26:AF26"/>
    <mergeCell ref="AG26:AI26"/>
    <mergeCell ref="AJ26:AL26"/>
    <mergeCell ref="B24:AC24"/>
    <mergeCell ref="AM25:AO25"/>
    <mergeCell ref="AP25:AR25"/>
    <mergeCell ref="AS25:AU25"/>
    <mergeCell ref="AV25:AW25"/>
    <mergeCell ref="AX25:AY25"/>
    <mergeCell ref="AZ25:BE25"/>
    <mergeCell ref="AD25:AF25"/>
    <mergeCell ref="AG25:AI25"/>
    <mergeCell ref="AJ25:AL25"/>
    <mergeCell ref="B25:AC25"/>
    <mergeCell ref="AM24:AO24"/>
    <mergeCell ref="AP24:AR24"/>
    <mergeCell ref="AS24:AU24"/>
    <mergeCell ref="AV24:AW24"/>
    <mergeCell ref="AX24:AY24"/>
    <mergeCell ref="AZ24:BE24"/>
    <mergeCell ref="AD24:AF24"/>
    <mergeCell ref="AG24:AI24"/>
    <mergeCell ref="AJ24:AL24"/>
    <mergeCell ref="B22:AC22"/>
    <mergeCell ref="AM23:AO23"/>
    <mergeCell ref="AP23:AR23"/>
    <mergeCell ref="AS23:AU23"/>
    <mergeCell ref="AV23:AW23"/>
    <mergeCell ref="AX23:AY23"/>
    <mergeCell ref="AZ23:BE23"/>
    <mergeCell ref="AD23:AF23"/>
    <mergeCell ref="AG23:AI23"/>
    <mergeCell ref="AJ23:AL23"/>
    <mergeCell ref="B23:AC23"/>
    <mergeCell ref="AM22:AO22"/>
    <mergeCell ref="AP22:AR22"/>
    <mergeCell ref="AS22:AU22"/>
    <mergeCell ref="AV22:AW22"/>
    <mergeCell ref="AX22:AY22"/>
    <mergeCell ref="AZ22:BE22"/>
    <mergeCell ref="AD22:AF22"/>
    <mergeCell ref="AG22:AI22"/>
    <mergeCell ref="AJ22:AL22"/>
    <mergeCell ref="B20:AC20"/>
    <mergeCell ref="AM21:AO21"/>
    <mergeCell ref="AP21:AR21"/>
    <mergeCell ref="AS21:AU21"/>
    <mergeCell ref="AV21:AW21"/>
    <mergeCell ref="AX21:AY21"/>
    <mergeCell ref="AZ21:BE21"/>
    <mergeCell ref="AD21:AF21"/>
    <mergeCell ref="AG21:AI21"/>
    <mergeCell ref="AJ21:AL21"/>
    <mergeCell ref="B21:AC21"/>
    <mergeCell ref="AM20:AO20"/>
    <mergeCell ref="AP20:AR20"/>
    <mergeCell ref="AS20:AU20"/>
    <mergeCell ref="AV20:AW20"/>
    <mergeCell ref="AX20:AY20"/>
    <mergeCell ref="AZ20:BE20"/>
    <mergeCell ref="AD20:AF20"/>
    <mergeCell ref="AG20:AI20"/>
    <mergeCell ref="AJ20:AL20"/>
    <mergeCell ref="B18:AC18"/>
    <mergeCell ref="AM19:AO19"/>
    <mergeCell ref="AP19:AR19"/>
    <mergeCell ref="AS19:AU19"/>
    <mergeCell ref="AV19:AW19"/>
    <mergeCell ref="AX19:AY19"/>
    <mergeCell ref="AZ19:BE19"/>
    <mergeCell ref="AD19:AF19"/>
    <mergeCell ref="AG19:AI19"/>
    <mergeCell ref="AJ19:AL19"/>
    <mergeCell ref="B19:AC19"/>
    <mergeCell ref="AM18:AO18"/>
    <mergeCell ref="AP18:AR18"/>
    <mergeCell ref="AS18:AU18"/>
    <mergeCell ref="AV18:AW18"/>
    <mergeCell ref="AX18:AY18"/>
    <mergeCell ref="AZ18:BE18"/>
    <mergeCell ref="AD18:AF18"/>
    <mergeCell ref="AG18:AI18"/>
    <mergeCell ref="AJ18:AL18"/>
    <mergeCell ref="B16:AC16"/>
    <mergeCell ref="AM17:AO17"/>
    <mergeCell ref="AP17:AR17"/>
    <mergeCell ref="AS17:AU17"/>
    <mergeCell ref="AV17:AW17"/>
    <mergeCell ref="AX17:AY17"/>
    <mergeCell ref="AZ17:BE17"/>
    <mergeCell ref="AD17:AF17"/>
    <mergeCell ref="AG17:AI17"/>
    <mergeCell ref="AJ17:AL17"/>
    <mergeCell ref="B17:AC17"/>
    <mergeCell ref="AM16:AO16"/>
    <mergeCell ref="AP16:AR16"/>
    <mergeCell ref="AS16:AU16"/>
    <mergeCell ref="AV16:AW16"/>
    <mergeCell ref="AX16:AY16"/>
    <mergeCell ref="AZ16:BE16"/>
    <mergeCell ref="AD16:AF16"/>
    <mergeCell ref="AG16:AI16"/>
    <mergeCell ref="AJ16:AL16"/>
    <mergeCell ref="B14:AC14"/>
    <mergeCell ref="AM15:AO15"/>
    <mergeCell ref="AP15:AR15"/>
    <mergeCell ref="AS15:AU15"/>
    <mergeCell ref="AV15:AW15"/>
    <mergeCell ref="AX15:AY15"/>
    <mergeCell ref="AZ15:BE15"/>
    <mergeCell ref="AD15:AF15"/>
    <mergeCell ref="AG15:AI15"/>
    <mergeCell ref="AJ15:AL15"/>
    <mergeCell ref="B15:AC15"/>
    <mergeCell ref="AM14:AO14"/>
    <mergeCell ref="AP14:AR14"/>
    <mergeCell ref="AS14:AU14"/>
    <mergeCell ref="AV14:AW14"/>
    <mergeCell ref="AX14:AY14"/>
    <mergeCell ref="AZ14:BE14"/>
    <mergeCell ref="AD14:AF14"/>
    <mergeCell ref="AG14:AI14"/>
    <mergeCell ref="AJ14:AL14"/>
    <mergeCell ref="B11:AC11"/>
    <mergeCell ref="B12:AC12"/>
    <mergeCell ref="AM13:AO13"/>
    <mergeCell ref="AP13:AR13"/>
    <mergeCell ref="AS13:AU13"/>
    <mergeCell ref="AV13:AW13"/>
    <mergeCell ref="AX13:AY13"/>
    <mergeCell ref="AZ13:BE13"/>
    <mergeCell ref="AD13:AF13"/>
    <mergeCell ref="AG13:AI13"/>
    <mergeCell ref="AJ13:AL13"/>
    <mergeCell ref="B13:AC13"/>
    <mergeCell ref="AD11:AF11"/>
    <mergeCell ref="AG11:AI11"/>
    <mergeCell ref="AJ11:AL11"/>
    <mergeCell ref="AM12:AO12"/>
    <mergeCell ref="AP12:AR12"/>
    <mergeCell ref="AS12:AU12"/>
    <mergeCell ref="AV12:AW12"/>
    <mergeCell ref="AX12:AY12"/>
    <mergeCell ref="AZ12:BE12"/>
    <mergeCell ref="AD12:AF12"/>
    <mergeCell ref="AG12:AI12"/>
    <mergeCell ref="AJ12:AL12"/>
    <mergeCell ref="AM8:AO8"/>
    <mergeCell ref="AP8:AU9"/>
    <mergeCell ref="AV8:BE8"/>
    <mergeCell ref="AM11:AO11"/>
    <mergeCell ref="AP11:AR11"/>
    <mergeCell ref="AS11:AU11"/>
    <mergeCell ref="AV11:AW11"/>
    <mergeCell ref="AX11:AY11"/>
    <mergeCell ref="AZ11:BE11"/>
    <mergeCell ref="A9:AC9"/>
    <mergeCell ref="AD9:AI9"/>
    <mergeCell ref="AJ9:AO9"/>
    <mergeCell ref="AV9:AW10"/>
    <mergeCell ref="AX9:AY10"/>
    <mergeCell ref="AZ9:BE10"/>
    <mergeCell ref="A10:AC10"/>
    <mergeCell ref="A6:M6"/>
    <mergeCell ref="AS6:AU6"/>
    <mergeCell ref="AV6:AX6"/>
    <mergeCell ref="AY6:BA6"/>
    <mergeCell ref="A8:I8"/>
    <mergeCell ref="J8:L8"/>
    <mergeCell ref="M8:V8"/>
    <mergeCell ref="W8:Y8"/>
    <mergeCell ref="Z8:AL8"/>
    <mergeCell ref="O5:AD6"/>
    <mergeCell ref="AE5:AR6"/>
    <mergeCell ref="AD10:AF10"/>
    <mergeCell ref="AG10:AI10"/>
    <mergeCell ref="AJ10:AL10"/>
    <mergeCell ref="AM10:AO10"/>
    <mergeCell ref="AP10:AR10"/>
    <mergeCell ref="AS10:AU10"/>
    <mergeCell ref="AS5:AU5"/>
    <mergeCell ref="AV5:AX5"/>
    <mergeCell ref="AY5:BA5"/>
    <mergeCell ref="BD2:BE3"/>
    <mergeCell ref="A3:M3"/>
    <mergeCell ref="AP3:AQ3"/>
    <mergeCell ref="AR3:AS3"/>
    <mergeCell ref="AT3:AU3"/>
    <mergeCell ref="AV3:AW3"/>
    <mergeCell ref="AX3:AY3"/>
    <mergeCell ref="AZ3:BA3"/>
    <mergeCell ref="A4:M5"/>
    <mergeCell ref="O4:AD4"/>
    <mergeCell ref="AE4:AR4"/>
    <mergeCell ref="AS4:BA4"/>
    <mergeCell ref="BB4:BE4"/>
    <mergeCell ref="BB5:BC6"/>
    <mergeCell ref="BD5:BE6"/>
    <mergeCell ref="A1:M1"/>
    <mergeCell ref="O1:AH1"/>
    <mergeCell ref="AI1:AO1"/>
    <mergeCell ref="AP1:AS1"/>
    <mergeCell ref="AT1:BA1"/>
    <mergeCell ref="BB1:BC1"/>
    <mergeCell ref="BD1:BE1"/>
    <mergeCell ref="O2:AH3"/>
    <mergeCell ref="AI2:AO3"/>
    <mergeCell ref="AP2:AQ2"/>
    <mergeCell ref="AR2:AS2"/>
    <mergeCell ref="AT2:AU2"/>
    <mergeCell ref="AV2:AW2"/>
    <mergeCell ref="AX2:AY2"/>
    <mergeCell ref="AZ2:BA2"/>
    <mergeCell ref="BB2:BC3"/>
    <mergeCell ref="A38:M38"/>
    <mergeCell ref="O38:AH38"/>
    <mergeCell ref="AI38:AO38"/>
    <mergeCell ref="AP38:AS38"/>
    <mergeCell ref="AT38:BA38"/>
    <mergeCell ref="BB38:BC38"/>
    <mergeCell ref="BD38:BE38"/>
    <mergeCell ref="O39:AH40"/>
    <mergeCell ref="AI39:AO40"/>
    <mergeCell ref="AP39:AQ39"/>
    <mergeCell ref="AR39:AS39"/>
    <mergeCell ref="AT39:AU39"/>
    <mergeCell ref="AV39:AW39"/>
    <mergeCell ref="AX39:AY39"/>
    <mergeCell ref="AZ39:BA39"/>
    <mergeCell ref="BB39:BC40"/>
    <mergeCell ref="BD39:BE40"/>
    <mergeCell ref="A40:M40"/>
    <mergeCell ref="AP40:AQ40"/>
    <mergeCell ref="AR40:AS40"/>
    <mergeCell ref="AT40:AU40"/>
    <mergeCell ref="AV40:AW40"/>
    <mergeCell ref="AX40:AY40"/>
    <mergeCell ref="AZ40:BA40"/>
    <mergeCell ref="A41:M42"/>
    <mergeCell ref="O41:AD41"/>
    <mergeCell ref="AE41:AR41"/>
    <mergeCell ref="AS41:BA41"/>
    <mergeCell ref="BB41:BE41"/>
    <mergeCell ref="O42:AD43"/>
    <mergeCell ref="AE42:AR43"/>
    <mergeCell ref="AS42:AU42"/>
    <mergeCell ref="AV42:AX42"/>
    <mergeCell ref="AY42:BA42"/>
    <mergeCell ref="A43:M43"/>
    <mergeCell ref="AS43:AU43"/>
    <mergeCell ref="AV43:AX43"/>
    <mergeCell ref="AY43:BA43"/>
    <mergeCell ref="BB42:BC43"/>
    <mergeCell ref="BD42:BE43"/>
    <mergeCell ref="A45:I45"/>
    <mergeCell ref="J45:L45"/>
    <mergeCell ref="M45:V45"/>
    <mergeCell ref="W45:Y45"/>
    <mergeCell ref="Z45:AL45"/>
    <mergeCell ref="AM45:AO45"/>
    <mergeCell ref="AP45:AU46"/>
    <mergeCell ref="AV45:BE45"/>
    <mergeCell ref="A46:AC46"/>
    <mergeCell ref="AD46:AI46"/>
    <mergeCell ref="AJ46:AO46"/>
    <mergeCell ref="AV46:AW47"/>
    <mergeCell ref="AX46:AY47"/>
    <mergeCell ref="AZ46:BE47"/>
    <mergeCell ref="A47:AC47"/>
    <mergeCell ref="AD47:AF47"/>
    <mergeCell ref="AG47:AI47"/>
    <mergeCell ref="AJ47:AL47"/>
    <mergeCell ref="AM47:AO47"/>
    <mergeCell ref="AP47:AR47"/>
    <mergeCell ref="AS47:AU47"/>
    <mergeCell ref="AV48:AW48"/>
    <mergeCell ref="AX48:AY48"/>
    <mergeCell ref="AZ48:BE48"/>
    <mergeCell ref="AD49:AF49"/>
    <mergeCell ref="AG49:AI49"/>
    <mergeCell ref="AJ49:AL49"/>
    <mergeCell ref="AM49:AO49"/>
    <mergeCell ref="AP49:AR49"/>
    <mergeCell ref="AS49:AU49"/>
    <mergeCell ref="AV49:AW49"/>
    <mergeCell ref="AX49:AY49"/>
    <mergeCell ref="AZ49:BE49"/>
    <mergeCell ref="AD48:AF48"/>
    <mergeCell ref="AG48:AI48"/>
    <mergeCell ref="AJ48:AL48"/>
    <mergeCell ref="AM48:AO48"/>
    <mergeCell ref="AP48:AR48"/>
    <mergeCell ref="AS48:AU48"/>
    <mergeCell ref="AV50:AW50"/>
    <mergeCell ref="AX50:AY50"/>
    <mergeCell ref="AZ50:BE50"/>
    <mergeCell ref="AD51:AF51"/>
    <mergeCell ref="AG51:AI51"/>
    <mergeCell ref="AJ51:AL51"/>
    <mergeCell ref="AM51:AO51"/>
    <mergeCell ref="AP51:AR51"/>
    <mergeCell ref="AS51:AU51"/>
    <mergeCell ref="AV51:AW51"/>
    <mergeCell ref="AX51:AY51"/>
    <mergeCell ref="AZ51:BE51"/>
    <mergeCell ref="AD50:AF50"/>
    <mergeCell ref="AG50:AI50"/>
    <mergeCell ref="AJ50:AL50"/>
    <mergeCell ref="AM50:AO50"/>
    <mergeCell ref="AP50:AR50"/>
    <mergeCell ref="AS50:AU50"/>
    <mergeCell ref="AV52:AW52"/>
    <mergeCell ref="AX52:AY52"/>
    <mergeCell ref="AZ52:BE52"/>
    <mergeCell ref="AD53:AF53"/>
    <mergeCell ref="AG53:AI53"/>
    <mergeCell ref="AJ53:AL53"/>
    <mergeCell ref="AM53:AO53"/>
    <mergeCell ref="AP53:AR53"/>
    <mergeCell ref="AS53:AU53"/>
    <mergeCell ref="AV53:AW53"/>
    <mergeCell ref="AX53:AY53"/>
    <mergeCell ref="AZ53:BE53"/>
    <mergeCell ref="AD52:AF52"/>
    <mergeCell ref="AG52:AI52"/>
    <mergeCell ref="AJ52:AL52"/>
    <mergeCell ref="AM52:AO52"/>
    <mergeCell ref="AP52:AR52"/>
    <mergeCell ref="AS52:AU52"/>
    <mergeCell ref="AV54:AW54"/>
    <mergeCell ref="AX54:AY54"/>
    <mergeCell ref="AZ54:BE54"/>
    <mergeCell ref="AD55:AF55"/>
    <mergeCell ref="AG55:AI55"/>
    <mergeCell ref="AJ55:AL55"/>
    <mergeCell ref="AM55:AO55"/>
    <mergeCell ref="AP55:AR55"/>
    <mergeCell ref="AS55:AU55"/>
    <mergeCell ref="AV55:AW55"/>
    <mergeCell ref="AX55:AY55"/>
    <mergeCell ref="AZ55:BE55"/>
    <mergeCell ref="AD54:AF54"/>
    <mergeCell ref="AG54:AI54"/>
    <mergeCell ref="AJ54:AL54"/>
    <mergeCell ref="AM54:AO54"/>
    <mergeCell ref="AP54:AR54"/>
    <mergeCell ref="AS54:AU54"/>
    <mergeCell ref="AV56:AW56"/>
    <mergeCell ref="AX56:AY56"/>
    <mergeCell ref="AZ56:BE56"/>
    <mergeCell ref="AD57:AF57"/>
    <mergeCell ref="AG57:AI57"/>
    <mergeCell ref="AJ57:AL57"/>
    <mergeCell ref="AM57:AO57"/>
    <mergeCell ref="AP57:AR57"/>
    <mergeCell ref="AS57:AU57"/>
    <mergeCell ref="AV57:AW57"/>
    <mergeCell ref="AX57:AY57"/>
    <mergeCell ref="AZ57:BE57"/>
    <mergeCell ref="AD56:AF56"/>
    <mergeCell ref="AG56:AI56"/>
    <mergeCell ref="AJ56:AL56"/>
    <mergeCell ref="AM56:AO56"/>
    <mergeCell ref="AP56:AR56"/>
    <mergeCell ref="AS56:AU56"/>
    <mergeCell ref="AV58:AW58"/>
    <mergeCell ref="AX58:AY58"/>
    <mergeCell ref="AZ58:BE58"/>
    <mergeCell ref="AD59:AF59"/>
    <mergeCell ref="AG59:AI59"/>
    <mergeCell ref="AJ59:AL59"/>
    <mergeCell ref="AM59:AO59"/>
    <mergeCell ref="AP59:AR59"/>
    <mergeCell ref="AS59:AU59"/>
    <mergeCell ref="AV59:AW59"/>
    <mergeCell ref="AX59:AY59"/>
    <mergeCell ref="AZ59:BE59"/>
    <mergeCell ref="AD58:AF58"/>
    <mergeCell ref="AG58:AI58"/>
    <mergeCell ref="AJ58:AL58"/>
    <mergeCell ref="AM58:AO58"/>
    <mergeCell ref="AP58:AR58"/>
    <mergeCell ref="AS58:AU58"/>
    <mergeCell ref="B63:AC63"/>
    <mergeCell ref="AV60:AW60"/>
    <mergeCell ref="AX60:AY60"/>
    <mergeCell ref="AZ60:BE60"/>
    <mergeCell ref="AD61:AF61"/>
    <mergeCell ref="AG61:AI61"/>
    <mergeCell ref="AJ61:AL61"/>
    <mergeCell ref="AM61:AO61"/>
    <mergeCell ref="AP61:AR61"/>
    <mergeCell ref="AS61:AU61"/>
    <mergeCell ref="AV61:AW61"/>
    <mergeCell ref="AX61:AY61"/>
    <mergeCell ref="AZ61:BE61"/>
    <mergeCell ref="AD60:AF60"/>
    <mergeCell ref="AG60:AI60"/>
    <mergeCell ref="AJ60:AL60"/>
    <mergeCell ref="AM60:AO60"/>
    <mergeCell ref="AP60:AR60"/>
    <mergeCell ref="AS60:AU60"/>
    <mergeCell ref="AV62:AW62"/>
    <mergeCell ref="AX62:AY62"/>
    <mergeCell ref="AZ62:BE62"/>
    <mergeCell ref="AD63:AF63"/>
    <mergeCell ref="AG63:AI63"/>
    <mergeCell ref="AJ63:AL63"/>
    <mergeCell ref="AM63:AO63"/>
    <mergeCell ref="AP63:AR63"/>
    <mergeCell ref="AS63:AU63"/>
    <mergeCell ref="AV63:AW63"/>
    <mergeCell ref="AX63:AY63"/>
    <mergeCell ref="AZ63:BE63"/>
    <mergeCell ref="AD62:AF62"/>
    <mergeCell ref="AG62:AI62"/>
    <mergeCell ref="AJ62:AL62"/>
    <mergeCell ref="AM62:AO62"/>
    <mergeCell ref="AP62:AR62"/>
    <mergeCell ref="AS62:AU62"/>
    <mergeCell ref="B66:AC66"/>
    <mergeCell ref="B67:AC67"/>
    <mergeCell ref="AV64:AW64"/>
    <mergeCell ref="AX64:AY64"/>
    <mergeCell ref="AZ64:BE64"/>
    <mergeCell ref="AD65:AF65"/>
    <mergeCell ref="AG65:AI65"/>
    <mergeCell ref="AJ65:AL65"/>
    <mergeCell ref="AM65:AO65"/>
    <mergeCell ref="AP65:AR65"/>
    <mergeCell ref="AS65:AU65"/>
    <mergeCell ref="AV65:AW65"/>
    <mergeCell ref="AX65:AY65"/>
    <mergeCell ref="AZ65:BE65"/>
    <mergeCell ref="AD64:AF64"/>
    <mergeCell ref="AG64:AI64"/>
    <mergeCell ref="AJ64:AL64"/>
    <mergeCell ref="AM64:AO64"/>
    <mergeCell ref="AP64:AR64"/>
    <mergeCell ref="AS64:AU64"/>
    <mergeCell ref="B64:AC64"/>
    <mergeCell ref="B65:AC65"/>
    <mergeCell ref="AV66:AW66"/>
    <mergeCell ref="AX66:AY66"/>
    <mergeCell ref="AZ66:BE66"/>
    <mergeCell ref="AD67:AF67"/>
    <mergeCell ref="AG67:AI67"/>
    <mergeCell ref="AJ67:AL67"/>
    <mergeCell ref="AM67:AO67"/>
    <mergeCell ref="AP67:AR67"/>
    <mergeCell ref="AS67:AU67"/>
    <mergeCell ref="AV67:AW67"/>
    <mergeCell ref="AX67:AY67"/>
    <mergeCell ref="AZ67:BE67"/>
    <mergeCell ref="AD66:AF66"/>
    <mergeCell ref="AG66:AI66"/>
    <mergeCell ref="AJ66:AL66"/>
    <mergeCell ref="AM66:AO66"/>
    <mergeCell ref="AP66:AR66"/>
    <mergeCell ref="AS66:AU66"/>
    <mergeCell ref="B70:AC70"/>
    <mergeCell ref="B71:AC71"/>
    <mergeCell ref="AV68:AW68"/>
    <mergeCell ref="AX68:AY68"/>
    <mergeCell ref="AZ68:BE68"/>
    <mergeCell ref="AD69:AF69"/>
    <mergeCell ref="AG69:AI69"/>
    <mergeCell ref="AJ69:AL69"/>
    <mergeCell ref="AM69:AO69"/>
    <mergeCell ref="AP69:AR69"/>
    <mergeCell ref="AS69:AU69"/>
    <mergeCell ref="AV69:AW69"/>
    <mergeCell ref="AX69:AY69"/>
    <mergeCell ref="AZ69:BE69"/>
    <mergeCell ref="AD68:AF68"/>
    <mergeCell ref="AG68:AI68"/>
    <mergeCell ref="AJ68:AL68"/>
    <mergeCell ref="AM68:AO68"/>
    <mergeCell ref="AP68:AR68"/>
    <mergeCell ref="AS68:AU68"/>
    <mergeCell ref="B68:AC68"/>
    <mergeCell ref="B69:AC69"/>
    <mergeCell ref="AV70:AW70"/>
    <mergeCell ref="AX70:AY70"/>
    <mergeCell ref="AZ70:BE70"/>
    <mergeCell ref="AD71:AF71"/>
    <mergeCell ref="AG71:AI71"/>
    <mergeCell ref="AJ71:AL71"/>
    <mergeCell ref="AM71:AO71"/>
    <mergeCell ref="AP71:AR71"/>
    <mergeCell ref="AS71:AU71"/>
    <mergeCell ref="AV71:AW71"/>
    <mergeCell ref="AX71:AY71"/>
    <mergeCell ref="AZ71:BE71"/>
    <mergeCell ref="AD70:AF70"/>
    <mergeCell ref="AG70:AI70"/>
    <mergeCell ref="AJ70:AL70"/>
    <mergeCell ref="AM70:AO70"/>
    <mergeCell ref="AP70:AR70"/>
    <mergeCell ref="AS70:AU70"/>
    <mergeCell ref="BB76:BC77"/>
    <mergeCell ref="AV72:AW72"/>
    <mergeCell ref="AX72:AY72"/>
    <mergeCell ref="AZ72:BE72"/>
    <mergeCell ref="BC73:BE73"/>
    <mergeCell ref="BD76:BE77"/>
    <mergeCell ref="A75:M75"/>
    <mergeCell ref="O75:AH75"/>
    <mergeCell ref="AI75:AO75"/>
    <mergeCell ref="AP75:AS75"/>
    <mergeCell ref="AT75:BA75"/>
    <mergeCell ref="BB75:BC75"/>
    <mergeCell ref="BD75:BE75"/>
    <mergeCell ref="AD72:AF72"/>
    <mergeCell ref="AG72:AI72"/>
    <mergeCell ref="AJ72:AL72"/>
    <mergeCell ref="AM72:AO72"/>
    <mergeCell ref="AP72:AR72"/>
    <mergeCell ref="AS72:AU72"/>
    <mergeCell ref="B72:AC72"/>
    <mergeCell ref="A77:M77"/>
    <mergeCell ref="AP77:AQ77"/>
    <mergeCell ref="AR77:AS77"/>
    <mergeCell ref="AT77:AU77"/>
    <mergeCell ref="AV77:AW77"/>
    <mergeCell ref="AX77:AY77"/>
    <mergeCell ref="AZ77:BA77"/>
    <mergeCell ref="A78:M79"/>
    <mergeCell ref="O78:AD78"/>
    <mergeCell ref="AE78:AR78"/>
    <mergeCell ref="AS78:BA78"/>
    <mergeCell ref="O76:AH77"/>
    <mergeCell ref="AI76:AO77"/>
    <mergeCell ref="AP76:AQ76"/>
    <mergeCell ref="AR76:AS76"/>
    <mergeCell ref="AT76:AU76"/>
    <mergeCell ref="AV76:AW76"/>
    <mergeCell ref="AX76:AY76"/>
    <mergeCell ref="AZ76:BA76"/>
    <mergeCell ref="BB78:BE78"/>
    <mergeCell ref="O79:AD80"/>
    <mergeCell ref="AE79:AR80"/>
    <mergeCell ref="AS79:AU79"/>
    <mergeCell ref="AV79:AX79"/>
    <mergeCell ref="AY79:BA79"/>
    <mergeCell ref="A80:M80"/>
    <mergeCell ref="AS80:AU80"/>
    <mergeCell ref="AV80:AX80"/>
    <mergeCell ref="AY80:BA80"/>
    <mergeCell ref="BB79:BC80"/>
    <mergeCell ref="BD79:BE80"/>
    <mergeCell ref="A82:I82"/>
    <mergeCell ref="J82:L82"/>
    <mergeCell ref="M82:V82"/>
    <mergeCell ref="W82:Y82"/>
    <mergeCell ref="Z82:AL82"/>
    <mergeCell ref="AM82:AO82"/>
    <mergeCell ref="AP82:AU83"/>
    <mergeCell ref="AV82:BE82"/>
    <mergeCell ref="A83:AC83"/>
    <mergeCell ref="AD83:AI83"/>
    <mergeCell ref="AJ83:AO83"/>
    <mergeCell ref="AV83:AW84"/>
    <mergeCell ref="AX83:AY84"/>
    <mergeCell ref="AZ83:BE84"/>
    <mergeCell ref="A84:AC84"/>
    <mergeCell ref="AD84:AF84"/>
    <mergeCell ref="AG84:AI84"/>
    <mergeCell ref="AJ84:AL84"/>
    <mergeCell ref="AM84:AO84"/>
    <mergeCell ref="AP84:AR84"/>
    <mergeCell ref="AS84:AU84"/>
    <mergeCell ref="B87:AC87"/>
    <mergeCell ref="B88:AC88"/>
    <mergeCell ref="AV85:AW85"/>
    <mergeCell ref="AX85:AY85"/>
    <mergeCell ref="AZ85:BE85"/>
    <mergeCell ref="AD86:AF86"/>
    <mergeCell ref="AG86:AI86"/>
    <mergeCell ref="AJ86:AL86"/>
    <mergeCell ref="AM86:AO86"/>
    <mergeCell ref="AP86:AR86"/>
    <mergeCell ref="AS86:AU86"/>
    <mergeCell ref="AV86:AW86"/>
    <mergeCell ref="AX86:AY86"/>
    <mergeCell ref="AZ86:BE86"/>
    <mergeCell ref="AD85:AF85"/>
    <mergeCell ref="AG85:AI85"/>
    <mergeCell ref="AJ85:AL85"/>
    <mergeCell ref="AM85:AO85"/>
    <mergeCell ref="AP85:AR85"/>
    <mergeCell ref="AS85:AU85"/>
    <mergeCell ref="B85:AC85"/>
    <mergeCell ref="B86:AC86"/>
    <mergeCell ref="AV87:AW87"/>
    <mergeCell ref="AX87:AY87"/>
    <mergeCell ref="AZ87:BE87"/>
    <mergeCell ref="AD88:AF88"/>
    <mergeCell ref="AG88:AI88"/>
    <mergeCell ref="AJ88:AL88"/>
    <mergeCell ref="AM88:AO88"/>
    <mergeCell ref="AP88:AR88"/>
    <mergeCell ref="AS88:AU88"/>
    <mergeCell ref="AV88:AW88"/>
    <mergeCell ref="AX88:AY88"/>
    <mergeCell ref="AZ88:BE88"/>
    <mergeCell ref="AD87:AF87"/>
    <mergeCell ref="AG87:AI87"/>
    <mergeCell ref="AJ87:AL87"/>
    <mergeCell ref="AM87:AO87"/>
    <mergeCell ref="AP87:AR87"/>
    <mergeCell ref="AS87:AU87"/>
    <mergeCell ref="B92:AC92"/>
    <mergeCell ref="AV89:AW89"/>
    <mergeCell ref="AX89:AY89"/>
    <mergeCell ref="AZ89:BE89"/>
    <mergeCell ref="AD90:AF90"/>
    <mergeCell ref="AG90:AI90"/>
    <mergeCell ref="AJ90:AL90"/>
    <mergeCell ref="AM90:AO90"/>
    <mergeCell ref="AP90:AR90"/>
    <mergeCell ref="AS90:AU90"/>
    <mergeCell ref="AV90:AW90"/>
    <mergeCell ref="AX90:AY90"/>
    <mergeCell ref="AZ90:BE90"/>
    <mergeCell ref="AD89:AF89"/>
    <mergeCell ref="AG89:AI89"/>
    <mergeCell ref="AJ89:AL89"/>
    <mergeCell ref="AM89:AO89"/>
    <mergeCell ref="AP89:AR89"/>
    <mergeCell ref="AS89:AU89"/>
    <mergeCell ref="B89:AC89"/>
    <mergeCell ref="B90:AC90"/>
    <mergeCell ref="AV91:AW91"/>
    <mergeCell ref="AX91:AY91"/>
    <mergeCell ref="AZ91:BE91"/>
    <mergeCell ref="AD91:AF91"/>
    <mergeCell ref="AG91:AI91"/>
    <mergeCell ref="AJ91:AL91"/>
    <mergeCell ref="AM91:AO91"/>
    <mergeCell ref="AP91:AR91"/>
    <mergeCell ref="AS91:AU91"/>
    <mergeCell ref="AV93:AW93"/>
    <mergeCell ref="AX93:AY93"/>
    <mergeCell ref="AZ93:BE93"/>
    <mergeCell ref="AD93:AF93"/>
    <mergeCell ref="AG93:AI93"/>
    <mergeCell ref="AJ93:AL93"/>
    <mergeCell ref="AM93:AO93"/>
    <mergeCell ref="AP93:AR93"/>
    <mergeCell ref="AS93:AU93"/>
    <mergeCell ref="AD92:AF92"/>
    <mergeCell ref="AG92:AI92"/>
    <mergeCell ref="AJ92:AL92"/>
    <mergeCell ref="AM92:AO92"/>
    <mergeCell ref="AP92:AR92"/>
    <mergeCell ref="AS92:AU92"/>
    <mergeCell ref="AV92:AW92"/>
    <mergeCell ref="AX92:AY92"/>
    <mergeCell ref="AZ92:BE92"/>
    <mergeCell ref="AD94:AF94"/>
    <mergeCell ref="AG94:AI94"/>
    <mergeCell ref="AJ94:AL94"/>
    <mergeCell ref="AM94:AO94"/>
    <mergeCell ref="AP94:AR94"/>
    <mergeCell ref="AS94:AU94"/>
    <mergeCell ref="AV94:AW94"/>
    <mergeCell ref="AX94:AY94"/>
    <mergeCell ref="AZ94:BE94"/>
    <mergeCell ref="AX96:AY96"/>
    <mergeCell ref="AZ96:BE96"/>
    <mergeCell ref="AD95:AF95"/>
    <mergeCell ref="AG95:AI95"/>
    <mergeCell ref="AJ95:AL95"/>
    <mergeCell ref="AM95:AO95"/>
    <mergeCell ref="AP95:AR95"/>
    <mergeCell ref="AS95:AU95"/>
    <mergeCell ref="B95:AC95"/>
    <mergeCell ref="B96:AC96"/>
    <mergeCell ref="AD97:AF97"/>
    <mergeCell ref="AG97:AI97"/>
    <mergeCell ref="AJ97:AL97"/>
    <mergeCell ref="AM97:AO97"/>
    <mergeCell ref="AP97:AR97"/>
    <mergeCell ref="AS97:AU97"/>
    <mergeCell ref="B97:AC97"/>
    <mergeCell ref="B98:AC98"/>
    <mergeCell ref="AV95:AW95"/>
    <mergeCell ref="AD96:AF96"/>
    <mergeCell ref="AG96:AI96"/>
    <mergeCell ref="AJ96:AL96"/>
    <mergeCell ref="AM96:AO96"/>
    <mergeCell ref="AP96:AR96"/>
    <mergeCell ref="AS96:AU96"/>
    <mergeCell ref="AV96:AW96"/>
    <mergeCell ref="AD98:AF98"/>
    <mergeCell ref="AG98:AI98"/>
    <mergeCell ref="AJ98:AL98"/>
    <mergeCell ref="AM98:AO98"/>
    <mergeCell ref="AP98:AR98"/>
    <mergeCell ref="AS98:AU98"/>
    <mergeCell ref="AV98:AW98"/>
    <mergeCell ref="AV97:AW97"/>
    <mergeCell ref="AZ98:BE98"/>
    <mergeCell ref="AD101:AF101"/>
    <mergeCell ref="AG101:AI101"/>
    <mergeCell ref="AJ101:AL101"/>
    <mergeCell ref="AM101:AO101"/>
    <mergeCell ref="AP101:AR101"/>
    <mergeCell ref="AS101:AU101"/>
    <mergeCell ref="B101:AC101"/>
    <mergeCell ref="AX99:AY99"/>
    <mergeCell ref="AZ99:BE99"/>
    <mergeCell ref="AX100:AY100"/>
    <mergeCell ref="AZ100:BE100"/>
    <mergeCell ref="B100:AC100"/>
    <mergeCell ref="AD102:AF102"/>
    <mergeCell ref="AG102:AI102"/>
    <mergeCell ref="AJ102:AL102"/>
    <mergeCell ref="AM102:AO102"/>
    <mergeCell ref="AP102:AR102"/>
    <mergeCell ref="AS102:AU102"/>
    <mergeCell ref="AV102:AW102"/>
    <mergeCell ref="AX98:AY98"/>
    <mergeCell ref="AJ100:AL100"/>
    <mergeCell ref="AM100:AO100"/>
    <mergeCell ref="AP100:AR100"/>
    <mergeCell ref="AS100:AU100"/>
    <mergeCell ref="AV100:AW100"/>
    <mergeCell ref="AD99:AF99"/>
    <mergeCell ref="AG99:AI99"/>
    <mergeCell ref="AJ99:AL99"/>
    <mergeCell ref="AM99:AO99"/>
    <mergeCell ref="AP99:AR99"/>
    <mergeCell ref="AS99:AU99"/>
    <mergeCell ref="AS107:AU107"/>
    <mergeCell ref="AV105:AW105"/>
    <mergeCell ref="AX105:AY105"/>
    <mergeCell ref="AZ105:BE105"/>
    <mergeCell ref="AD106:AF106"/>
    <mergeCell ref="AG106:AI106"/>
    <mergeCell ref="AJ106:AL106"/>
    <mergeCell ref="AM106:AO106"/>
    <mergeCell ref="AP106:AR106"/>
    <mergeCell ref="AS106:AU106"/>
    <mergeCell ref="AV106:AW106"/>
    <mergeCell ref="AX106:AY106"/>
    <mergeCell ref="AZ106:BE106"/>
    <mergeCell ref="AD105:AF105"/>
    <mergeCell ref="AG105:AI105"/>
    <mergeCell ref="AJ105:AL105"/>
    <mergeCell ref="AM105:AO105"/>
    <mergeCell ref="AP105:AR105"/>
    <mergeCell ref="AS105:AU105"/>
    <mergeCell ref="BC110:BE110"/>
    <mergeCell ref="AD109:AF109"/>
    <mergeCell ref="AG109:AI109"/>
    <mergeCell ref="AJ109:AL109"/>
    <mergeCell ref="AM109:AO109"/>
    <mergeCell ref="AP109:AR109"/>
    <mergeCell ref="AS109:AU109"/>
    <mergeCell ref="AV107:AW107"/>
    <mergeCell ref="AX107:AY107"/>
    <mergeCell ref="AZ107:BE107"/>
    <mergeCell ref="AD108:AF108"/>
    <mergeCell ref="AG108:AI108"/>
    <mergeCell ref="AJ108:AL108"/>
    <mergeCell ref="AM108:AO108"/>
    <mergeCell ref="AP108:AR108"/>
    <mergeCell ref="AS108:AU108"/>
    <mergeCell ref="AV108:AW108"/>
    <mergeCell ref="AX108:AY108"/>
    <mergeCell ref="AZ108:BE108"/>
    <mergeCell ref="AD107:AF107"/>
    <mergeCell ref="AG107:AI107"/>
    <mergeCell ref="AJ107:AL107"/>
    <mergeCell ref="AM107:AO107"/>
    <mergeCell ref="AP107:AR107"/>
    <mergeCell ref="AV109:AW109"/>
    <mergeCell ref="AX109:AY109"/>
    <mergeCell ref="AZ109:BE109"/>
    <mergeCell ref="AV103:AW103"/>
    <mergeCell ref="AX103:AY103"/>
    <mergeCell ref="AZ103:BE103"/>
    <mergeCell ref="AV101:AW101"/>
    <mergeCell ref="AX101:AY101"/>
    <mergeCell ref="AZ101:BE101"/>
    <mergeCell ref="AX104:AY104"/>
    <mergeCell ref="AZ104:BE104"/>
    <mergeCell ref="AV104:AW104"/>
    <mergeCell ref="AX102:AY102"/>
    <mergeCell ref="AZ102:BE102"/>
    <mergeCell ref="B107:AC107"/>
    <mergeCell ref="B108:AC108"/>
    <mergeCell ref="B109:AC109"/>
    <mergeCell ref="B34:AC34"/>
    <mergeCell ref="B35:AC35"/>
    <mergeCell ref="B48:AC48"/>
    <mergeCell ref="B49:AC49"/>
    <mergeCell ref="B50:AC50"/>
    <mergeCell ref="B51:AC51"/>
    <mergeCell ref="B52:AC52"/>
    <mergeCell ref="B53:AC53"/>
    <mergeCell ref="B54:AC54"/>
    <mergeCell ref="B55:AC55"/>
    <mergeCell ref="B56:AC56"/>
    <mergeCell ref="B57:AC57"/>
    <mergeCell ref="B58:AC58"/>
    <mergeCell ref="B59:AC59"/>
    <mergeCell ref="B60:AC60"/>
    <mergeCell ref="B61:AC61"/>
    <mergeCell ref="B104:AC104"/>
    <mergeCell ref="B105:AC105"/>
    <mergeCell ref="B103:AC103"/>
    <mergeCell ref="B102:AC102"/>
    <mergeCell ref="B99:AC99"/>
    <mergeCell ref="B62:AC62"/>
    <mergeCell ref="B93:AC93"/>
    <mergeCell ref="B94:AC94"/>
    <mergeCell ref="B91:AC91"/>
    <mergeCell ref="AX97:AY97"/>
    <mergeCell ref="AZ97:BE97"/>
    <mergeCell ref="AX95:AY95"/>
    <mergeCell ref="AZ95:BE95"/>
    <mergeCell ref="B106:AC106"/>
    <mergeCell ref="AD104:AF104"/>
    <mergeCell ref="AG104:AI104"/>
    <mergeCell ref="AJ104:AL104"/>
    <mergeCell ref="AM104:AO104"/>
    <mergeCell ref="AP104:AR104"/>
    <mergeCell ref="AS104:AU104"/>
    <mergeCell ref="AD103:AF103"/>
    <mergeCell ref="AG103:AI103"/>
    <mergeCell ref="AJ103:AL103"/>
    <mergeCell ref="AM103:AO103"/>
    <mergeCell ref="AP103:AR103"/>
    <mergeCell ref="AS103:AU103"/>
    <mergeCell ref="AV99:AW99"/>
    <mergeCell ref="AD100:AF100"/>
    <mergeCell ref="AG100:AI100"/>
  </mergeCells>
  <conditionalFormatting sqref="AX11:AY35 AX48:AY72 AX85:AY109">
    <cfRule type="cellIs" dxfId="3" priority="1" operator="equal">
      <formula>10</formula>
    </cfRule>
    <cfRule type="cellIs" dxfId="2" priority="2" operator="lessThan">
      <formula>6</formula>
    </cfRule>
  </conditionalFormatting>
  <pageMargins left="0.7" right="0.7" top="0.75" bottom="0.75" header="0.3" footer="0.3"/>
  <pageSetup scale="50" orientation="landscape" r:id="rId1"/>
  <rowBreaks count="2" manualBreakCount="2">
    <brk id="36" max="16383" man="1"/>
    <brk id="73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FF747-7D6A-46CE-89D3-7120C2ECF0FD}">
  <sheetPr codeName="Hoja8">
    <tabColor rgb="FF00B0F0"/>
  </sheetPr>
  <dimension ref="A1:BF104"/>
  <sheetViews>
    <sheetView view="pageBreakPreview" zoomScale="70" zoomScaleNormal="70" zoomScaleSheetLayoutView="70" workbookViewId="0">
      <selection activeCell="B4" sqref="B4:AC4"/>
    </sheetView>
  </sheetViews>
  <sheetFormatPr baseColWidth="10" defaultRowHeight="12.75" x14ac:dyDescent="0.2"/>
  <cols>
    <col min="1" max="8" width="3.5703125" customWidth="1"/>
    <col min="9" max="9" width="6.7109375" customWidth="1"/>
    <col min="10" max="21" width="3.5703125" customWidth="1"/>
    <col min="22" max="22" width="9.42578125" customWidth="1"/>
    <col min="23" max="29" width="3.5703125" customWidth="1"/>
    <col min="30" max="40" width="3.7109375" customWidth="1"/>
    <col min="41" max="41" width="6.42578125" customWidth="1"/>
    <col min="42" max="49" width="3.7109375" customWidth="1"/>
    <col min="50" max="57" width="4.7109375" customWidth="1"/>
    <col min="58" max="58" width="17.42578125" bestFit="1" customWidth="1"/>
    <col min="59" max="59" width="6.42578125" customWidth="1"/>
  </cols>
  <sheetData>
    <row r="1" spans="1:58" ht="18" x14ac:dyDescent="0.2">
      <c r="A1" s="319" t="s">
        <v>80</v>
      </c>
      <c r="B1" s="320"/>
      <c r="C1" s="320"/>
      <c r="D1" s="320"/>
      <c r="E1" s="320"/>
      <c r="F1" s="320"/>
      <c r="G1" s="320"/>
      <c r="H1" s="320"/>
      <c r="I1" s="321"/>
      <c r="J1" s="322">
        <f>'ASIST-REV'!F32</f>
        <v>14</v>
      </c>
      <c r="K1" s="323"/>
      <c r="L1" s="324"/>
      <c r="M1" s="319" t="s">
        <v>81</v>
      </c>
      <c r="N1" s="320"/>
      <c r="O1" s="320"/>
      <c r="P1" s="320"/>
      <c r="Q1" s="320"/>
      <c r="R1" s="320"/>
      <c r="S1" s="320"/>
      <c r="T1" s="320"/>
      <c r="U1" s="320"/>
      <c r="V1" s="321"/>
      <c r="W1" s="325">
        <f>CONCENTRADO!C15</f>
        <v>70</v>
      </c>
      <c r="X1" s="326"/>
      <c r="Y1" s="327"/>
      <c r="Z1" s="328" t="s">
        <v>96</v>
      </c>
      <c r="AA1" s="328"/>
      <c r="AB1" s="328"/>
      <c r="AC1" s="328"/>
      <c r="AD1" s="328"/>
      <c r="AE1" s="328"/>
      <c r="AF1" s="328"/>
      <c r="AG1" s="328"/>
      <c r="AH1" s="328"/>
      <c r="AI1" s="328"/>
      <c r="AJ1" s="328"/>
      <c r="AK1" s="328"/>
      <c r="AL1" s="328"/>
      <c r="AM1" s="325">
        <f>CONCENTRADO!C14</f>
        <v>30</v>
      </c>
      <c r="AN1" s="326"/>
      <c r="AO1" s="327"/>
      <c r="AP1" s="257" t="s">
        <v>83</v>
      </c>
      <c r="AQ1" s="258"/>
      <c r="AR1" s="258"/>
      <c r="AS1" s="258"/>
      <c r="AT1" s="258"/>
      <c r="AU1" s="307"/>
      <c r="AV1" s="329" t="s">
        <v>84</v>
      </c>
      <c r="AW1" s="330"/>
      <c r="AX1" s="330"/>
      <c r="AY1" s="330"/>
      <c r="AZ1" s="330"/>
      <c r="BA1" s="330"/>
      <c r="BB1" s="330"/>
      <c r="BC1" s="330"/>
      <c r="BD1" s="330"/>
      <c r="BE1" s="331"/>
    </row>
    <row r="2" spans="1:58" x14ac:dyDescent="0.2">
      <c r="A2" s="144" t="s">
        <v>32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6"/>
      <c r="AD2" s="257" t="s">
        <v>85</v>
      </c>
      <c r="AE2" s="258"/>
      <c r="AF2" s="258"/>
      <c r="AG2" s="258"/>
      <c r="AH2" s="258"/>
      <c r="AI2" s="258"/>
      <c r="AJ2" s="332" t="s">
        <v>86</v>
      </c>
      <c r="AK2" s="332"/>
      <c r="AL2" s="332"/>
      <c r="AM2" s="332"/>
      <c r="AN2" s="332"/>
      <c r="AO2" s="332"/>
      <c r="AP2" s="259"/>
      <c r="AQ2" s="260"/>
      <c r="AR2" s="260"/>
      <c r="AS2" s="260"/>
      <c r="AT2" s="260"/>
      <c r="AU2" s="308"/>
      <c r="AV2" s="309" t="s">
        <v>87</v>
      </c>
      <c r="AW2" s="310"/>
      <c r="AX2" s="309" t="s">
        <v>88</v>
      </c>
      <c r="AY2" s="310"/>
      <c r="AZ2" s="309" t="s">
        <v>89</v>
      </c>
      <c r="BA2" s="333"/>
      <c r="BB2" s="333"/>
      <c r="BC2" s="333"/>
      <c r="BD2" s="333"/>
      <c r="BE2" s="310"/>
    </row>
    <row r="3" spans="1:58" ht="36.75" customHeight="1" x14ac:dyDescent="0.2">
      <c r="A3" s="212" t="s">
        <v>33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4"/>
      <c r="AD3" s="227" t="s">
        <v>4</v>
      </c>
      <c r="AE3" s="227"/>
      <c r="AF3" s="227"/>
      <c r="AG3" s="227" t="s">
        <v>44</v>
      </c>
      <c r="AH3" s="227"/>
      <c r="AI3" s="227"/>
      <c r="AJ3" s="227" t="s">
        <v>91</v>
      </c>
      <c r="AK3" s="227"/>
      <c r="AL3" s="227"/>
      <c r="AM3" s="227" t="s">
        <v>92</v>
      </c>
      <c r="AN3" s="227"/>
      <c r="AO3" s="227"/>
      <c r="AP3" s="227" t="s">
        <v>93</v>
      </c>
      <c r="AQ3" s="227"/>
      <c r="AR3" s="227"/>
      <c r="AS3" s="227" t="s">
        <v>94</v>
      </c>
      <c r="AT3" s="227"/>
      <c r="AU3" s="227"/>
      <c r="AV3" s="311"/>
      <c r="AW3" s="312"/>
      <c r="AX3" s="311"/>
      <c r="AY3" s="312"/>
      <c r="AZ3" s="311"/>
      <c r="BA3" s="334"/>
      <c r="BB3" s="334"/>
      <c r="BC3" s="334"/>
      <c r="BD3" s="334"/>
      <c r="BE3" s="312"/>
    </row>
    <row r="4" spans="1:58" ht="30" customHeight="1" x14ac:dyDescent="0.25">
      <c r="A4" s="5">
        <v>26</v>
      </c>
      <c r="B4" s="177" t="str">
        <f>IF(ISBLANK(NOMBRES!B27),"",NOMBRES!B27)</f>
        <v>HERNANDEZ HERNANDEZ MARCE DEL ROSARIO</v>
      </c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79"/>
      <c r="AD4" s="226">
        <f>IF(B4="","",'ASIST-REV'!BR3)</f>
        <v>14</v>
      </c>
      <c r="AE4" s="226"/>
      <c r="AF4" s="226"/>
      <c r="AG4" s="226">
        <f>IF(B4="","",'ASIST-REV'!BT3)</f>
        <v>0</v>
      </c>
      <c r="AH4" s="226"/>
      <c r="AI4" s="226"/>
      <c r="AJ4" s="226" t="str">
        <f>IF(B4="","",EVID_REV!BC6)</f>
        <v>1 / 3</v>
      </c>
      <c r="AK4" s="226"/>
      <c r="AL4" s="226"/>
      <c r="AM4" s="226">
        <f>IF(B4="","",EVID_REV!BE6)</f>
        <v>19</v>
      </c>
      <c r="AN4" s="226"/>
      <c r="AO4" s="226"/>
      <c r="AP4" s="226">
        <f>IF(B4="","",CONCENTRADO!C45)</f>
        <v>6.9</v>
      </c>
      <c r="AQ4" s="226"/>
      <c r="AR4" s="226"/>
      <c r="AS4" s="226">
        <f>IF(B4="","",CONCENTRADO!D45)</f>
        <v>20.7</v>
      </c>
      <c r="AT4" s="226"/>
      <c r="AU4" s="226"/>
      <c r="AV4" s="226">
        <f>IF(B4="","",TRUNC(SUM(AM4,AS4),1))</f>
        <v>39.700000000000003</v>
      </c>
      <c r="AW4" s="226"/>
      <c r="AX4" s="373">
        <f>IF(B4="","",IF(AND(TRUNC(AV4/10,1)&gt;0,TRUNC(AV4/10,1)&lt;6),5, IF(  TRUNC(AV4/10,1)&gt;=6,TRUNC(AV4/10,1),IF(AD4&gt;=1,5,  ""))  ))</f>
        <v>5</v>
      </c>
      <c r="AY4" s="314"/>
      <c r="AZ4" s="172"/>
      <c r="BA4" s="315"/>
      <c r="BB4" s="315"/>
      <c r="BC4" s="315"/>
      <c r="BD4" s="315"/>
      <c r="BE4" s="173"/>
      <c r="BF4" s="71" t="str">
        <f>IF(B4="","",IF(AND(AX4&gt;=5,AX4&lt;=10),"","Error de calificacion"))</f>
        <v/>
      </c>
    </row>
    <row r="5" spans="1:58" ht="30" customHeight="1" x14ac:dyDescent="0.25">
      <c r="A5" s="10">
        <v>27</v>
      </c>
      <c r="B5" s="174" t="str">
        <f>IF(ISBLANK(NOMBRES!B28),"",NOMBRES!B28)</f>
        <v>HERNANDEZ HERNANDEZ NAHEMA DEL MILAGROS</v>
      </c>
      <c r="C5" s="175"/>
      <c r="D5" s="175"/>
      <c r="E5" s="175"/>
      <c r="F5" s="175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6"/>
      <c r="AD5" s="150">
        <f>IF(B5="","",'ASIST-REV'!BR4)</f>
        <v>14</v>
      </c>
      <c r="AE5" s="316"/>
      <c r="AF5" s="151"/>
      <c r="AG5" s="150">
        <f>IF(B5="","",'ASIST-REV'!BT4)</f>
        <v>0</v>
      </c>
      <c r="AH5" s="316"/>
      <c r="AI5" s="151"/>
      <c r="AJ5" s="150" t="str">
        <f>IF(B5="","",EVID_REV!BC7)</f>
        <v>2 / 3</v>
      </c>
      <c r="AK5" s="316"/>
      <c r="AL5" s="151"/>
      <c r="AM5" s="150">
        <f>IF(B5="","",EVID_REV!BE7)</f>
        <v>36</v>
      </c>
      <c r="AN5" s="316"/>
      <c r="AO5" s="151"/>
      <c r="AP5" s="150">
        <f>IF(B5="","",CONCENTRADO!C46)</f>
        <v>0</v>
      </c>
      <c r="AQ5" s="316"/>
      <c r="AR5" s="151"/>
      <c r="AS5" s="150">
        <f>IF(B5="","",CONCENTRADO!D46)</f>
        <v>0</v>
      </c>
      <c r="AT5" s="316"/>
      <c r="AU5" s="151"/>
      <c r="AV5" s="150">
        <f t="shared" ref="AV5:AV28" si="0">IF(B5="","",TRUNC(SUM(AM5,AS5),1))</f>
        <v>36</v>
      </c>
      <c r="AW5" s="151"/>
      <c r="AX5" s="317">
        <f t="shared" ref="AX5:AX28" si="1">IF(B5="","",IF(AND(TRUNC(AV5/10,1)&gt;0,TRUNC(AV5/10,1)&lt;6),5, IF(  TRUNC(AV5/10,1)&gt;=6,TRUNC(AV5/10,1),IF(AD5&gt;=1,5,  ""))  ))</f>
        <v>5</v>
      </c>
      <c r="AY5" s="318"/>
      <c r="AZ5" s="150"/>
      <c r="BA5" s="316"/>
      <c r="BB5" s="316"/>
      <c r="BC5" s="316"/>
      <c r="BD5" s="316"/>
      <c r="BE5" s="151"/>
      <c r="BF5" s="71" t="str">
        <f t="shared" ref="BF5:BF28" si="2">IF(B5="","",IF(AND(AX5&gt;=5,AX5&lt;=10),"","Error de calificacion"))</f>
        <v/>
      </c>
    </row>
    <row r="6" spans="1:58" ht="30" customHeight="1" x14ac:dyDescent="0.25">
      <c r="A6" s="5">
        <v>28</v>
      </c>
      <c r="B6" s="177" t="str">
        <f>IF(ISBLANK(NOMBRES!B29),"",NOMBRES!B29)</f>
        <v>HERNANDEZ LUIS JOSE ANGEL</v>
      </c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8"/>
      <c r="W6" s="178"/>
      <c r="X6" s="178"/>
      <c r="Y6" s="178"/>
      <c r="Z6" s="178"/>
      <c r="AA6" s="178"/>
      <c r="AB6" s="178"/>
      <c r="AC6" s="179"/>
      <c r="AD6" s="172">
        <f>IF(B6="","",'ASIST-REV'!BR5)</f>
        <v>14</v>
      </c>
      <c r="AE6" s="315"/>
      <c r="AF6" s="173"/>
      <c r="AG6" s="172">
        <f>IF(B6="","",'ASIST-REV'!BT5)</f>
        <v>0</v>
      </c>
      <c r="AH6" s="315"/>
      <c r="AI6" s="173"/>
      <c r="AJ6" s="172" t="str">
        <f>IF(B6="","",EVID_REV!BC8)</f>
        <v>0 / 3</v>
      </c>
      <c r="AK6" s="315"/>
      <c r="AL6" s="173"/>
      <c r="AM6" s="172">
        <f>IF(B6="","",EVID_REV!BE8)</f>
        <v>0</v>
      </c>
      <c r="AN6" s="315"/>
      <c r="AO6" s="173"/>
      <c r="AP6" s="172">
        <f>IF(B6="","",CONCENTRADO!C47)</f>
        <v>0</v>
      </c>
      <c r="AQ6" s="315"/>
      <c r="AR6" s="173"/>
      <c r="AS6" s="172">
        <f>IF(B6="","",CONCENTRADO!D47)</f>
        <v>0</v>
      </c>
      <c r="AT6" s="315"/>
      <c r="AU6" s="173"/>
      <c r="AV6" s="172">
        <f t="shared" si="0"/>
        <v>0</v>
      </c>
      <c r="AW6" s="173"/>
      <c r="AX6" s="313">
        <f t="shared" si="1"/>
        <v>5</v>
      </c>
      <c r="AY6" s="314"/>
      <c r="AZ6" s="172"/>
      <c r="BA6" s="315"/>
      <c r="BB6" s="315"/>
      <c r="BC6" s="315"/>
      <c r="BD6" s="315"/>
      <c r="BE6" s="173"/>
      <c r="BF6" s="71" t="str">
        <f t="shared" si="2"/>
        <v/>
      </c>
    </row>
    <row r="7" spans="1:58" ht="30" customHeight="1" x14ac:dyDescent="0.25">
      <c r="A7" s="10">
        <v>29</v>
      </c>
      <c r="B7" s="174" t="str">
        <f>IF(ISBLANK(NOMBRES!B30),"",NOMBRES!B30)</f>
        <v>HERNANDEZ LUIS SOFIA</v>
      </c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6"/>
      <c r="AD7" s="150">
        <f>IF(B7="","",'ASIST-REV'!BR6)</f>
        <v>12</v>
      </c>
      <c r="AE7" s="316"/>
      <c r="AF7" s="151"/>
      <c r="AG7" s="150">
        <f>IF(B7="","",'ASIST-REV'!BT6)</f>
        <v>2</v>
      </c>
      <c r="AH7" s="316"/>
      <c r="AI7" s="151"/>
      <c r="AJ7" s="150" t="str">
        <f>IF(B7="","",EVID_REV!BC9)</f>
        <v>1 / 3</v>
      </c>
      <c r="AK7" s="316"/>
      <c r="AL7" s="151"/>
      <c r="AM7" s="150">
        <f>IF(B7="","",EVID_REV!BE9)</f>
        <v>12</v>
      </c>
      <c r="AN7" s="316"/>
      <c r="AO7" s="151"/>
      <c r="AP7" s="150">
        <f>IF(B7="","",CONCENTRADO!C48)</f>
        <v>0</v>
      </c>
      <c r="AQ7" s="316"/>
      <c r="AR7" s="151"/>
      <c r="AS7" s="150">
        <f>IF(B7="","",CONCENTRADO!D48)</f>
        <v>0</v>
      </c>
      <c r="AT7" s="316"/>
      <c r="AU7" s="151"/>
      <c r="AV7" s="150">
        <f t="shared" si="0"/>
        <v>12</v>
      </c>
      <c r="AW7" s="151"/>
      <c r="AX7" s="317">
        <f t="shared" si="1"/>
        <v>5</v>
      </c>
      <c r="AY7" s="318"/>
      <c r="AZ7" s="150"/>
      <c r="BA7" s="316"/>
      <c r="BB7" s="316"/>
      <c r="BC7" s="316"/>
      <c r="BD7" s="316"/>
      <c r="BE7" s="151"/>
      <c r="BF7" s="71" t="str">
        <f t="shared" si="2"/>
        <v/>
      </c>
    </row>
    <row r="8" spans="1:58" ht="30" customHeight="1" x14ac:dyDescent="0.25">
      <c r="A8" s="5">
        <v>30</v>
      </c>
      <c r="B8" s="177" t="str">
        <f>IF(ISBLANK(NOMBRES!B31),"",NOMBRES!B31)</f>
        <v>HERNANDEZ NOLASCO BLANCA AZALIA</v>
      </c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179"/>
      <c r="AD8" s="172">
        <f>IF(B8="","",'ASIST-REV'!BR7)</f>
        <v>14</v>
      </c>
      <c r="AE8" s="315"/>
      <c r="AF8" s="173"/>
      <c r="AG8" s="172">
        <f>IF(B8="","",'ASIST-REV'!BT7)</f>
        <v>0</v>
      </c>
      <c r="AH8" s="315"/>
      <c r="AI8" s="173"/>
      <c r="AJ8" s="172" t="str">
        <f>IF(B8="","",EVID_REV!BC10)</f>
        <v>2 / 3</v>
      </c>
      <c r="AK8" s="315"/>
      <c r="AL8" s="173"/>
      <c r="AM8" s="172">
        <f>IF(B8="","",EVID_REV!BE10)</f>
        <v>43</v>
      </c>
      <c r="AN8" s="315"/>
      <c r="AO8" s="173"/>
      <c r="AP8" s="172">
        <f>IF(B8="","",CONCENTRADO!C49)</f>
        <v>0</v>
      </c>
      <c r="AQ8" s="315"/>
      <c r="AR8" s="173"/>
      <c r="AS8" s="172">
        <f>IF(B8="","",CONCENTRADO!D49)</f>
        <v>0</v>
      </c>
      <c r="AT8" s="315"/>
      <c r="AU8" s="173"/>
      <c r="AV8" s="172">
        <f t="shared" si="0"/>
        <v>43</v>
      </c>
      <c r="AW8" s="173"/>
      <c r="AX8" s="313">
        <f t="shared" si="1"/>
        <v>5</v>
      </c>
      <c r="AY8" s="314"/>
      <c r="AZ8" s="172"/>
      <c r="BA8" s="315"/>
      <c r="BB8" s="315"/>
      <c r="BC8" s="315"/>
      <c r="BD8" s="315"/>
      <c r="BE8" s="173"/>
      <c r="BF8" s="71" t="str">
        <f t="shared" si="2"/>
        <v/>
      </c>
    </row>
    <row r="9" spans="1:58" ht="30" customHeight="1" x14ac:dyDescent="0.25">
      <c r="A9" s="10">
        <v>31</v>
      </c>
      <c r="B9" s="174" t="str">
        <f>IF(ISBLANK(NOMBRES!B32),"",NOMBRES!B32)</f>
        <v>JUAREZ BAHENA XIMENA</v>
      </c>
      <c r="C9" s="175"/>
      <c r="D9" s="175"/>
      <c r="E9" s="175"/>
      <c r="F9" s="175"/>
      <c r="G9" s="175"/>
      <c r="H9" s="175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6"/>
      <c r="AD9" s="150">
        <f>IF(B9="","",'ASIST-REV'!BR8)</f>
        <v>14</v>
      </c>
      <c r="AE9" s="316"/>
      <c r="AF9" s="151"/>
      <c r="AG9" s="150">
        <f>IF(B9="","",'ASIST-REV'!BT8)</f>
        <v>0</v>
      </c>
      <c r="AH9" s="316"/>
      <c r="AI9" s="151"/>
      <c r="AJ9" s="150" t="str">
        <f>IF(B9="","",EVID_REV!BC11)</f>
        <v>1 / 3</v>
      </c>
      <c r="AK9" s="316"/>
      <c r="AL9" s="151"/>
      <c r="AM9" s="150">
        <f>IF(B9="","",EVID_REV!BE11)</f>
        <v>20</v>
      </c>
      <c r="AN9" s="316"/>
      <c r="AO9" s="151"/>
      <c r="AP9" s="150">
        <f>IF(B9="","",CONCENTRADO!C50)</f>
        <v>0</v>
      </c>
      <c r="AQ9" s="316"/>
      <c r="AR9" s="151"/>
      <c r="AS9" s="150">
        <f>IF(B9="","",CONCENTRADO!D50)</f>
        <v>0</v>
      </c>
      <c r="AT9" s="316"/>
      <c r="AU9" s="151"/>
      <c r="AV9" s="150">
        <f t="shared" si="0"/>
        <v>20</v>
      </c>
      <c r="AW9" s="151"/>
      <c r="AX9" s="317">
        <f t="shared" si="1"/>
        <v>5</v>
      </c>
      <c r="AY9" s="318"/>
      <c r="AZ9" s="150"/>
      <c r="BA9" s="316"/>
      <c r="BB9" s="316"/>
      <c r="BC9" s="316"/>
      <c r="BD9" s="316"/>
      <c r="BE9" s="151"/>
      <c r="BF9" s="71" t="str">
        <f t="shared" si="2"/>
        <v/>
      </c>
    </row>
    <row r="10" spans="1:58" ht="30" customHeight="1" x14ac:dyDescent="0.25">
      <c r="A10" s="5">
        <v>32</v>
      </c>
      <c r="B10" s="177" t="str">
        <f>IF(ISBLANK(NOMBRES!B33),"",NOMBRES!B33)</f>
        <v>LAZARO VAZQUEZ ANGEL ARATH</v>
      </c>
      <c r="C10" s="178"/>
      <c r="D10" s="178"/>
      <c r="E10" s="178"/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  <c r="AA10" s="178"/>
      <c r="AB10" s="178"/>
      <c r="AC10" s="179"/>
      <c r="AD10" s="172">
        <f>IF(B10="","",'ASIST-REV'!BR9)</f>
        <v>12</v>
      </c>
      <c r="AE10" s="315"/>
      <c r="AF10" s="173"/>
      <c r="AG10" s="172">
        <f>IF(B10="","",'ASIST-REV'!BT9)</f>
        <v>2</v>
      </c>
      <c r="AH10" s="315"/>
      <c r="AI10" s="173"/>
      <c r="AJ10" s="172" t="str">
        <f>IF(B10="","",EVID_REV!BC12)</f>
        <v>1 / 3</v>
      </c>
      <c r="AK10" s="315"/>
      <c r="AL10" s="173"/>
      <c r="AM10" s="172">
        <f>IF(B10="","",EVID_REV!BE12)</f>
        <v>19</v>
      </c>
      <c r="AN10" s="315"/>
      <c r="AO10" s="173"/>
      <c r="AP10" s="172">
        <f>IF(B10="","",CONCENTRADO!C51)</f>
        <v>0</v>
      </c>
      <c r="AQ10" s="315"/>
      <c r="AR10" s="173"/>
      <c r="AS10" s="172">
        <f>IF(B10="","",CONCENTRADO!D51)</f>
        <v>0</v>
      </c>
      <c r="AT10" s="315"/>
      <c r="AU10" s="173"/>
      <c r="AV10" s="172">
        <f t="shared" si="0"/>
        <v>19</v>
      </c>
      <c r="AW10" s="173"/>
      <c r="AX10" s="313">
        <f t="shared" si="1"/>
        <v>5</v>
      </c>
      <c r="AY10" s="314"/>
      <c r="AZ10" s="172"/>
      <c r="BA10" s="315"/>
      <c r="BB10" s="315"/>
      <c r="BC10" s="315"/>
      <c r="BD10" s="315"/>
      <c r="BE10" s="173"/>
      <c r="BF10" s="71" t="str">
        <f t="shared" si="2"/>
        <v/>
      </c>
    </row>
    <row r="11" spans="1:58" ht="30" customHeight="1" x14ac:dyDescent="0.25">
      <c r="A11" s="10">
        <v>33</v>
      </c>
      <c r="B11" s="174" t="str">
        <f>IF(ISBLANK(NOMBRES!B34),"",NOMBRES!B34)</f>
        <v>LOPEZ GONZALEZ PARIS ANNGELY</v>
      </c>
      <c r="C11" s="175"/>
      <c r="D11" s="175"/>
      <c r="E11" s="175"/>
      <c r="F11" s="175"/>
      <c r="G11" s="175"/>
      <c r="H11" s="175"/>
      <c r="I11" s="175"/>
      <c r="J11" s="175"/>
      <c r="K11" s="175"/>
      <c r="L11" s="175"/>
      <c r="M11" s="175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6"/>
      <c r="AD11" s="150">
        <f>IF(B11="","",'ASIST-REV'!BR10)</f>
        <v>12</v>
      </c>
      <c r="AE11" s="316"/>
      <c r="AF11" s="151"/>
      <c r="AG11" s="150">
        <f>IF(B11="","",'ASIST-REV'!BT10)</f>
        <v>2</v>
      </c>
      <c r="AH11" s="316"/>
      <c r="AI11" s="151"/>
      <c r="AJ11" s="150" t="str">
        <f>IF(B11="","",EVID_REV!BC13)</f>
        <v>1 / 3</v>
      </c>
      <c r="AK11" s="316"/>
      <c r="AL11" s="151"/>
      <c r="AM11" s="150">
        <f>IF(B11="","",EVID_REV!BE13)</f>
        <v>18</v>
      </c>
      <c r="AN11" s="316"/>
      <c r="AO11" s="151"/>
      <c r="AP11" s="150">
        <f>IF(B11="","",CONCENTRADO!C52)</f>
        <v>0</v>
      </c>
      <c r="AQ11" s="316"/>
      <c r="AR11" s="151"/>
      <c r="AS11" s="150">
        <f>IF(B11="","",CONCENTRADO!D52)</f>
        <v>0</v>
      </c>
      <c r="AT11" s="316"/>
      <c r="AU11" s="151"/>
      <c r="AV11" s="150">
        <f t="shared" si="0"/>
        <v>18</v>
      </c>
      <c r="AW11" s="151"/>
      <c r="AX11" s="317">
        <f t="shared" si="1"/>
        <v>5</v>
      </c>
      <c r="AY11" s="318"/>
      <c r="AZ11" s="150"/>
      <c r="BA11" s="316"/>
      <c r="BB11" s="316"/>
      <c r="BC11" s="316"/>
      <c r="BD11" s="316"/>
      <c r="BE11" s="151"/>
      <c r="BF11" s="71" t="str">
        <f t="shared" si="2"/>
        <v/>
      </c>
    </row>
    <row r="12" spans="1:58" ht="30" customHeight="1" x14ac:dyDescent="0.25">
      <c r="A12" s="5">
        <v>34</v>
      </c>
      <c r="B12" s="177" t="str">
        <f>IF(ISBLANK(NOMBRES!B35),"",NOMBRES!B35)</f>
        <v>MARTINEZ BAUTISTA AMBAR GUADALUPE</v>
      </c>
      <c r="C12" s="178"/>
      <c r="D12" s="178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179"/>
      <c r="AD12" s="172">
        <f>IF(B12="","",'ASIST-REV'!BR11)</f>
        <v>12</v>
      </c>
      <c r="AE12" s="315"/>
      <c r="AF12" s="173"/>
      <c r="AG12" s="172">
        <f>IF(B12="","",'ASIST-REV'!BT11)</f>
        <v>2</v>
      </c>
      <c r="AH12" s="315"/>
      <c r="AI12" s="173"/>
      <c r="AJ12" s="172" t="str">
        <f>IF(B12="","",EVID_REV!BC14)</f>
        <v>1 / 3</v>
      </c>
      <c r="AK12" s="315"/>
      <c r="AL12" s="173"/>
      <c r="AM12" s="172">
        <f>IF(B12="","",EVID_REV!BE14)</f>
        <v>20</v>
      </c>
      <c r="AN12" s="315"/>
      <c r="AO12" s="173"/>
      <c r="AP12" s="172">
        <f>IF(B12="","",CONCENTRADO!C53)</f>
        <v>0</v>
      </c>
      <c r="AQ12" s="315"/>
      <c r="AR12" s="173"/>
      <c r="AS12" s="172">
        <f>IF(B12="","",CONCENTRADO!D53)</f>
        <v>0</v>
      </c>
      <c r="AT12" s="315"/>
      <c r="AU12" s="173"/>
      <c r="AV12" s="172">
        <f t="shared" si="0"/>
        <v>20</v>
      </c>
      <c r="AW12" s="173"/>
      <c r="AX12" s="313">
        <f t="shared" si="1"/>
        <v>5</v>
      </c>
      <c r="AY12" s="314"/>
      <c r="AZ12" s="172"/>
      <c r="BA12" s="315"/>
      <c r="BB12" s="315"/>
      <c r="BC12" s="315"/>
      <c r="BD12" s="315"/>
      <c r="BE12" s="173"/>
      <c r="BF12" s="71" t="str">
        <f t="shared" si="2"/>
        <v/>
      </c>
    </row>
    <row r="13" spans="1:58" ht="30" customHeight="1" x14ac:dyDescent="0.25">
      <c r="A13" s="10">
        <v>35</v>
      </c>
      <c r="B13" s="174" t="str">
        <f>IF(ISBLANK(NOMBRES!B36),"",NOMBRES!B36)</f>
        <v>MARTINEZ GONZALEZ JOSGAR NOE</v>
      </c>
      <c r="C13" s="175"/>
      <c r="D13" s="175"/>
      <c r="E13" s="175"/>
      <c r="F13" s="175"/>
      <c r="G13" s="175"/>
      <c r="H13" s="175"/>
      <c r="I13" s="175"/>
      <c r="J13" s="175"/>
      <c r="K13" s="175"/>
      <c r="L13" s="175"/>
      <c r="M13" s="175"/>
      <c r="N13" s="175"/>
      <c r="O13" s="175"/>
      <c r="P13" s="175"/>
      <c r="Q13" s="175"/>
      <c r="R13" s="175"/>
      <c r="S13" s="175"/>
      <c r="T13" s="175"/>
      <c r="U13" s="175"/>
      <c r="V13" s="175"/>
      <c r="W13" s="175"/>
      <c r="X13" s="175"/>
      <c r="Y13" s="175"/>
      <c r="Z13" s="175"/>
      <c r="AA13" s="175"/>
      <c r="AB13" s="175"/>
      <c r="AC13" s="176"/>
      <c r="AD13" s="150">
        <f>IF(B13="","",'ASIST-REV'!BR12)</f>
        <v>14</v>
      </c>
      <c r="AE13" s="316"/>
      <c r="AF13" s="151"/>
      <c r="AG13" s="150">
        <f>IF(B13="","",'ASIST-REV'!BT12)</f>
        <v>0</v>
      </c>
      <c r="AH13" s="316"/>
      <c r="AI13" s="151"/>
      <c r="AJ13" s="150" t="str">
        <f>IF(B13="","",EVID_REV!BC15)</f>
        <v>0 / 3</v>
      </c>
      <c r="AK13" s="316"/>
      <c r="AL13" s="151"/>
      <c r="AM13" s="150">
        <f>IF(B13="","",EVID_REV!BE15)</f>
        <v>0</v>
      </c>
      <c r="AN13" s="316"/>
      <c r="AO13" s="151"/>
      <c r="AP13" s="150">
        <f>IF(B13="","",CONCENTRADO!C54)</f>
        <v>0</v>
      </c>
      <c r="AQ13" s="316"/>
      <c r="AR13" s="151"/>
      <c r="AS13" s="150">
        <f>IF(B13="","",CONCENTRADO!D54)</f>
        <v>0</v>
      </c>
      <c r="AT13" s="316"/>
      <c r="AU13" s="151"/>
      <c r="AV13" s="150">
        <f t="shared" si="0"/>
        <v>0</v>
      </c>
      <c r="AW13" s="151"/>
      <c r="AX13" s="317">
        <f t="shared" si="1"/>
        <v>5</v>
      </c>
      <c r="AY13" s="318"/>
      <c r="AZ13" s="150"/>
      <c r="BA13" s="316"/>
      <c r="BB13" s="316"/>
      <c r="BC13" s="316"/>
      <c r="BD13" s="316"/>
      <c r="BE13" s="151"/>
      <c r="BF13" s="71" t="str">
        <f t="shared" si="2"/>
        <v/>
      </c>
    </row>
    <row r="14" spans="1:58" ht="30" customHeight="1" x14ac:dyDescent="0.25">
      <c r="A14" s="5">
        <v>36</v>
      </c>
      <c r="B14" s="177" t="str">
        <f>IF(ISBLANK(NOMBRES!B37),"",NOMBRES!B37)</f>
        <v>MARTINEZ HERNANDEZ ANA LLUVIA</v>
      </c>
      <c r="C14" s="178"/>
      <c r="D14" s="178"/>
      <c r="E14" s="178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  <c r="AA14" s="178"/>
      <c r="AB14" s="178"/>
      <c r="AC14" s="179"/>
      <c r="AD14" s="172">
        <f>IF(B14="","",'ASIST-REV'!BR13)</f>
        <v>14</v>
      </c>
      <c r="AE14" s="315"/>
      <c r="AF14" s="173"/>
      <c r="AG14" s="172">
        <f>IF(B14="","",'ASIST-REV'!BT13)</f>
        <v>0</v>
      </c>
      <c r="AH14" s="315"/>
      <c r="AI14" s="173"/>
      <c r="AJ14" s="172" t="str">
        <f>IF(B14="","",EVID_REV!BC16)</f>
        <v>1 / 3</v>
      </c>
      <c r="AK14" s="315"/>
      <c r="AL14" s="173"/>
      <c r="AM14" s="172">
        <f>IF(B14="","",EVID_REV!BE16)</f>
        <v>11</v>
      </c>
      <c r="AN14" s="315"/>
      <c r="AO14" s="173"/>
      <c r="AP14" s="172">
        <f>IF(B14="","",CONCENTRADO!C55)</f>
        <v>0</v>
      </c>
      <c r="AQ14" s="315"/>
      <c r="AR14" s="173"/>
      <c r="AS14" s="172">
        <f>IF(B14="","",CONCENTRADO!D55)</f>
        <v>0</v>
      </c>
      <c r="AT14" s="315"/>
      <c r="AU14" s="173"/>
      <c r="AV14" s="172">
        <f t="shared" si="0"/>
        <v>11</v>
      </c>
      <c r="AW14" s="173"/>
      <c r="AX14" s="313">
        <f t="shared" si="1"/>
        <v>5</v>
      </c>
      <c r="AY14" s="314"/>
      <c r="AZ14" s="172"/>
      <c r="BA14" s="315"/>
      <c r="BB14" s="315"/>
      <c r="BC14" s="315"/>
      <c r="BD14" s="315"/>
      <c r="BE14" s="173"/>
      <c r="BF14" s="71" t="str">
        <f t="shared" si="2"/>
        <v/>
      </c>
    </row>
    <row r="15" spans="1:58" ht="30" customHeight="1" x14ac:dyDescent="0.25">
      <c r="A15" s="10">
        <v>37</v>
      </c>
      <c r="B15" s="174" t="str">
        <f>IF(ISBLANK(NOMBRES!B38),"",NOMBRES!B38)</f>
        <v>MARTINEZ HERNANDEZ ANGEL DE JESUS</v>
      </c>
      <c r="C15" s="175"/>
      <c r="D15" s="175"/>
      <c r="E15" s="175"/>
      <c r="F15" s="175"/>
      <c r="G15" s="175"/>
      <c r="H15" s="175"/>
      <c r="I15" s="175"/>
      <c r="J15" s="175"/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6"/>
      <c r="AD15" s="150">
        <f>IF(B15="","",'ASIST-REV'!BR14)</f>
        <v>14</v>
      </c>
      <c r="AE15" s="316"/>
      <c r="AF15" s="151"/>
      <c r="AG15" s="150">
        <f>IF(B15="","",'ASIST-REV'!BT14)</f>
        <v>0</v>
      </c>
      <c r="AH15" s="316"/>
      <c r="AI15" s="151"/>
      <c r="AJ15" s="150" t="str">
        <f>IF(B15="","",EVID_REV!BC17)</f>
        <v>1 / 3</v>
      </c>
      <c r="AK15" s="316"/>
      <c r="AL15" s="151"/>
      <c r="AM15" s="150">
        <f>IF(B15="","",EVID_REV!BE17)</f>
        <v>20</v>
      </c>
      <c r="AN15" s="316"/>
      <c r="AO15" s="151"/>
      <c r="AP15" s="150">
        <f>IF(B15="","",CONCENTRADO!C56)</f>
        <v>0</v>
      </c>
      <c r="AQ15" s="316"/>
      <c r="AR15" s="151"/>
      <c r="AS15" s="150">
        <f>IF(B15="","",CONCENTRADO!D56)</f>
        <v>0</v>
      </c>
      <c r="AT15" s="316"/>
      <c r="AU15" s="151"/>
      <c r="AV15" s="150">
        <f t="shared" si="0"/>
        <v>20</v>
      </c>
      <c r="AW15" s="151"/>
      <c r="AX15" s="317">
        <f t="shared" si="1"/>
        <v>5</v>
      </c>
      <c r="AY15" s="318"/>
      <c r="AZ15" s="150"/>
      <c r="BA15" s="316"/>
      <c r="BB15" s="316"/>
      <c r="BC15" s="316"/>
      <c r="BD15" s="316"/>
      <c r="BE15" s="151"/>
      <c r="BF15" s="71" t="str">
        <f t="shared" si="2"/>
        <v/>
      </c>
    </row>
    <row r="16" spans="1:58" ht="30" customHeight="1" x14ac:dyDescent="0.25">
      <c r="A16" s="5">
        <v>38</v>
      </c>
      <c r="B16" s="177" t="str">
        <f>IF(ISBLANK(NOMBRES!B39),"",NOMBRES!B39)</f>
        <v>MARTINEZ HERNANDEZ JADER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  <c r="AA16" s="178"/>
      <c r="AB16" s="178"/>
      <c r="AC16" s="179"/>
      <c r="AD16" s="172">
        <f>IF(B16="","",'ASIST-REV'!BR15)</f>
        <v>14</v>
      </c>
      <c r="AE16" s="315"/>
      <c r="AF16" s="173"/>
      <c r="AG16" s="172">
        <f>IF(B16="","",'ASIST-REV'!BT15)</f>
        <v>0</v>
      </c>
      <c r="AH16" s="315"/>
      <c r="AI16" s="173"/>
      <c r="AJ16" s="172" t="str">
        <f>IF(B16="","",EVID_REV!BC18)</f>
        <v>0 / 3</v>
      </c>
      <c r="AK16" s="315"/>
      <c r="AL16" s="173"/>
      <c r="AM16" s="172">
        <f>IF(B16="","",EVID_REV!BE18)</f>
        <v>0</v>
      </c>
      <c r="AN16" s="315"/>
      <c r="AO16" s="173"/>
      <c r="AP16" s="172">
        <f>IF(B16="","",CONCENTRADO!C57)</f>
        <v>0</v>
      </c>
      <c r="AQ16" s="315"/>
      <c r="AR16" s="173"/>
      <c r="AS16" s="172">
        <f>IF(B16="","",CONCENTRADO!D57)</f>
        <v>0</v>
      </c>
      <c r="AT16" s="315"/>
      <c r="AU16" s="173"/>
      <c r="AV16" s="172">
        <f t="shared" si="0"/>
        <v>0</v>
      </c>
      <c r="AW16" s="173"/>
      <c r="AX16" s="313">
        <f t="shared" si="1"/>
        <v>5</v>
      </c>
      <c r="AY16" s="314"/>
      <c r="AZ16" s="172"/>
      <c r="BA16" s="315"/>
      <c r="BB16" s="315"/>
      <c r="BC16" s="315"/>
      <c r="BD16" s="315"/>
      <c r="BE16" s="173"/>
      <c r="BF16" s="71" t="str">
        <f t="shared" si="2"/>
        <v/>
      </c>
    </row>
    <row r="17" spans="1:58" ht="30" customHeight="1" x14ac:dyDescent="0.25">
      <c r="A17" s="10">
        <v>39</v>
      </c>
      <c r="B17" s="174" t="str">
        <f>IF(ISBLANK(NOMBRES!B40),"",NOMBRES!B40)</f>
        <v>MARTINEZ HERNANDEZ MAYREN ALEJANDRA</v>
      </c>
      <c r="C17" s="175"/>
      <c r="D17" s="175"/>
      <c r="E17" s="175"/>
      <c r="F17" s="175"/>
      <c r="G17" s="175"/>
      <c r="H17" s="175"/>
      <c r="I17" s="175"/>
      <c r="J17" s="175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6"/>
      <c r="AD17" s="150">
        <f>IF(B17="","",'ASIST-REV'!BR16)</f>
        <v>14</v>
      </c>
      <c r="AE17" s="316"/>
      <c r="AF17" s="151"/>
      <c r="AG17" s="150">
        <f>IF(B17="","",'ASIST-REV'!BT16)</f>
        <v>0</v>
      </c>
      <c r="AH17" s="316"/>
      <c r="AI17" s="151"/>
      <c r="AJ17" s="150" t="str">
        <f>IF(B17="","",EVID_REV!BC19)</f>
        <v>0 / 3</v>
      </c>
      <c r="AK17" s="316"/>
      <c r="AL17" s="151"/>
      <c r="AM17" s="150">
        <f>IF(B17="","",EVID_REV!BE19)</f>
        <v>0</v>
      </c>
      <c r="AN17" s="316"/>
      <c r="AO17" s="151"/>
      <c r="AP17" s="150">
        <f>IF(B17="","",CONCENTRADO!C58)</f>
        <v>0</v>
      </c>
      <c r="AQ17" s="316"/>
      <c r="AR17" s="151"/>
      <c r="AS17" s="150">
        <f>IF(B17="","",CONCENTRADO!D58)</f>
        <v>0</v>
      </c>
      <c r="AT17" s="316"/>
      <c r="AU17" s="151"/>
      <c r="AV17" s="150">
        <f t="shared" si="0"/>
        <v>0</v>
      </c>
      <c r="AW17" s="151"/>
      <c r="AX17" s="317">
        <f t="shared" si="1"/>
        <v>5</v>
      </c>
      <c r="AY17" s="318"/>
      <c r="AZ17" s="150"/>
      <c r="BA17" s="316"/>
      <c r="BB17" s="316"/>
      <c r="BC17" s="316"/>
      <c r="BD17" s="316"/>
      <c r="BE17" s="151"/>
      <c r="BF17" s="71" t="str">
        <f t="shared" si="2"/>
        <v/>
      </c>
    </row>
    <row r="18" spans="1:58" ht="30" customHeight="1" x14ac:dyDescent="0.25">
      <c r="A18" s="5">
        <v>40</v>
      </c>
      <c r="B18" s="177" t="str">
        <f>IF(ISBLANK(NOMBRES!B41),"",NOMBRES!B41)</f>
        <v>MARTINEZ PAVA VALENTIN</v>
      </c>
      <c r="C18" s="178"/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178"/>
      <c r="AC18" s="179"/>
      <c r="AD18" s="172">
        <f>IF(B18="","",'ASIST-REV'!BR17)</f>
        <v>14</v>
      </c>
      <c r="AE18" s="315"/>
      <c r="AF18" s="173"/>
      <c r="AG18" s="172">
        <f>IF(B18="","",'ASIST-REV'!BT17)</f>
        <v>0</v>
      </c>
      <c r="AH18" s="315"/>
      <c r="AI18" s="173"/>
      <c r="AJ18" s="172" t="str">
        <f>IF(B18="","",EVID_REV!BC20)</f>
        <v>0 / 3</v>
      </c>
      <c r="AK18" s="315"/>
      <c r="AL18" s="173"/>
      <c r="AM18" s="172">
        <f>IF(B18="","",EVID_REV!BE20)</f>
        <v>0</v>
      </c>
      <c r="AN18" s="315"/>
      <c r="AO18" s="173"/>
      <c r="AP18" s="172">
        <f>IF(B18="","",CONCENTRADO!C59)</f>
        <v>0</v>
      </c>
      <c r="AQ18" s="315"/>
      <c r="AR18" s="173"/>
      <c r="AS18" s="172">
        <f>IF(B18="","",CONCENTRADO!D59)</f>
        <v>0</v>
      </c>
      <c r="AT18" s="315"/>
      <c r="AU18" s="173"/>
      <c r="AV18" s="172">
        <f t="shared" si="0"/>
        <v>0</v>
      </c>
      <c r="AW18" s="173"/>
      <c r="AX18" s="313">
        <f t="shared" si="1"/>
        <v>5</v>
      </c>
      <c r="AY18" s="314"/>
      <c r="AZ18" s="172"/>
      <c r="BA18" s="315"/>
      <c r="BB18" s="315"/>
      <c r="BC18" s="315"/>
      <c r="BD18" s="315"/>
      <c r="BE18" s="173"/>
      <c r="BF18" s="71" t="str">
        <f t="shared" si="2"/>
        <v/>
      </c>
    </row>
    <row r="19" spans="1:58" ht="30" customHeight="1" x14ac:dyDescent="0.25">
      <c r="A19" s="10">
        <v>41</v>
      </c>
      <c r="B19" s="174" t="str">
        <f>IF(ISBLANK(NOMBRES!B42),"",NOMBRES!B42)</f>
        <v>PADILLA GONZALEZ JHONNY</v>
      </c>
      <c r="C19" s="175"/>
      <c r="D19" s="175"/>
      <c r="E19" s="175"/>
      <c r="F19" s="175"/>
      <c r="G19" s="175"/>
      <c r="H19" s="175"/>
      <c r="I19" s="175"/>
      <c r="J19" s="175"/>
      <c r="K19" s="175"/>
      <c r="L19" s="175"/>
      <c r="M19" s="175"/>
      <c r="N19" s="175"/>
      <c r="O19" s="175"/>
      <c r="P19" s="175"/>
      <c r="Q19" s="175"/>
      <c r="R19" s="175"/>
      <c r="S19" s="175"/>
      <c r="T19" s="175"/>
      <c r="U19" s="175"/>
      <c r="V19" s="175"/>
      <c r="W19" s="175"/>
      <c r="X19" s="175"/>
      <c r="Y19" s="175"/>
      <c r="Z19" s="175"/>
      <c r="AA19" s="175"/>
      <c r="AB19" s="175"/>
      <c r="AC19" s="176"/>
      <c r="AD19" s="150">
        <f>IF(B19="","",'ASIST-REV'!BR18)</f>
        <v>12</v>
      </c>
      <c r="AE19" s="316"/>
      <c r="AF19" s="151"/>
      <c r="AG19" s="150">
        <f>IF(B19="","",'ASIST-REV'!BT18)</f>
        <v>2</v>
      </c>
      <c r="AH19" s="316"/>
      <c r="AI19" s="151"/>
      <c r="AJ19" s="150" t="str">
        <f>IF(B19="","",EVID_REV!BC21)</f>
        <v>1 / 3</v>
      </c>
      <c r="AK19" s="316"/>
      <c r="AL19" s="151"/>
      <c r="AM19" s="150">
        <f>IF(B19="","",EVID_REV!BE21)</f>
        <v>20</v>
      </c>
      <c r="AN19" s="316"/>
      <c r="AO19" s="151"/>
      <c r="AP19" s="150">
        <f>IF(B19="","",CONCENTRADO!C60)</f>
        <v>0</v>
      </c>
      <c r="AQ19" s="316"/>
      <c r="AR19" s="151"/>
      <c r="AS19" s="150">
        <f>IF(B19="","",CONCENTRADO!D60)</f>
        <v>0</v>
      </c>
      <c r="AT19" s="316"/>
      <c r="AU19" s="151"/>
      <c r="AV19" s="150">
        <f t="shared" si="0"/>
        <v>20</v>
      </c>
      <c r="AW19" s="151"/>
      <c r="AX19" s="317">
        <f t="shared" si="1"/>
        <v>5</v>
      </c>
      <c r="AY19" s="318"/>
      <c r="AZ19" s="150"/>
      <c r="BA19" s="316"/>
      <c r="BB19" s="316"/>
      <c r="BC19" s="316"/>
      <c r="BD19" s="316"/>
      <c r="BE19" s="151"/>
      <c r="BF19" s="71" t="str">
        <f t="shared" si="2"/>
        <v/>
      </c>
    </row>
    <row r="20" spans="1:58" ht="30" customHeight="1" x14ac:dyDescent="0.25">
      <c r="A20" s="5">
        <v>42</v>
      </c>
      <c r="B20" s="177" t="str">
        <f>IF(ISBLANK(NOMBRES!B43),"",NOMBRES!B43)</f>
        <v>PEREZ MARTINEZ LUZ ELENA</v>
      </c>
      <c r="C20" s="178"/>
      <c r="D20" s="178"/>
      <c r="E20" s="178"/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  <c r="AA20" s="178"/>
      <c r="AB20" s="178"/>
      <c r="AC20" s="179"/>
      <c r="AD20" s="172">
        <f>IF(B20="","",'ASIST-REV'!BR19)</f>
        <v>14</v>
      </c>
      <c r="AE20" s="315"/>
      <c r="AF20" s="173"/>
      <c r="AG20" s="172">
        <f>IF(B20="","",'ASIST-REV'!BT19)</f>
        <v>0</v>
      </c>
      <c r="AH20" s="315"/>
      <c r="AI20" s="173"/>
      <c r="AJ20" s="172" t="str">
        <f>IF(B20="","",EVID_REV!BC22)</f>
        <v>2 / 3</v>
      </c>
      <c r="AK20" s="315"/>
      <c r="AL20" s="173"/>
      <c r="AM20" s="172">
        <f>IF(B20="","",EVID_REV!BE22)</f>
        <v>41</v>
      </c>
      <c r="AN20" s="315"/>
      <c r="AO20" s="173"/>
      <c r="AP20" s="172">
        <f>IF(B20="","",CONCENTRADO!C61)</f>
        <v>0</v>
      </c>
      <c r="AQ20" s="315"/>
      <c r="AR20" s="173"/>
      <c r="AS20" s="172">
        <f>IF(B20="","",CONCENTRADO!D61)</f>
        <v>0</v>
      </c>
      <c r="AT20" s="315"/>
      <c r="AU20" s="173"/>
      <c r="AV20" s="172">
        <f t="shared" si="0"/>
        <v>41</v>
      </c>
      <c r="AW20" s="173"/>
      <c r="AX20" s="313">
        <f t="shared" si="1"/>
        <v>5</v>
      </c>
      <c r="AY20" s="314"/>
      <c r="AZ20" s="172"/>
      <c r="BA20" s="315"/>
      <c r="BB20" s="315"/>
      <c r="BC20" s="315"/>
      <c r="BD20" s="315"/>
      <c r="BE20" s="173"/>
      <c r="BF20" s="71" t="str">
        <f t="shared" si="2"/>
        <v/>
      </c>
    </row>
    <row r="21" spans="1:58" ht="30" customHeight="1" x14ac:dyDescent="0.25">
      <c r="A21" s="10">
        <v>43</v>
      </c>
      <c r="B21" s="174" t="str">
        <f>IF(ISBLANK(NOMBRES!B44),"",NOMBRES!B44)</f>
        <v>RAMIREZ HERNANDEZ ADILENE PAOLA</v>
      </c>
      <c r="C21" s="175"/>
      <c r="D21" s="175"/>
      <c r="E21" s="175"/>
      <c r="F21" s="175"/>
      <c r="G21" s="175"/>
      <c r="H21" s="175"/>
      <c r="I21" s="175"/>
      <c r="J21" s="175"/>
      <c r="K21" s="175"/>
      <c r="L21" s="175"/>
      <c r="M21" s="175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75"/>
      <c r="Z21" s="175"/>
      <c r="AA21" s="175"/>
      <c r="AB21" s="175"/>
      <c r="AC21" s="176"/>
      <c r="AD21" s="150">
        <f>IF(B21="","",'ASIST-REV'!BR20)</f>
        <v>14</v>
      </c>
      <c r="AE21" s="316"/>
      <c r="AF21" s="151"/>
      <c r="AG21" s="150">
        <f>IF(B21="","",'ASIST-REV'!BT20)</f>
        <v>0</v>
      </c>
      <c r="AH21" s="316"/>
      <c r="AI21" s="151"/>
      <c r="AJ21" s="150" t="str">
        <f>IF(B21="","",EVID_REV!BC23)</f>
        <v>1 / 3</v>
      </c>
      <c r="AK21" s="316"/>
      <c r="AL21" s="151"/>
      <c r="AM21" s="150">
        <f>IF(B21="","",EVID_REV!BE23)</f>
        <v>19</v>
      </c>
      <c r="AN21" s="316"/>
      <c r="AO21" s="151"/>
      <c r="AP21" s="150">
        <f>IF(B21="","",CONCENTRADO!C62)</f>
        <v>0</v>
      </c>
      <c r="AQ21" s="316"/>
      <c r="AR21" s="151"/>
      <c r="AS21" s="150">
        <f>IF(B21="","",CONCENTRADO!D62)</f>
        <v>0</v>
      </c>
      <c r="AT21" s="316"/>
      <c r="AU21" s="151"/>
      <c r="AV21" s="150">
        <f t="shared" si="0"/>
        <v>19</v>
      </c>
      <c r="AW21" s="151"/>
      <c r="AX21" s="317">
        <f t="shared" si="1"/>
        <v>5</v>
      </c>
      <c r="AY21" s="318"/>
      <c r="AZ21" s="150"/>
      <c r="BA21" s="316"/>
      <c r="BB21" s="316"/>
      <c r="BC21" s="316"/>
      <c r="BD21" s="316"/>
      <c r="BE21" s="151"/>
      <c r="BF21" s="71" t="str">
        <f t="shared" si="2"/>
        <v/>
      </c>
    </row>
    <row r="22" spans="1:58" ht="30" customHeight="1" x14ac:dyDescent="0.25">
      <c r="A22" s="5">
        <v>44</v>
      </c>
      <c r="B22" s="177" t="str">
        <f>IF(ISBLANK(NOMBRES!B45),"",NOMBRES!B45)</f>
        <v>ROCHA RAMIREZ EDITH ALEJANDRA</v>
      </c>
      <c r="C22" s="178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  <c r="AA22" s="178"/>
      <c r="AB22" s="178"/>
      <c r="AC22" s="179"/>
      <c r="AD22" s="172">
        <f>IF(B22="","",'ASIST-REV'!BR21)</f>
        <v>14</v>
      </c>
      <c r="AE22" s="315"/>
      <c r="AF22" s="173"/>
      <c r="AG22" s="172">
        <f>IF(B22="","",'ASIST-REV'!BT21)</f>
        <v>0</v>
      </c>
      <c r="AH22" s="315"/>
      <c r="AI22" s="173"/>
      <c r="AJ22" s="172" t="str">
        <f>IF(B22="","",EVID_REV!BC24)</f>
        <v>1 / 3</v>
      </c>
      <c r="AK22" s="315"/>
      <c r="AL22" s="173"/>
      <c r="AM22" s="172">
        <f>IF(B22="","",EVID_REV!BE24)</f>
        <v>20</v>
      </c>
      <c r="AN22" s="315"/>
      <c r="AO22" s="173"/>
      <c r="AP22" s="172">
        <f>IF(B22="","",CONCENTRADO!C63)</f>
        <v>0</v>
      </c>
      <c r="AQ22" s="315"/>
      <c r="AR22" s="173"/>
      <c r="AS22" s="172">
        <f>IF(B22="","",CONCENTRADO!D63)</f>
        <v>0</v>
      </c>
      <c r="AT22" s="315"/>
      <c r="AU22" s="173"/>
      <c r="AV22" s="172">
        <f t="shared" si="0"/>
        <v>20</v>
      </c>
      <c r="AW22" s="173"/>
      <c r="AX22" s="313">
        <f t="shared" si="1"/>
        <v>5</v>
      </c>
      <c r="AY22" s="314"/>
      <c r="AZ22" s="172"/>
      <c r="BA22" s="315"/>
      <c r="BB22" s="315"/>
      <c r="BC22" s="315"/>
      <c r="BD22" s="315"/>
      <c r="BE22" s="173"/>
      <c r="BF22" s="71" t="str">
        <f t="shared" si="2"/>
        <v/>
      </c>
    </row>
    <row r="23" spans="1:58" ht="30" customHeight="1" x14ac:dyDescent="0.25">
      <c r="A23" s="10">
        <v>45</v>
      </c>
      <c r="B23" s="174" t="str">
        <f>IF(ISBLANK(NOMBRES!B46),"",NOMBRES!B46)</f>
        <v>RODRIGUEZ DOMINGUEZ JULISSA</v>
      </c>
      <c r="C23" s="175"/>
      <c r="D23" s="175"/>
      <c r="E23" s="175"/>
      <c r="F23" s="175"/>
      <c r="G23" s="175"/>
      <c r="H23" s="175"/>
      <c r="I23" s="175"/>
      <c r="J23" s="175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5"/>
      <c r="AC23" s="176"/>
      <c r="AD23" s="150">
        <f>IF(B23="","",'ASIST-REV'!BR22)</f>
        <v>14</v>
      </c>
      <c r="AE23" s="316"/>
      <c r="AF23" s="151"/>
      <c r="AG23" s="150">
        <f>IF(B23="","",'ASIST-REV'!BT22)</f>
        <v>0</v>
      </c>
      <c r="AH23" s="316"/>
      <c r="AI23" s="151"/>
      <c r="AJ23" s="150" t="str">
        <f>IF(B23="","",EVID_REV!BC25)</f>
        <v>1 / 3</v>
      </c>
      <c r="AK23" s="316"/>
      <c r="AL23" s="151"/>
      <c r="AM23" s="150">
        <f>IF(B23="","",EVID_REV!BE25)</f>
        <v>18</v>
      </c>
      <c r="AN23" s="316"/>
      <c r="AO23" s="151"/>
      <c r="AP23" s="150">
        <f>IF(B23="","",CONCENTRADO!C64)</f>
        <v>0</v>
      </c>
      <c r="AQ23" s="316"/>
      <c r="AR23" s="151"/>
      <c r="AS23" s="150">
        <f>IF(B23="","",CONCENTRADO!D64)</f>
        <v>0</v>
      </c>
      <c r="AT23" s="316"/>
      <c r="AU23" s="151"/>
      <c r="AV23" s="150">
        <f t="shared" si="0"/>
        <v>18</v>
      </c>
      <c r="AW23" s="151"/>
      <c r="AX23" s="317">
        <f t="shared" si="1"/>
        <v>5</v>
      </c>
      <c r="AY23" s="318"/>
      <c r="AZ23" s="150"/>
      <c r="BA23" s="316"/>
      <c r="BB23" s="316"/>
      <c r="BC23" s="316"/>
      <c r="BD23" s="316"/>
      <c r="BE23" s="151"/>
      <c r="BF23" s="71" t="str">
        <f t="shared" si="2"/>
        <v/>
      </c>
    </row>
    <row r="24" spans="1:58" ht="30" customHeight="1" x14ac:dyDescent="0.25">
      <c r="A24" s="5">
        <v>46</v>
      </c>
      <c r="B24" s="177" t="str">
        <f>IF(ISBLANK(NOMBRES!B47),"",NOMBRES!B47)</f>
        <v>RODRIGUEZ LORENZO DAFNE ESTEFANIA</v>
      </c>
      <c r="C24" s="178"/>
      <c r="D24" s="178"/>
      <c r="E24" s="178"/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  <c r="AA24" s="178"/>
      <c r="AB24" s="178"/>
      <c r="AC24" s="179"/>
      <c r="AD24" s="172">
        <f>IF(B24="","",'ASIST-REV'!BR23)</f>
        <v>10</v>
      </c>
      <c r="AE24" s="315"/>
      <c r="AF24" s="173"/>
      <c r="AG24" s="172">
        <f>IF(B24="","",'ASIST-REV'!BT23)</f>
        <v>4</v>
      </c>
      <c r="AH24" s="315"/>
      <c r="AI24" s="173"/>
      <c r="AJ24" s="172" t="str">
        <f>IF(B24="","",EVID_REV!BC26)</f>
        <v>0 / 3</v>
      </c>
      <c r="AK24" s="315"/>
      <c r="AL24" s="173"/>
      <c r="AM24" s="172">
        <f>IF(B24="","",EVID_REV!BE26)</f>
        <v>0</v>
      </c>
      <c r="AN24" s="315"/>
      <c r="AO24" s="173"/>
      <c r="AP24" s="172">
        <f>IF(B24="","",CONCENTRADO!C65)</f>
        <v>0</v>
      </c>
      <c r="AQ24" s="315"/>
      <c r="AR24" s="173"/>
      <c r="AS24" s="172">
        <f>IF(B24="","",CONCENTRADO!D65)</f>
        <v>0</v>
      </c>
      <c r="AT24" s="315"/>
      <c r="AU24" s="173"/>
      <c r="AV24" s="172">
        <f t="shared" si="0"/>
        <v>0</v>
      </c>
      <c r="AW24" s="173"/>
      <c r="AX24" s="313">
        <f t="shared" si="1"/>
        <v>5</v>
      </c>
      <c r="AY24" s="314"/>
      <c r="AZ24" s="172"/>
      <c r="BA24" s="315"/>
      <c r="BB24" s="315"/>
      <c r="BC24" s="315"/>
      <c r="BD24" s="315"/>
      <c r="BE24" s="173"/>
      <c r="BF24" s="71" t="str">
        <f t="shared" si="2"/>
        <v/>
      </c>
    </row>
    <row r="25" spans="1:58" ht="30" customHeight="1" x14ac:dyDescent="0.25">
      <c r="A25" s="10">
        <v>47</v>
      </c>
      <c r="B25" s="174" t="str">
        <f>IF(ISBLANK(NOMBRES!B48),"",NOMBRES!B48)</f>
        <v>ROSAS AMBROSIO YEISIL ARMIL</v>
      </c>
      <c r="C25" s="175"/>
      <c r="D25" s="175"/>
      <c r="E25" s="175"/>
      <c r="F25" s="175"/>
      <c r="G25" s="175"/>
      <c r="H25" s="175"/>
      <c r="I25" s="175"/>
      <c r="J25" s="175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6"/>
      <c r="AD25" s="150">
        <f>IF(B25="","",'ASIST-REV'!BR24)</f>
        <v>14</v>
      </c>
      <c r="AE25" s="316"/>
      <c r="AF25" s="151"/>
      <c r="AG25" s="150">
        <f>IF(B25="","",'ASIST-REV'!BT24)</f>
        <v>0</v>
      </c>
      <c r="AH25" s="316"/>
      <c r="AI25" s="151"/>
      <c r="AJ25" s="150" t="str">
        <f>IF(B25="","",EVID_REV!BC27)</f>
        <v>1 / 3</v>
      </c>
      <c r="AK25" s="316"/>
      <c r="AL25" s="151"/>
      <c r="AM25" s="150">
        <f>IF(B25="","",EVID_REV!BE27)</f>
        <v>19</v>
      </c>
      <c r="AN25" s="316"/>
      <c r="AO25" s="151"/>
      <c r="AP25" s="150">
        <f>IF(B25="","",CONCENTRADO!C66)</f>
        <v>0</v>
      </c>
      <c r="AQ25" s="316"/>
      <c r="AR25" s="151"/>
      <c r="AS25" s="150">
        <f>IF(B25="","",CONCENTRADO!D66)</f>
        <v>0</v>
      </c>
      <c r="AT25" s="316"/>
      <c r="AU25" s="151"/>
      <c r="AV25" s="150">
        <f t="shared" si="0"/>
        <v>19</v>
      </c>
      <c r="AW25" s="151"/>
      <c r="AX25" s="317">
        <f t="shared" si="1"/>
        <v>5</v>
      </c>
      <c r="AY25" s="318"/>
      <c r="AZ25" s="150"/>
      <c r="BA25" s="316"/>
      <c r="BB25" s="316"/>
      <c r="BC25" s="316"/>
      <c r="BD25" s="316"/>
      <c r="BE25" s="151"/>
      <c r="BF25" s="71" t="str">
        <f t="shared" si="2"/>
        <v/>
      </c>
    </row>
    <row r="26" spans="1:58" ht="30" customHeight="1" x14ac:dyDescent="0.25">
      <c r="A26" s="5">
        <v>48</v>
      </c>
      <c r="B26" s="177" t="str">
        <f>IF(ISBLANK(NOMBRES!B49),"",NOMBRES!B49)</f>
        <v>VALERIO BAUTISTA CARLOS IVAN</v>
      </c>
      <c r="C26" s="178"/>
      <c r="D26" s="178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  <c r="AA26" s="178"/>
      <c r="AB26" s="178"/>
      <c r="AC26" s="179"/>
      <c r="AD26" s="172">
        <f>IF(B26="","",'ASIST-REV'!BR25)</f>
        <v>12</v>
      </c>
      <c r="AE26" s="315"/>
      <c r="AF26" s="173"/>
      <c r="AG26" s="172">
        <f>IF(B26="","",'ASIST-REV'!BT25)</f>
        <v>2</v>
      </c>
      <c r="AH26" s="315"/>
      <c r="AI26" s="173"/>
      <c r="AJ26" s="172" t="str">
        <f>IF(B26="","",EVID_REV!BC28)</f>
        <v>1 / 3</v>
      </c>
      <c r="AK26" s="315"/>
      <c r="AL26" s="173"/>
      <c r="AM26" s="172">
        <f>IF(B26="","",EVID_REV!BE28)</f>
        <v>12</v>
      </c>
      <c r="AN26" s="315"/>
      <c r="AO26" s="173"/>
      <c r="AP26" s="172">
        <f>IF(B26="","",CONCENTRADO!C67)</f>
        <v>0</v>
      </c>
      <c r="AQ26" s="315"/>
      <c r="AR26" s="173"/>
      <c r="AS26" s="172">
        <f>IF(B26="","",CONCENTRADO!D67)</f>
        <v>0</v>
      </c>
      <c r="AT26" s="315"/>
      <c r="AU26" s="173"/>
      <c r="AV26" s="172">
        <f t="shared" si="0"/>
        <v>12</v>
      </c>
      <c r="AW26" s="173"/>
      <c r="AX26" s="313">
        <f t="shared" si="1"/>
        <v>5</v>
      </c>
      <c r="AY26" s="314"/>
      <c r="AZ26" s="172"/>
      <c r="BA26" s="315"/>
      <c r="BB26" s="315"/>
      <c r="BC26" s="315"/>
      <c r="BD26" s="315"/>
      <c r="BE26" s="173"/>
      <c r="BF26" s="71" t="str">
        <f t="shared" si="2"/>
        <v/>
      </c>
    </row>
    <row r="27" spans="1:58" ht="30" customHeight="1" x14ac:dyDescent="0.25">
      <c r="A27" s="10">
        <v>49</v>
      </c>
      <c r="B27" s="174" t="str">
        <f>IF(ISBLANK(NOMBRES!B50),"",NOMBRES!B50)</f>
        <v/>
      </c>
      <c r="C27" s="175"/>
      <c r="D27" s="175"/>
      <c r="E27" s="175"/>
      <c r="F27" s="175"/>
      <c r="G27" s="175"/>
      <c r="H27" s="175"/>
      <c r="I27" s="175"/>
      <c r="J27" s="175"/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6"/>
      <c r="AD27" s="150" t="str">
        <f>IF(B27="","",'ASIST-REV'!BR26)</f>
        <v/>
      </c>
      <c r="AE27" s="316"/>
      <c r="AF27" s="151"/>
      <c r="AG27" s="150" t="str">
        <f>IF(B27="","",'ASIST-REV'!BT26)</f>
        <v/>
      </c>
      <c r="AH27" s="316"/>
      <c r="AI27" s="151"/>
      <c r="AJ27" s="150" t="str">
        <f>IF(B27="","",EVID_REV!BC29)</f>
        <v/>
      </c>
      <c r="AK27" s="316"/>
      <c r="AL27" s="151"/>
      <c r="AM27" s="150" t="str">
        <f>IF(B27="","",EVID_REV!BE29)</f>
        <v/>
      </c>
      <c r="AN27" s="316"/>
      <c r="AO27" s="151"/>
      <c r="AP27" s="150" t="str">
        <f>IF(B27="","",CONCENTRADO!C68)</f>
        <v/>
      </c>
      <c r="AQ27" s="316"/>
      <c r="AR27" s="151"/>
      <c r="AS27" s="150" t="str">
        <f>IF(B27="","",CONCENTRADO!D68)</f>
        <v/>
      </c>
      <c r="AT27" s="316"/>
      <c r="AU27" s="151"/>
      <c r="AV27" s="150" t="str">
        <f t="shared" si="0"/>
        <v/>
      </c>
      <c r="AW27" s="151"/>
      <c r="AX27" s="317" t="str">
        <f t="shared" si="1"/>
        <v/>
      </c>
      <c r="AY27" s="318"/>
      <c r="AZ27" s="150"/>
      <c r="BA27" s="316"/>
      <c r="BB27" s="316"/>
      <c r="BC27" s="316"/>
      <c r="BD27" s="316"/>
      <c r="BE27" s="151"/>
      <c r="BF27" s="71" t="str">
        <f t="shared" si="2"/>
        <v/>
      </c>
    </row>
    <row r="28" spans="1:58" ht="30" customHeight="1" x14ac:dyDescent="0.25">
      <c r="A28" s="5">
        <v>50</v>
      </c>
      <c r="B28" s="177" t="str">
        <f>IF(ISBLANK(NOMBRES!B51),"",NOMBRES!B51)</f>
        <v/>
      </c>
      <c r="C28" s="178"/>
      <c r="D28" s="178"/>
      <c r="E28" s="178"/>
      <c r="F28" s="178"/>
      <c r="G28" s="178"/>
      <c r="H28" s="178"/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  <c r="AA28" s="178"/>
      <c r="AB28" s="178"/>
      <c r="AC28" s="179"/>
      <c r="AD28" s="172" t="str">
        <f>IF(B28="","",'ASIST-REV'!BR27)</f>
        <v/>
      </c>
      <c r="AE28" s="315"/>
      <c r="AF28" s="173"/>
      <c r="AG28" s="172" t="str">
        <f>IF(B28="","",'ASIST-REV'!BT27)</f>
        <v/>
      </c>
      <c r="AH28" s="315"/>
      <c r="AI28" s="173"/>
      <c r="AJ28" s="172" t="str">
        <f>IF(B28="","",EVID_REV!BC30)</f>
        <v/>
      </c>
      <c r="AK28" s="315"/>
      <c r="AL28" s="173"/>
      <c r="AM28" s="172" t="str">
        <f>IF(B28="","",EVID_REV!BE30)</f>
        <v/>
      </c>
      <c r="AN28" s="315"/>
      <c r="AO28" s="173"/>
      <c r="AP28" s="172" t="str">
        <f>IF(B28="","",CONCENTRADO!C69)</f>
        <v/>
      </c>
      <c r="AQ28" s="315"/>
      <c r="AR28" s="173"/>
      <c r="AS28" s="172" t="str">
        <f>IF(B28="","",CONCENTRADO!D69)</f>
        <v/>
      </c>
      <c r="AT28" s="315"/>
      <c r="AU28" s="173"/>
      <c r="AV28" s="172" t="str">
        <f t="shared" si="0"/>
        <v/>
      </c>
      <c r="AW28" s="173"/>
      <c r="AX28" s="313" t="str">
        <f t="shared" si="1"/>
        <v/>
      </c>
      <c r="AY28" s="314"/>
      <c r="AZ28" s="172"/>
      <c r="BA28" s="315"/>
      <c r="BB28" s="315"/>
      <c r="BC28" s="315"/>
      <c r="BD28" s="315"/>
      <c r="BE28" s="173"/>
      <c r="BF28" s="71" t="str">
        <f t="shared" si="2"/>
        <v/>
      </c>
    </row>
    <row r="29" spans="1:58" x14ac:dyDescent="0.2">
      <c r="A29" s="48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</row>
    <row r="30" spans="1:58" x14ac:dyDescent="0.2">
      <c r="A30" s="234" t="s">
        <v>97</v>
      </c>
      <c r="B30" s="234"/>
      <c r="C30" s="234"/>
      <c r="D30" s="234"/>
      <c r="E30" s="234"/>
      <c r="F30" s="234"/>
      <c r="G30" s="234"/>
      <c r="H30" s="234"/>
      <c r="I30" s="234"/>
      <c r="J30" s="234"/>
      <c r="K30" s="234"/>
      <c r="L30" s="234"/>
      <c r="M30" s="234"/>
      <c r="N30" s="234"/>
      <c r="O30" s="234"/>
      <c r="P30" s="234"/>
      <c r="Q30" s="234"/>
      <c r="R30" s="234"/>
      <c r="S30" s="234"/>
      <c r="T30" s="234"/>
      <c r="U30" s="234"/>
      <c r="V30" s="234"/>
      <c r="W30" s="234"/>
      <c r="X30" s="51"/>
      <c r="Y30" s="234" t="s">
        <v>42</v>
      </c>
      <c r="Z30" s="234"/>
      <c r="AA30" s="234"/>
      <c r="AB30" s="234"/>
      <c r="AC30" s="234"/>
      <c r="AD30" s="234"/>
      <c r="AE30" s="234"/>
      <c r="AF30" s="234"/>
      <c r="AG30" s="234"/>
      <c r="AH30" s="234"/>
      <c r="AI30" s="52"/>
      <c r="AJ30" s="234" t="s">
        <v>98</v>
      </c>
      <c r="AK30" s="234"/>
      <c r="AL30" s="234"/>
      <c r="AM30" s="234"/>
      <c r="AN30" s="234"/>
      <c r="AO30" s="234"/>
      <c r="AP30" s="234"/>
      <c r="AQ30" s="234"/>
      <c r="AR30" s="234"/>
      <c r="AS30" s="234"/>
      <c r="AT30" s="234"/>
      <c r="AU30" s="234"/>
      <c r="AV30" s="53"/>
      <c r="AW30" s="234" t="s">
        <v>99</v>
      </c>
      <c r="AX30" s="234"/>
      <c r="AY30" s="234"/>
      <c r="AZ30" s="234"/>
      <c r="BA30" s="234"/>
      <c r="BB30" s="234"/>
      <c r="BC30" s="234"/>
      <c r="BD30" s="234"/>
      <c r="BE30" s="234"/>
    </row>
    <row r="31" spans="1:58" ht="31.5" customHeight="1" x14ac:dyDescent="0.2">
      <c r="A31" s="358" t="s">
        <v>100</v>
      </c>
      <c r="B31" s="359"/>
      <c r="C31" s="359"/>
      <c r="D31" s="360"/>
      <c r="E31" s="358" t="s">
        <v>101</v>
      </c>
      <c r="F31" s="359"/>
      <c r="G31" s="359"/>
      <c r="H31" s="360"/>
      <c r="I31" s="361" t="s">
        <v>102</v>
      </c>
      <c r="J31" s="362"/>
      <c r="K31" s="362"/>
      <c r="L31" s="362"/>
      <c r="M31" s="363"/>
      <c r="N31" s="361" t="s">
        <v>103</v>
      </c>
      <c r="O31" s="362"/>
      <c r="P31" s="362"/>
      <c r="Q31" s="362"/>
      <c r="R31" s="363"/>
      <c r="S31" s="361" t="s">
        <v>104</v>
      </c>
      <c r="T31" s="362"/>
      <c r="U31" s="362"/>
      <c r="V31" s="362"/>
      <c r="W31" s="363"/>
      <c r="X31" s="54"/>
      <c r="Y31" s="226"/>
      <c r="Z31" s="226"/>
      <c r="AA31" s="226"/>
      <c r="AB31" s="226"/>
      <c r="AC31" s="226"/>
      <c r="AD31" s="226"/>
      <c r="AE31" s="226"/>
      <c r="AF31" s="226"/>
      <c r="AG31" s="226"/>
      <c r="AH31" s="226"/>
      <c r="AJ31" s="195"/>
      <c r="AK31" s="226"/>
      <c r="AL31" s="226"/>
      <c r="AM31" s="226"/>
      <c r="AN31" s="226"/>
      <c r="AO31" s="226"/>
      <c r="AP31" s="226"/>
      <c r="AQ31" s="226"/>
      <c r="AR31" s="226"/>
      <c r="AS31" s="226"/>
      <c r="AT31" s="226"/>
      <c r="AU31" s="226"/>
      <c r="AV31" s="17"/>
      <c r="AW31" s="215" t="s">
        <v>105</v>
      </c>
      <c r="AX31" s="364"/>
      <c r="AY31" s="216"/>
      <c r="AZ31" s="215" t="s">
        <v>106</v>
      </c>
      <c r="BA31" s="364"/>
      <c r="BB31" s="216"/>
      <c r="BC31" s="215" t="s">
        <v>107</v>
      </c>
      <c r="BD31" s="364"/>
      <c r="BE31" s="216"/>
    </row>
    <row r="32" spans="1:58" ht="27.75" customHeight="1" x14ac:dyDescent="0.2">
      <c r="A32" s="365">
        <f>NOMBRES!B$52-S32</f>
        <v>48</v>
      </c>
      <c r="B32" s="366"/>
      <c r="C32" s="366"/>
      <c r="D32" s="367"/>
      <c r="E32" s="365">
        <f>COUNTIFS(CALIF_ANV!AX11:AX35,"&gt;=5",CALIF_ANV!AX11:AX35,"&lt;=10")+COUNTIFS(AX4:AY28,"&gt;=5",AX4:AY28,"&lt;=10")</f>
        <v>48</v>
      </c>
      <c r="F32" s="366"/>
      <c r="G32" s="366"/>
      <c r="H32" s="367"/>
      <c r="I32" s="365">
        <f>COUNTIFS(CALIF_ANV!AX11:AX35,"&gt;=6",CALIF_ANV!AX11:AX35,"&lt;=10")+COUNTIFS(AX4:AY28,"&gt;=6",AX4:AY28,"&lt;=10")</f>
        <v>1</v>
      </c>
      <c r="J32" s="366"/>
      <c r="K32" s="366"/>
      <c r="L32" s="366"/>
      <c r="M32" s="367"/>
      <c r="N32" s="365">
        <f>COUNTIFS(CALIF_ANV!AX11:AX35,"=5")+COUNTIFS(AX4:AX28,"=5")</f>
        <v>47</v>
      </c>
      <c r="O32" s="366"/>
      <c r="P32" s="366"/>
      <c r="Q32" s="366"/>
      <c r="R32" s="367"/>
      <c r="S32" s="368">
        <v>0</v>
      </c>
      <c r="T32" s="369"/>
      <c r="U32" s="369"/>
      <c r="V32" s="369"/>
      <c r="W32" s="370"/>
      <c r="X32" s="54"/>
      <c r="Y32" s="226"/>
      <c r="Z32" s="226"/>
      <c r="AA32" s="226"/>
      <c r="AB32" s="226"/>
      <c r="AC32" s="226"/>
      <c r="AD32" s="226"/>
      <c r="AE32" s="226"/>
      <c r="AF32" s="226"/>
      <c r="AG32" s="226"/>
      <c r="AH32" s="226"/>
      <c r="AJ32" s="226"/>
      <c r="AK32" s="226"/>
      <c r="AL32" s="226"/>
      <c r="AM32" s="226"/>
      <c r="AN32" s="226"/>
      <c r="AO32" s="226"/>
      <c r="AP32" s="226"/>
      <c r="AQ32" s="226"/>
      <c r="AR32" s="226"/>
      <c r="AS32" s="226"/>
      <c r="AT32" s="226"/>
      <c r="AU32" s="226"/>
      <c r="AV32" s="17"/>
      <c r="AW32" s="344"/>
      <c r="AX32" s="345"/>
      <c r="AY32" s="346"/>
      <c r="AZ32" s="344"/>
      <c r="BA32" s="345"/>
      <c r="BB32" s="346"/>
      <c r="BC32" s="344"/>
      <c r="BD32" s="345"/>
      <c r="BE32" s="346"/>
    </row>
    <row r="33" spans="1:58" ht="22.5" customHeight="1" x14ac:dyDescent="0.2">
      <c r="A33" s="350" t="s">
        <v>108</v>
      </c>
      <c r="B33" s="351"/>
      <c r="C33" s="351"/>
      <c r="D33" s="351"/>
      <c r="E33" s="351"/>
      <c r="F33" s="351"/>
      <c r="G33" s="351"/>
      <c r="H33" s="352"/>
      <c r="I33" s="353">
        <f>I$32/(NOMBRES!B$52-S32)</f>
        <v>2.0833333333333332E-2</v>
      </c>
      <c r="J33" s="354"/>
      <c r="K33" s="354"/>
      <c r="L33" s="354"/>
      <c r="M33" s="355"/>
      <c r="N33" s="353">
        <f>N$32/(NOMBRES!B$52-S32)</f>
        <v>0.97916666666666663</v>
      </c>
      <c r="O33" s="354"/>
      <c r="P33" s="354"/>
      <c r="Q33" s="354"/>
      <c r="R33" s="355"/>
      <c r="S33" s="353">
        <f>(S$32/NOMBRES!B$52)</f>
        <v>0</v>
      </c>
      <c r="T33" s="354"/>
      <c r="U33" s="354"/>
      <c r="V33" s="354"/>
      <c r="W33" s="355"/>
      <c r="X33" s="54"/>
      <c r="Y33" s="226"/>
      <c r="Z33" s="226"/>
      <c r="AA33" s="226"/>
      <c r="AB33" s="226"/>
      <c r="AC33" s="226"/>
      <c r="AD33" s="226"/>
      <c r="AE33" s="226"/>
      <c r="AF33" s="226"/>
      <c r="AG33" s="226"/>
      <c r="AH33" s="226"/>
      <c r="AJ33" s="226"/>
      <c r="AK33" s="226"/>
      <c r="AL33" s="226"/>
      <c r="AM33" s="226"/>
      <c r="AN33" s="226"/>
      <c r="AO33" s="226"/>
      <c r="AP33" s="226"/>
      <c r="AQ33" s="226"/>
      <c r="AR33" s="226"/>
      <c r="AS33" s="226"/>
      <c r="AT33" s="226"/>
      <c r="AU33" s="226"/>
      <c r="AW33" s="347"/>
      <c r="AX33" s="348"/>
      <c r="AY33" s="349"/>
      <c r="AZ33" s="347"/>
      <c r="BA33" s="348"/>
      <c r="BB33" s="349"/>
      <c r="BC33" s="347"/>
      <c r="BD33" s="348"/>
      <c r="BE33" s="349"/>
    </row>
    <row r="34" spans="1:58" x14ac:dyDescent="0.2">
      <c r="A34" s="8" t="s">
        <v>95</v>
      </c>
      <c r="B34" s="8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357" t="s">
        <v>19</v>
      </c>
      <c r="BE34" s="357"/>
    </row>
    <row r="36" spans="1:58" ht="18" x14ac:dyDescent="0.2">
      <c r="A36" s="319" t="s">
        <v>80</v>
      </c>
      <c r="B36" s="320"/>
      <c r="C36" s="320"/>
      <c r="D36" s="320"/>
      <c r="E36" s="320"/>
      <c r="F36" s="320"/>
      <c r="G36" s="320"/>
      <c r="H36" s="320"/>
      <c r="I36" s="321"/>
      <c r="J36" s="322">
        <f>'ASIST-REV'!F66</f>
        <v>6</v>
      </c>
      <c r="K36" s="323"/>
      <c r="L36" s="324"/>
      <c r="M36" s="319" t="s">
        <v>81</v>
      </c>
      <c r="N36" s="320"/>
      <c r="O36" s="320"/>
      <c r="P36" s="320"/>
      <c r="Q36" s="320"/>
      <c r="R36" s="320"/>
      <c r="S36" s="320"/>
      <c r="T36" s="320"/>
      <c r="U36" s="320"/>
      <c r="V36" s="321"/>
      <c r="W36" s="325">
        <f>CONCENTRADO!E15</f>
        <v>70</v>
      </c>
      <c r="X36" s="326"/>
      <c r="Y36" s="327"/>
      <c r="Z36" s="328" t="s">
        <v>96</v>
      </c>
      <c r="AA36" s="328"/>
      <c r="AB36" s="328"/>
      <c r="AC36" s="328"/>
      <c r="AD36" s="328"/>
      <c r="AE36" s="328"/>
      <c r="AF36" s="328"/>
      <c r="AG36" s="328"/>
      <c r="AH36" s="328"/>
      <c r="AI36" s="328"/>
      <c r="AJ36" s="328"/>
      <c r="AK36" s="328"/>
      <c r="AL36" s="328"/>
      <c r="AM36" s="325">
        <f>CONCENTRADO!E14</f>
        <v>30</v>
      </c>
      <c r="AN36" s="326"/>
      <c r="AO36" s="327"/>
      <c r="AP36" s="257" t="s">
        <v>83</v>
      </c>
      <c r="AQ36" s="258"/>
      <c r="AR36" s="258"/>
      <c r="AS36" s="258"/>
      <c r="AT36" s="258"/>
      <c r="AU36" s="307"/>
      <c r="AV36" s="329" t="s">
        <v>84</v>
      </c>
      <c r="AW36" s="330"/>
      <c r="AX36" s="330"/>
      <c r="AY36" s="330"/>
      <c r="AZ36" s="330"/>
      <c r="BA36" s="330"/>
      <c r="BB36" s="330"/>
      <c r="BC36" s="330"/>
      <c r="BD36" s="330"/>
      <c r="BE36" s="331"/>
    </row>
    <row r="37" spans="1:58" x14ac:dyDescent="0.2">
      <c r="A37" s="144" t="s">
        <v>32</v>
      </c>
      <c r="B37" s="145"/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  <c r="AA37" s="145"/>
      <c r="AB37" s="145"/>
      <c r="AC37" s="146"/>
      <c r="AD37" s="257" t="s">
        <v>85</v>
      </c>
      <c r="AE37" s="258"/>
      <c r="AF37" s="258"/>
      <c r="AG37" s="258"/>
      <c r="AH37" s="258"/>
      <c r="AI37" s="258"/>
      <c r="AJ37" s="332" t="s">
        <v>86</v>
      </c>
      <c r="AK37" s="332"/>
      <c r="AL37" s="332"/>
      <c r="AM37" s="332"/>
      <c r="AN37" s="332"/>
      <c r="AO37" s="332"/>
      <c r="AP37" s="259"/>
      <c r="AQ37" s="260"/>
      <c r="AR37" s="260"/>
      <c r="AS37" s="260"/>
      <c r="AT37" s="260"/>
      <c r="AU37" s="308"/>
      <c r="AV37" s="309" t="s">
        <v>87</v>
      </c>
      <c r="AW37" s="310"/>
      <c r="AX37" s="309" t="s">
        <v>88</v>
      </c>
      <c r="AY37" s="310"/>
      <c r="AZ37" s="309" t="s">
        <v>89</v>
      </c>
      <c r="BA37" s="333"/>
      <c r="BB37" s="333"/>
      <c r="BC37" s="333"/>
      <c r="BD37" s="333"/>
      <c r="BE37" s="310"/>
    </row>
    <row r="38" spans="1:58" ht="36.75" customHeight="1" x14ac:dyDescent="0.2">
      <c r="A38" s="212" t="s">
        <v>33</v>
      </c>
      <c r="B38" s="213"/>
      <c r="C38" s="213"/>
      <c r="D38" s="213"/>
      <c r="E38" s="213"/>
      <c r="F38" s="213"/>
      <c r="G38" s="213"/>
      <c r="H38" s="213"/>
      <c r="I38" s="213"/>
      <c r="J38" s="213"/>
      <c r="K38" s="213"/>
      <c r="L38" s="213"/>
      <c r="M38" s="213"/>
      <c r="N38" s="213"/>
      <c r="O38" s="213"/>
      <c r="P38" s="213"/>
      <c r="Q38" s="213"/>
      <c r="R38" s="213"/>
      <c r="S38" s="213"/>
      <c r="T38" s="213"/>
      <c r="U38" s="213"/>
      <c r="V38" s="213"/>
      <c r="W38" s="213"/>
      <c r="X38" s="213"/>
      <c r="Y38" s="213"/>
      <c r="Z38" s="213"/>
      <c r="AA38" s="213"/>
      <c r="AB38" s="213"/>
      <c r="AC38" s="214"/>
      <c r="AD38" s="227" t="s">
        <v>4</v>
      </c>
      <c r="AE38" s="227"/>
      <c r="AF38" s="227"/>
      <c r="AG38" s="227" t="s">
        <v>44</v>
      </c>
      <c r="AH38" s="227"/>
      <c r="AI38" s="227"/>
      <c r="AJ38" s="227" t="s">
        <v>91</v>
      </c>
      <c r="AK38" s="227"/>
      <c r="AL38" s="227"/>
      <c r="AM38" s="227" t="s">
        <v>92</v>
      </c>
      <c r="AN38" s="227"/>
      <c r="AO38" s="227"/>
      <c r="AP38" s="227" t="s">
        <v>93</v>
      </c>
      <c r="AQ38" s="227"/>
      <c r="AR38" s="227"/>
      <c r="AS38" s="227" t="s">
        <v>94</v>
      </c>
      <c r="AT38" s="227"/>
      <c r="AU38" s="227"/>
      <c r="AV38" s="311"/>
      <c r="AW38" s="312"/>
      <c r="AX38" s="311"/>
      <c r="AY38" s="312"/>
      <c r="AZ38" s="311"/>
      <c r="BA38" s="334"/>
      <c r="BB38" s="334"/>
      <c r="BC38" s="334"/>
      <c r="BD38" s="334"/>
      <c r="BE38" s="312"/>
    </row>
    <row r="39" spans="1:58" ht="30" customHeight="1" x14ac:dyDescent="0.25">
      <c r="A39" s="5">
        <v>26</v>
      </c>
      <c r="B39" s="177" t="str">
        <f>IF(ISBLANK(NOMBRES!B27),"",NOMBRES!B27)</f>
        <v>HERNANDEZ HERNANDEZ MARCE DEL ROSARIO</v>
      </c>
      <c r="C39" s="178"/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8"/>
      <c r="T39" s="178"/>
      <c r="U39" s="178"/>
      <c r="V39" s="178"/>
      <c r="W39" s="178"/>
      <c r="X39" s="178"/>
      <c r="Y39" s="178"/>
      <c r="Z39" s="178"/>
      <c r="AA39" s="178"/>
      <c r="AB39" s="178"/>
      <c r="AC39" s="179"/>
      <c r="AD39" s="226">
        <f>IF(B39="","",'ASIST-REV'!BR37)</f>
        <v>5</v>
      </c>
      <c r="AE39" s="226"/>
      <c r="AF39" s="226"/>
      <c r="AG39" s="226">
        <f>IF(B39="","",'ASIST-REV'!BT37)</f>
        <v>1</v>
      </c>
      <c r="AH39" s="226"/>
      <c r="AI39" s="226"/>
      <c r="AJ39" s="226" t="str">
        <f>IF(B39="","",EVID_REV!BC43)</f>
        <v>4 / 4</v>
      </c>
      <c r="AK39" s="226"/>
      <c r="AL39" s="226"/>
      <c r="AM39" s="226">
        <f>IF(B39="","",EVID_REV!BE43)</f>
        <v>50</v>
      </c>
      <c r="AN39" s="226"/>
      <c r="AO39" s="226"/>
      <c r="AP39" s="226">
        <f>IF(B39="","",CONCENTRADO!E45)</f>
        <v>10</v>
      </c>
      <c r="AQ39" s="226"/>
      <c r="AR39" s="226"/>
      <c r="AS39" s="226">
        <f>IF(B39="","",CONCENTRADO!F45)</f>
        <v>30</v>
      </c>
      <c r="AT39" s="226"/>
      <c r="AU39" s="226"/>
      <c r="AV39" s="226">
        <f>IF(B39="","",TRUNC(SUM(AM39,AS39),1))</f>
        <v>80</v>
      </c>
      <c r="AW39" s="226"/>
      <c r="AX39" s="373">
        <f>IF(B39="","",IF(AND(TRUNC(AV39/10,1)&gt;0,TRUNC(AV39/10,1)&lt;6),5, IF(  TRUNC(AV39/10,1)&gt;=6,TRUNC(AV39/10,1),IF(AD39&gt;=1,5,  ""))  ))</f>
        <v>8</v>
      </c>
      <c r="AY39" s="314"/>
      <c r="AZ39" s="172"/>
      <c r="BA39" s="315"/>
      <c r="BB39" s="315"/>
      <c r="BC39" s="315"/>
      <c r="BD39" s="315"/>
      <c r="BE39" s="173"/>
      <c r="BF39" s="71" t="str">
        <f>IF(B39="","",IF(AND(AX39&gt;=5,AX39&lt;=10),"","Error de calificacion"))</f>
        <v/>
      </c>
    </row>
    <row r="40" spans="1:58" ht="30" customHeight="1" x14ac:dyDescent="0.25">
      <c r="A40" s="10">
        <v>27</v>
      </c>
      <c r="B40" s="174" t="str">
        <f>IF(ISBLANK(NOMBRES!B28),"",NOMBRES!B28)</f>
        <v>HERNANDEZ HERNANDEZ NAHEMA DEL MILAGROS</v>
      </c>
      <c r="C40" s="175"/>
      <c r="D40" s="175"/>
      <c r="E40" s="175"/>
      <c r="F40" s="175"/>
      <c r="G40" s="175"/>
      <c r="H40" s="175"/>
      <c r="I40" s="175"/>
      <c r="J40" s="17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  <c r="AA40" s="175"/>
      <c r="AB40" s="175"/>
      <c r="AC40" s="176"/>
      <c r="AD40" s="150">
        <f>IF(B40="","",'ASIST-REV'!BR38)</f>
        <v>0</v>
      </c>
      <c r="AE40" s="316"/>
      <c r="AF40" s="151"/>
      <c r="AG40" s="150">
        <f>IF(B40="","",'ASIST-REV'!BT38)</f>
        <v>0</v>
      </c>
      <c r="AH40" s="316"/>
      <c r="AI40" s="151"/>
      <c r="AJ40" s="150" t="str">
        <f>IF(B40="","",EVID_REV!BC44)</f>
        <v>0 / 4</v>
      </c>
      <c r="AK40" s="316"/>
      <c r="AL40" s="151"/>
      <c r="AM40" s="150">
        <f>IF(B40="","",EVID_REV!BE44)</f>
        <v>0</v>
      </c>
      <c r="AN40" s="316"/>
      <c r="AO40" s="151"/>
      <c r="AP40" s="150">
        <f>IF(B40="","",CONCENTRADO!E46)</f>
        <v>0</v>
      </c>
      <c r="AQ40" s="316"/>
      <c r="AR40" s="151"/>
      <c r="AS40" s="150">
        <f>IF(B40="","",CONCENTRADO!F46)</f>
        <v>0</v>
      </c>
      <c r="AT40" s="316"/>
      <c r="AU40" s="151"/>
      <c r="AV40" s="150">
        <f t="shared" ref="AV40:AV63" si="3">IF(B40="","",TRUNC(SUM(AM40,AS40),1))</f>
        <v>0</v>
      </c>
      <c r="AW40" s="151"/>
      <c r="AX40" s="317" t="str">
        <f t="shared" ref="AX40:AX63" si="4">IF(B40="","",IF(AND(TRUNC(AV40/10,1)&gt;0,TRUNC(AV40/10,1)&lt;6),5, IF(  TRUNC(AV40/10,1)&gt;=6,TRUNC(AV40/10,1),IF(AD40&gt;=1,5,  ""))  ))</f>
        <v/>
      </c>
      <c r="AY40" s="318"/>
      <c r="AZ40" s="150"/>
      <c r="BA40" s="316"/>
      <c r="BB40" s="316"/>
      <c r="BC40" s="316"/>
      <c r="BD40" s="316"/>
      <c r="BE40" s="151"/>
      <c r="BF40" s="71" t="str">
        <f t="shared" ref="BF40:BF63" si="5">IF(B40="","",IF(AND(AX40&gt;=5,AX40&lt;=10),"","Error de calificacion"))</f>
        <v>Error de calificacion</v>
      </c>
    </row>
    <row r="41" spans="1:58" ht="30" customHeight="1" x14ac:dyDescent="0.25">
      <c r="A41" s="5">
        <v>28</v>
      </c>
      <c r="B41" s="177" t="str">
        <f>IF(ISBLANK(NOMBRES!B29),"",NOMBRES!B29)</f>
        <v>HERNANDEZ LUIS JOSE ANGEL</v>
      </c>
      <c r="C41" s="178"/>
      <c r="D41" s="178"/>
      <c r="E41" s="178"/>
      <c r="F41" s="178"/>
      <c r="G41" s="178"/>
      <c r="H41" s="178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78"/>
      <c r="W41" s="178"/>
      <c r="X41" s="178"/>
      <c r="Y41" s="178"/>
      <c r="Z41" s="178"/>
      <c r="AA41" s="178"/>
      <c r="AB41" s="178"/>
      <c r="AC41" s="179"/>
      <c r="AD41" s="172">
        <f>IF(B41="","",'ASIST-REV'!BR39)</f>
        <v>0</v>
      </c>
      <c r="AE41" s="315"/>
      <c r="AF41" s="173"/>
      <c r="AG41" s="172">
        <f>IF(B41="","",'ASIST-REV'!BT39)</f>
        <v>0</v>
      </c>
      <c r="AH41" s="315"/>
      <c r="AI41" s="173"/>
      <c r="AJ41" s="172" t="str">
        <f>IF(B41="","",EVID_REV!BC45)</f>
        <v>0 / 4</v>
      </c>
      <c r="AK41" s="315"/>
      <c r="AL41" s="173"/>
      <c r="AM41" s="172">
        <f>IF(B41="","",EVID_REV!BE45)</f>
        <v>0</v>
      </c>
      <c r="AN41" s="315"/>
      <c r="AO41" s="173"/>
      <c r="AP41" s="172">
        <f>IF(B41="","",CONCENTRADO!E47)</f>
        <v>0</v>
      </c>
      <c r="AQ41" s="315"/>
      <c r="AR41" s="173"/>
      <c r="AS41" s="172">
        <f>IF(B41="","",CONCENTRADO!F47)</f>
        <v>0</v>
      </c>
      <c r="AT41" s="315"/>
      <c r="AU41" s="173"/>
      <c r="AV41" s="172">
        <f t="shared" si="3"/>
        <v>0</v>
      </c>
      <c r="AW41" s="173"/>
      <c r="AX41" s="313" t="str">
        <f t="shared" si="4"/>
        <v/>
      </c>
      <c r="AY41" s="314"/>
      <c r="AZ41" s="172"/>
      <c r="BA41" s="315"/>
      <c r="BB41" s="315"/>
      <c r="BC41" s="315"/>
      <c r="BD41" s="315"/>
      <c r="BE41" s="173"/>
      <c r="BF41" s="71" t="str">
        <f t="shared" si="5"/>
        <v>Error de calificacion</v>
      </c>
    </row>
    <row r="42" spans="1:58" ht="30" customHeight="1" x14ac:dyDescent="0.25">
      <c r="A42" s="10">
        <v>29</v>
      </c>
      <c r="B42" s="174" t="str">
        <f>IF(ISBLANK(NOMBRES!B30),"",NOMBRES!B30)</f>
        <v>HERNANDEZ LUIS SOFIA</v>
      </c>
      <c r="C42" s="175"/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  <c r="AA42" s="175"/>
      <c r="AB42" s="175"/>
      <c r="AC42" s="176"/>
      <c r="AD42" s="150">
        <f>IF(B42="","",'ASIST-REV'!BR40)</f>
        <v>0</v>
      </c>
      <c r="AE42" s="316"/>
      <c r="AF42" s="151"/>
      <c r="AG42" s="150">
        <f>IF(B42="","",'ASIST-REV'!BT40)</f>
        <v>0</v>
      </c>
      <c r="AH42" s="316"/>
      <c r="AI42" s="151"/>
      <c r="AJ42" s="150" t="str">
        <f>IF(B42="","",EVID_REV!BC46)</f>
        <v>0 / 4</v>
      </c>
      <c r="AK42" s="316"/>
      <c r="AL42" s="151"/>
      <c r="AM42" s="150">
        <f>IF(B42="","",EVID_REV!BE46)</f>
        <v>0</v>
      </c>
      <c r="AN42" s="316"/>
      <c r="AO42" s="151"/>
      <c r="AP42" s="150">
        <f>IF(B42="","",CONCENTRADO!E48)</f>
        <v>0</v>
      </c>
      <c r="AQ42" s="316"/>
      <c r="AR42" s="151"/>
      <c r="AS42" s="150">
        <f>IF(B42="","",CONCENTRADO!F48)</f>
        <v>0</v>
      </c>
      <c r="AT42" s="316"/>
      <c r="AU42" s="151"/>
      <c r="AV42" s="150">
        <f t="shared" si="3"/>
        <v>0</v>
      </c>
      <c r="AW42" s="151"/>
      <c r="AX42" s="317" t="str">
        <f t="shared" si="4"/>
        <v/>
      </c>
      <c r="AY42" s="318"/>
      <c r="AZ42" s="150"/>
      <c r="BA42" s="316"/>
      <c r="BB42" s="316"/>
      <c r="BC42" s="316"/>
      <c r="BD42" s="316"/>
      <c r="BE42" s="151"/>
      <c r="BF42" s="71" t="str">
        <f t="shared" si="5"/>
        <v>Error de calificacion</v>
      </c>
    </row>
    <row r="43" spans="1:58" ht="30" customHeight="1" x14ac:dyDescent="0.25">
      <c r="A43" s="5">
        <v>30</v>
      </c>
      <c r="B43" s="177" t="str">
        <f>IF(ISBLANK(NOMBRES!B31),"",NOMBRES!B31)</f>
        <v>HERNANDEZ NOLASCO BLANCA AZALIA</v>
      </c>
      <c r="C43" s="178"/>
      <c r="D43" s="178"/>
      <c r="E43" s="178"/>
      <c r="F43" s="178"/>
      <c r="G43" s="178"/>
      <c r="H43" s="178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  <c r="AA43" s="178"/>
      <c r="AB43" s="178"/>
      <c r="AC43" s="179"/>
      <c r="AD43" s="172">
        <f>IF(B43="","",'ASIST-REV'!BR41)</f>
        <v>0</v>
      </c>
      <c r="AE43" s="315"/>
      <c r="AF43" s="173"/>
      <c r="AG43" s="172">
        <f>IF(B43="","",'ASIST-REV'!BT41)</f>
        <v>0</v>
      </c>
      <c r="AH43" s="315"/>
      <c r="AI43" s="173"/>
      <c r="AJ43" s="172" t="str">
        <f>IF(B43="","",EVID_REV!BC47)</f>
        <v>0 / 4</v>
      </c>
      <c r="AK43" s="315"/>
      <c r="AL43" s="173"/>
      <c r="AM43" s="172">
        <f>IF(B43="","",EVID_REV!BE47)</f>
        <v>0</v>
      </c>
      <c r="AN43" s="315"/>
      <c r="AO43" s="173"/>
      <c r="AP43" s="172">
        <f>IF(B43="","",CONCENTRADO!E49)</f>
        <v>0</v>
      </c>
      <c r="AQ43" s="315"/>
      <c r="AR43" s="173"/>
      <c r="AS43" s="172">
        <f>IF(B43="","",CONCENTRADO!F49)</f>
        <v>0</v>
      </c>
      <c r="AT43" s="315"/>
      <c r="AU43" s="173"/>
      <c r="AV43" s="172">
        <f t="shared" si="3"/>
        <v>0</v>
      </c>
      <c r="AW43" s="173"/>
      <c r="AX43" s="313" t="str">
        <f t="shared" si="4"/>
        <v/>
      </c>
      <c r="AY43" s="314"/>
      <c r="AZ43" s="172"/>
      <c r="BA43" s="315"/>
      <c r="BB43" s="315"/>
      <c r="BC43" s="315"/>
      <c r="BD43" s="315"/>
      <c r="BE43" s="173"/>
      <c r="BF43" s="71" t="str">
        <f t="shared" si="5"/>
        <v>Error de calificacion</v>
      </c>
    </row>
    <row r="44" spans="1:58" ht="30" customHeight="1" x14ac:dyDescent="0.25">
      <c r="A44" s="10">
        <v>31</v>
      </c>
      <c r="B44" s="174" t="str">
        <f>IF(ISBLANK(NOMBRES!B32),"",NOMBRES!B32)</f>
        <v>JUAREZ BAHENA XIMENA</v>
      </c>
      <c r="C44" s="175"/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  <c r="AA44" s="175"/>
      <c r="AB44" s="175"/>
      <c r="AC44" s="176"/>
      <c r="AD44" s="150">
        <f>IF(B44="","",'ASIST-REV'!BR42)</f>
        <v>0</v>
      </c>
      <c r="AE44" s="316"/>
      <c r="AF44" s="151"/>
      <c r="AG44" s="150">
        <f>IF(B44="","",'ASIST-REV'!BT42)</f>
        <v>0</v>
      </c>
      <c r="AH44" s="316"/>
      <c r="AI44" s="151"/>
      <c r="AJ44" s="150" t="str">
        <f>IF(B44="","",EVID_REV!BC48)</f>
        <v>0 / 4</v>
      </c>
      <c r="AK44" s="316"/>
      <c r="AL44" s="151"/>
      <c r="AM44" s="150">
        <f>IF(B44="","",EVID_REV!BE48)</f>
        <v>0</v>
      </c>
      <c r="AN44" s="316"/>
      <c r="AO44" s="151"/>
      <c r="AP44" s="150">
        <f>IF(B44="","",CONCENTRADO!E50)</f>
        <v>0</v>
      </c>
      <c r="AQ44" s="316"/>
      <c r="AR44" s="151"/>
      <c r="AS44" s="150">
        <f>IF(B44="","",CONCENTRADO!F50)</f>
        <v>0</v>
      </c>
      <c r="AT44" s="316"/>
      <c r="AU44" s="151"/>
      <c r="AV44" s="150">
        <f t="shared" si="3"/>
        <v>0</v>
      </c>
      <c r="AW44" s="151"/>
      <c r="AX44" s="317" t="str">
        <f t="shared" si="4"/>
        <v/>
      </c>
      <c r="AY44" s="318"/>
      <c r="AZ44" s="150"/>
      <c r="BA44" s="316"/>
      <c r="BB44" s="316"/>
      <c r="BC44" s="316"/>
      <c r="BD44" s="316"/>
      <c r="BE44" s="151"/>
      <c r="BF44" s="71" t="str">
        <f t="shared" si="5"/>
        <v>Error de calificacion</v>
      </c>
    </row>
    <row r="45" spans="1:58" ht="30" customHeight="1" x14ac:dyDescent="0.25">
      <c r="A45" s="5">
        <v>32</v>
      </c>
      <c r="B45" s="177" t="str">
        <f>IF(ISBLANK(NOMBRES!B33),"",NOMBRES!B33)</f>
        <v>LAZARO VAZQUEZ ANGEL ARATH</v>
      </c>
      <c r="C45" s="178"/>
      <c r="D45" s="178"/>
      <c r="E45" s="178"/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  <c r="AA45" s="178"/>
      <c r="AB45" s="178"/>
      <c r="AC45" s="179"/>
      <c r="AD45" s="172">
        <f>IF(B45="","",'ASIST-REV'!BR43)</f>
        <v>0</v>
      </c>
      <c r="AE45" s="315"/>
      <c r="AF45" s="173"/>
      <c r="AG45" s="172">
        <f>IF(B45="","",'ASIST-REV'!BT43)</f>
        <v>0</v>
      </c>
      <c r="AH45" s="315"/>
      <c r="AI45" s="173"/>
      <c r="AJ45" s="172" t="str">
        <f>IF(B45="","",EVID_REV!BC49)</f>
        <v>0 / 4</v>
      </c>
      <c r="AK45" s="315"/>
      <c r="AL45" s="173"/>
      <c r="AM45" s="172">
        <f>IF(B45="","",EVID_REV!BE49)</f>
        <v>0</v>
      </c>
      <c r="AN45" s="315"/>
      <c r="AO45" s="173"/>
      <c r="AP45" s="172">
        <f>IF(B45="","",CONCENTRADO!E51)</f>
        <v>0</v>
      </c>
      <c r="AQ45" s="315"/>
      <c r="AR45" s="173"/>
      <c r="AS45" s="172">
        <f>IF(B45="","",CONCENTRADO!F51)</f>
        <v>0</v>
      </c>
      <c r="AT45" s="315"/>
      <c r="AU45" s="173"/>
      <c r="AV45" s="172">
        <f t="shared" si="3"/>
        <v>0</v>
      </c>
      <c r="AW45" s="173"/>
      <c r="AX45" s="313" t="str">
        <f t="shared" si="4"/>
        <v/>
      </c>
      <c r="AY45" s="314"/>
      <c r="AZ45" s="172"/>
      <c r="BA45" s="315"/>
      <c r="BB45" s="315"/>
      <c r="BC45" s="315"/>
      <c r="BD45" s="315"/>
      <c r="BE45" s="173"/>
      <c r="BF45" s="71" t="str">
        <f t="shared" si="5"/>
        <v>Error de calificacion</v>
      </c>
    </row>
    <row r="46" spans="1:58" ht="30" customHeight="1" x14ac:dyDescent="0.25">
      <c r="A46" s="10">
        <v>33</v>
      </c>
      <c r="B46" s="174" t="str">
        <f>IF(ISBLANK(NOMBRES!B34),"",NOMBRES!B34)</f>
        <v>LOPEZ GONZALEZ PARIS ANNGELY</v>
      </c>
      <c r="C46" s="175"/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  <c r="AA46" s="175"/>
      <c r="AB46" s="175"/>
      <c r="AC46" s="176"/>
      <c r="AD46" s="150">
        <f>IF(B46="","",'ASIST-REV'!BR44)</f>
        <v>0</v>
      </c>
      <c r="AE46" s="316"/>
      <c r="AF46" s="151"/>
      <c r="AG46" s="150">
        <f>IF(B46="","",'ASIST-REV'!BT44)</f>
        <v>0</v>
      </c>
      <c r="AH46" s="316"/>
      <c r="AI46" s="151"/>
      <c r="AJ46" s="150" t="str">
        <f>IF(B46="","",EVID_REV!BC50)</f>
        <v>0 / 4</v>
      </c>
      <c r="AK46" s="316"/>
      <c r="AL46" s="151"/>
      <c r="AM46" s="150">
        <f>IF(B46="","",EVID_REV!BE50)</f>
        <v>0</v>
      </c>
      <c r="AN46" s="316"/>
      <c r="AO46" s="151"/>
      <c r="AP46" s="150">
        <f>IF(B46="","",CONCENTRADO!E52)</f>
        <v>0</v>
      </c>
      <c r="AQ46" s="316"/>
      <c r="AR46" s="151"/>
      <c r="AS46" s="150">
        <f>IF(B46="","",CONCENTRADO!F52)</f>
        <v>0</v>
      </c>
      <c r="AT46" s="316"/>
      <c r="AU46" s="151"/>
      <c r="AV46" s="150">
        <f t="shared" si="3"/>
        <v>0</v>
      </c>
      <c r="AW46" s="151"/>
      <c r="AX46" s="317" t="str">
        <f t="shared" si="4"/>
        <v/>
      </c>
      <c r="AY46" s="318"/>
      <c r="AZ46" s="150"/>
      <c r="BA46" s="316"/>
      <c r="BB46" s="316"/>
      <c r="BC46" s="316"/>
      <c r="BD46" s="316"/>
      <c r="BE46" s="151"/>
      <c r="BF46" s="71" t="str">
        <f t="shared" si="5"/>
        <v>Error de calificacion</v>
      </c>
    </row>
    <row r="47" spans="1:58" ht="30" customHeight="1" x14ac:dyDescent="0.25">
      <c r="A47" s="5">
        <v>34</v>
      </c>
      <c r="B47" s="177" t="str">
        <f>IF(ISBLANK(NOMBRES!B35),"",NOMBRES!B35)</f>
        <v>MARTINEZ BAUTISTA AMBAR GUADALUPE</v>
      </c>
      <c r="C47" s="178"/>
      <c r="D47" s="178"/>
      <c r="E47" s="178"/>
      <c r="F47" s="178"/>
      <c r="G47" s="178"/>
      <c r="H47" s="178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78"/>
      <c r="T47" s="178"/>
      <c r="U47" s="178"/>
      <c r="V47" s="178"/>
      <c r="W47" s="178"/>
      <c r="X47" s="178"/>
      <c r="Y47" s="178"/>
      <c r="Z47" s="178"/>
      <c r="AA47" s="178"/>
      <c r="AB47" s="178"/>
      <c r="AC47" s="179"/>
      <c r="AD47" s="172">
        <f>IF(B47="","",'ASIST-REV'!BR45)</f>
        <v>0</v>
      </c>
      <c r="AE47" s="315"/>
      <c r="AF47" s="173"/>
      <c r="AG47" s="172">
        <f>IF(B47="","",'ASIST-REV'!BT45)</f>
        <v>0</v>
      </c>
      <c r="AH47" s="315"/>
      <c r="AI47" s="173"/>
      <c r="AJ47" s="172" t="str">
        <f>IF(B47="","",EVID_REV!BC51)</f>
        <v>0 / 4</v>
      </c>
      <c r="AK47" s="315"/>
      <c r="AL47" s="173"/>
      <c r="AM47" s="172">
        <f>IF(B47="","",EVID_REV!BE51)</f>
        <v>0</v>
      </c>
      <c r="AN47" s="315"/>
      <c r="AO47" s="173"/>
      <c r="AP47" s="172">
        <f>IF(B47="","",CONCENTRADO!E53)</f>
        <v>0</v>
      </c>
      <c r="AQ47" s="315"/>
      <c r="AR47" s="173"/>
      <c r="AS47" s="172">
        <f>IF(B47="","",CONCENTRADO!F53)</f>
        <v>0</v>
      </c>
      <c r="AT47" s="315"/>
      <c r="AU47" s="173"/>
      <c r="AV47" s="172">
        <f t="shared" si="3"/>
        <v>0</v>
      </c>
      <c r="AW47" s="173"/>
      <c r="AX47" s="313" t="str">
        <f t="shared" si="4"/>
        <v/>
      </c>
      <c r="AY47" s="314"/>
      <c r="AZ47" s="172"/>
      <c r="BA47" s="315"/>
      <c r="BB47" s="315"/>
      <c r="BC47" s="315"/>
      <c r="BD47" s="315"/>
      <c r="BE47" s="173"/>
      <c r="BF47" s="71" t="str">
        <f t="shared" si="5"/>
        <v>Error de calificacion</v>
      </c>
    </row>
    <row r="48" spans="1:58" ht="30" customHeight="1" x14ac:dyDescent="0.25">
      <c r="A48" s="10">
        <v>35</v>
      </c>
      <c r="B48" s="174" t="str">
        <f>IF(ISBLANK(NOMBRES!B36),"",NOMBRES!B36)</f>
        <v>MARTINEZ GONZALEZ JOSGAR NOE</v>
      </c>
      <c r="C48" s="175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  <c r="AA48" s="175"/>
      <c r="AB48" s="175"/>
      <c r="AC48" s="176"/>
      <c r="AD48" s="150">
        <f>IF(B48="","",'ASIST-REV'!BR46)</f>
        <v>0</v>
      </c>
      <c r="AE48" s="316"/>
      <c r="AF48" s="151"/>
      <c r="AG48" s="150">
        <f>IF(B48="","",'ASIST-REV'!BT46)</f>
        <v>0</v>
      </c>
      <c r="AH48" s="316"/>
      <c r="AI48" s="151"/>
      <c r="AJ48" s="150" t="str">
        <f>IF(B48="","",EVID_REV!BC52)</f>
        <v>0 / 4</v>
      </c>
      <c r="AK48" s="316"/>
      <c r="AL48" s="151"/>
      <c r="AM48" s="150">
        <f>IF(B48="","",EVID_REV!BE52)</f>
        <v>0</v>
      </c>
      <c r="AN48" s="316"/>
      <c r="AO48" s="151"/>
      <c r="AP48" s="150">
        <f>IF(B48="","",CONCENTRADO!E54)</f>
        <v>0</v>
      </c>
      <c r="AQ48" s="316"/>
      <c r="AR48" s="151"/>
      <c r="AS48" s="150">
        <f>IF(B48="","",CONCENTRADO!F54)</f>
        <v>0</v>
      </c>
      <c r="AT48" s="316"/>
      <c r="AU48" s="151"/>
      <c r="AV48" s="150">
        <f t="shared" si="3"/>
        <v>0</v>
      </c>
      <c r="AW48" s="151"/>
      <c r="AX48" s="317" t="str">
        <f t="shared" si="4"/>
        <v/>
      </c>
      <c r="AY48" s="318"/>
      <c r="AZ48" s="150"/>
      <c r="BA48" s="316"/>
      <c r="BB48" s="316"/>
      <c r="BC48" s="316"/>
      <c r="BD48" s="316"/>
      <c r="BE48" s="151"/>
      <c r="BF48" s="71" t="str">
        <f t="shared" si="5"/>
        <v>Error de calificacion</v>
      </c>
    </row>
    <row r="49" spans="1:58" ht="30" customHeight="1" x14ac:dyDescent="0.25">
      <c r="A49" s="5">
        <v>36</v>
      </c>
      <c r="B49" s="177" t="str">
        <f>IF(ISBLANK(NOMBRES!B37),"",NOMBRES!B37)</f>
        <v>MARTINEZ HERNANDEZ ANA LLUVIA</v>
      </c>
      <c r="C49" s="178"/>
      <c r="D49" s="178"/>
      <c r="E49" s="178"/>
      <c r="F49" s="178"/>
      <c r="G49" s="178"/>
      <c r="H49" s="178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78"/>
      <c r="W49" s="178"/>
      <c r="X49" s="178"/>
      <c r="Y49" s="178"/>
      <c r="Z49" s="178"/>
      <c r="AA49" s="178"/>
      <c r="AB49" s="178"/>
      <c r="AC49" s="179"/>
      <c r="AD49" s="172">
        <f>IF(B49="","",'ASIST-REV'!BR47)</f>
        <v>0</v>
      </c>
      <c r="AE49" s="315"/>
      <c r="AF49" s="173"/>
      <c r="AG49" s="172">
        <f>IF(B49="","",'ASIST-REV'!BT47)</f>
        <v>0</v>
      </c>
      <c r="AH49" s="315"/>
      <c r="AI49" s="173"/>
      <c r="AJ49" s="172" t="str">
        <f>IF(B49="","",EVID_REV!BC53)</f>
        <v>0 / 4</v>
      </c>
      <c r="AK49" s="315"/>
      <c r="AL49" s="173"/>
      <c r="AM49" s="172">
        <f>IF(B49="","",EVID_REV!BE53)</f>
        <v>0</v>
      </c>
      <c r="AN49" s="315"/>
      <c r="AO49" s="173"/>
      <c r="AP49" s="172">
        <f>IF(B49="","",CONCENTRADO!E55)</f>
        <v>0</v>
      </c>
      <c r="AQ49" s="315"/>
      <c r="AR49" s="173"/>
      <c r="AS49" s="172">
        <f>IF(B49="","",CONCENTRADO!F55)</f>
        <v>0</v>
      </c>
      <c r="AT49" s="315"/>
      <c r="AU49" s="173"/>
      <c r="AV49" s="172">
        <f t="shared" si="3"/>
        <v>0</v>
      </c>
      <c r="AW49" s="173"/>
      <c r="AX49" s="313" t="str">
        <f t="shared" si="4"/>
        <v/>
      </c>
      <c r="AY49" s="314"/>
      <c r="AZ49" s="172"/>
      <c r="BA49" s="315"/>
      <c r="BB49" s="315"/>
      <c r="BC49" s="315"/>
      <c r="BD49" s="315"/>
      <c r="BE49" s="173"/>
      <c r="BF49" s="71" t="str">
        <f t="shared" si="5"/>
        <v>Error de calificacion</v>
      </c>
    </row>
    <row r="50" spans="1:58" ht="30" customHeight="1" x14ac:dyDescent="0.25">
      <c r="A50" s="10">
        <v>37</v>
      </c>
      <c r="B50" s="174" t="str">
        <f>IF(ISBLANK(NOMBRES!B38),"",NOMBRES!B38)</f>
        <v>MARTINEZ HERNANDEZ ANGEL DE JESUS</v>
      </c>
      <c r="C50" s="175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  <c r="AA50" s="175"/>
      <c r="AB50" s="175"/>
      <c r="AC50" s="176"/>
      <c r="AD50" s="150">
        <f>IF(B50="","",'ASIST-REV'!BR48)</f>
        <v>0</v>
      </c>
      <c r="AE50" s="316"/>
      <c r="AF50" s="151"/>
      <c r="AG50" s="150">
        <f>IF(B50="","",'ASIST-REV'!BT48)</f>
        <v>0</v>
      </c>
      <c r="AH50" s="316"/>
      <c r="AI50" s="151"/>
      <c r="AJ50" s="150" t="str">
        <f>IF(B50="","",EVID_REV!BC54)</f>
        <v>0 / 4</v>
      </c>
      <c r="AK50" s="316"/>
      <c r="AL50" s="151"/>
      <c r="AM50" s="150">
        <f>IF(B50="","",EVID_REV!BE54)</f>
        <v>0</v>
      </c>
      <c r="AN50" s="316"/>
      <c r="AO50" s="151"/>
      <c r="AP50" s="150">
        <f>IF(B50="","",CONCENTRADO!E56)</f>
        <v>0</v>
      </c>
      <c r="AQ50" s="316"/>
      <c r="AR50" s="151"/>
      <c r="AS50" s="150">
        <f>IF(B50="","",CONCENTRADO!F56)</f>
        <v>0</v>
      </c>
      <c r="AT50" s="316"/>
      <c r="AU50" s="151"/>
      <c r="AV50" s="150">
        <f t="shared" si="3"/>
        <v>0</v>
      </c>
      <c r="AW50" s="151"/>
      <c r="AX50" s="317" t="str">
        <f t="shared" si="4"/>
        <v/>
      </c>
      <c r="AY50" s="318"/>
      <c r="AZ50" s="150"/>
      <c r="BA50" s="316"/>
      <c r="BB50" s="316"/>
      <c r="BC50" s="316"/>
      <c r="BD50" s="316"/>
      <c r="BE50" s="151"/>
      <c r="BF50" s="71" t="str">
        <f t="shared" si="5"/>
        <v>Error de calificacion</v>
      </c>
    </row>
    <row r="51" spans="1:58" ht="30" customHeight="1" x14ac:dyDescent="0.25">
      <c r="A51" s="5">
        <v>38</v>
      </c>
      <c r="B51" s="177" t="str">
        <f>IF(ISBLANK(NOMBRES!B39),"",NOMBRES!B39)</f>
        <v>MARTINEZ HERNANDEZ JADER</v>
      </c>
      <c r="C51" s="178"/>
      <c r="D51" s="178"/>
      <c r="E51" s="178"/>
      <c r="F51" s="178"/>
      <c r="G51" s="178"/>
      <c r="H51" s="178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78"/>
      <c r="T51" s="178"/>
      <c r="U51" s="178"/>
      <c r="V51" s="178"/>
      <c r="W51" s="178"/>
      <c r="X51" s="178"/>
      <c r="Y51" s="178"/>
      <c r="Z51" s="178"/>
      <c r="AA51" s="178"/>
      <c r="AB51" s="178"/>
      <c r="AC51" s="179"/>
      <c r="AD51" s="172">
        <f>IF(B51="","",'ASIST-REV'!BR49)</f>
        <v>0</v>
      </c>
      <c r="AE51" s="315"/>
      <c r="AF51" s="173"/>
      <c r="AG51" s="172">
        <f>IF(B51="","",'ASIST-REV'!BT49)</f>
        <v>0</v>
      </c>
      <c r="AH51" s="315"/>
      <c r="AI51" s="173"/>
      <c r="AJ51" s="172" t="str">
        <f>IF(B51="","",EVID_REV!BC55)</f>
        <v>0 / 4</v>
      </c>
      <c r="AK51" s="315"/>
      <c r="AL51" s="173"/>
      <c r="AM51" s="172">
        <f>IF(B51="","",EVID_REV!BE55)</f>
        <v>0</v>
      </c>
      <c r="AN51" s="315"/>
      <c r="AO51" s="173"/>
      <c r="AP51" s="172">
        <f>IF(B51="","",CONCENTRADO!E57)</f>
        <v>0</v>
      </c>
      <c r="AQ51" s="315"/>
      <c r="AR51" s="173"/>
      <c r="AS51" s="172">
        <f>IF(B51="","",CONCENTRADO!F57)</f>
        <v>0</v>
      </c>
      <c r="AT51" s="315"/>
      <c r="AU51" s="173"/>
      <c r="AV51" s="172">
        <f t="shared" si="3"/>
        <v>0</v>
      </c>
      <c r="AW51" s="173"/>
      <c r="AX51" s="313" t="str">
        <f t="shared" si="4"/>
        <v/>
      </c>
      <c r="AY51" s="314"/>
      <c r="AZ51" s="172"/>
      <c r="BA51" s="315"/>
      <c r="BB51" s="315"/>
      <c r="BC51" s="315"/>
      <c r="BD51" s="315"/>
      <c r="BE51" s="173"/>
      <c r="BF51" s="71" t="str">
        <f t="shared" si="5"/>
        <v>Error de calificacion</v>
      </c>
    </row>
    <row r="52" spans="1:58" ht="30" customHeight="1" x14ac:dyDescent="0.25">
      <c r="A52" s="10">
        <v>39</v>
      </c>
      <c r="B52" s="174" t="str">
        <f>IF(ISBLANK(NOMBRES!B40),"",NOMBRES!B40)</f>
        <v>MARTINEZ HERNANDEZ MAYREN ALEJANDRA</v>
      </c>
      <c r="C52" s="175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  <c r="AA52" s="175"/>
      <c r="AB52" s="175"/>
      <c r="AC52" s="176"/>
      <c r="AD52" s="150">
        <f>IF(B52="","",'ASIST-REV'!BR50)</f>
        <v>0</v>
      </c>
      <c r="AE52" s="316"/>
      <c r="AF52" s="151"/>
      <c r="AG52" s="150">
        <f>IF(B52="","",'ASIST-REV'!BT50)</f>
        <v>0</v>
      </c>
      <c r="AH52" s="316"/>
      <c r="AI52" s="151"/>
      <c r="AJ52" s="150" t="str">
        <f>IF(B52="","",EVID_REV!BC56)</f>
        <v>0 / 4</v>
      </c>
      <c r="AK52" s="316"/>
      <c r="AL52" s="151"/>
      <c r="AM52" s="150">
        <f>IF(B52="","",EVID_REV!BE56)</f>
        <v>0</v>
      </c>
      <c r="AN52" s="316"/>
      <c r="AO52" s="151"/>
      <c r="AP52" s="150">
        <f>IF(B52="","",CONCENTRADO!E58)</f>
        <v>0</v>
      </c>
      <c r="AQ52" s="316"/>
      <c r="AR52" s="151"/>
      <c r="AS52" s="150">
        <f>IF(B52="","",CONCENTRADO!F58)</f>
        <v>0</v>
      </c>
      <c r="AT52" s="316"/>
      <c r="AU52" s="151"/>
      <c r="AV52" s="150">
        <f t="shared" si="3"/>
        <v>0</v>
      </c>
      <c r="AW52" s="151"/>
      <c r="AX52" s="317" t="str">
        <f t="shared" si="4"/>
        <v/>
      </c>
      <c r="AY52" s="318"/>
      <c r="AZ52" s="150"/>
      <c r="BA52" s="316"/>
      <c r="BB52" s="316"/>
      <c r="BC52" s="316"/>
      <c r="BD52" s="316"/>
      <c r="BE52" s="151"/>
      <c r="BF52" s="71" t="str">
        <f t="shared" si="5"/>
        <v>Error de calificacion</v>
      </c>
    </row>
    <row r="53" spans="1:58" ht="30" customHeight="1" x14ac:dyDescent="0.25">
      <c r="A53" s="5">
        <v>40</v>
      </c>
      <c r="B53" s="177" t="str">
        <f>IF(ISBLANK(NOMBRES!B41),"",NOMBRES!B41)</f>
        <v>MARTINEZ PAVA VALENTIN</v>
      </c>
      <c r="C53" s="178"/>
      <c r="D53" s="178"/>
      <c r="E53" s="178"/>
      <c r="F53" s="178"/>
      <c r="G53" s="178"/>
      <c r="H53" s="178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78"/>
      <c r="T53" s="178"/>
      <c r="U53" s="178"/>
      <c r="V53" s="178"/>
      <c r="W53" s="178"/>
      <c r="X53" s="178"/>
      <c r="Y53" s="178"/>
      <c r="Z53" s="178"/>
      <c r="AA53" s="178"/>
      <c r="AB53" s="178"/>
      <c r="AC53" s="179"/>
      <c r="AD53" s="172">
        <f>IF(B53="","",'ASIST-REV'!BR51)</f>
        <v>0</v>
      </c>
      <c r="AE53" s="315"/>
      <c r="AF53" s="173"/>
      <c r="AG53" s="172">
        <f>IF(B53="","",'ASIST-REV'!BT51)</f>
        <v>0</v>
      </c>
      <c r="AH53" s="315"/>
      <c r="AI53" s="173"/>
      <c r="AJ53" s="172" t="str">
        <f>IF(B53="","",EVID_REV!BC57)</f>
        <v>0 / 4</v>
      </c>
      <c r="AK53" s="315"/>
      <c r="AL53" s="173"/>
      <c r="AM53" s="172">
        <f>IF(B53="","",EVID_REV!BE57)</f>
        <v>0</v>
      </c>
      <c r="AN53" s="315"/>
      <c r="AO53" s="173"/>
      <c r="AP53" s="172">
        <f>IF(B53="","",CONCENTRADO!E59)</f>
        <v>0</v>
      </c>
      <c r="AQ53" s="315"/>
      <c r="AR53" s="173"/>
      <c r="AS53" s="172">
        <f>IF(B53="","",CONCENTRADO!F59)</f>
        <v>0</v>
      </c>
      <c r="AT53" s="315"/>
      <c r="AU53" s="173"/>
      <c r="AV53" s="172">
        <f t="shared" si="3"/>
        <v>0</v>
      </c>
      <c r="AW53" s="173"/>
      <c r="AX53" s="313" t="str">
        <f t="shared" si="4"/>
        <v/>
      </c>
      <c r="AY53" s="314"/>
      <c r="AZ53" s="172"/>
      <c r="BA53" s="315"/>
      <c r="BB53" s="315"/>
      <c r="BC53" s="315"/>
      <c r="BD53" s="315"/>
      <c r="BE53" s="173"/>
      <c r="BF53" s="71" t="str">
        <f t="shared" si="5"/>
        <v>Error de calificacion</v>
      </c>
    </row>
    <row r="54" spans="1:58" ht="30" customHeight="1" x14ac:dyDescent="0.25">
      <c r="A54" s="10">
        <v>41</v>
      </c>
      <c r="B54" s="174" t="str">
        <f>IF(ISBLANK(NOMBRES!B42),"",NOMBRES!B42)</f>
        <v>PADILLA GONZALEZ JHONNY</v>
      </c>
      <c r="C54" s="175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  <c r="AA54" s="175"/>
      <c r="AB54" s="175"/>
      <c r="AC54" s="176"/>
      <c r="AD54" s="150">
        <f>IF(B54="","",'ASIST-REV'!BR52)</f>
        <v>0</v>
      </c>
      <c r="AE54" s="316"/>
      <c r="AF54" s="151"/>
      <c r="AG54" s="150">
        <f>IF(B54="","",'ASIST-REV'!BT52)</f>
        <v>0</v>
      </c>
      <c r="AH54" s="316"/>
      <c r="AI54" s="151"/>
      <c r="AJ54" s="150" t="str">
        <f>IF(B54="","",EVID_REV!BC58)</f>
        <v>0 / 4</v>
      </c>
      <c r="AK54" s="316"/>
      <c r="AL54" s="151"/>
      <c r="AM54" s="150">
        <f>IF(B54="","",EVID_REV!BE58)</f>
        <v>0</v>
      </c>
      <c r="AN54" s="316"/>
      <c r="AO54" s="151"/>
      <c r="AP54" s="150">
        <f>IF(B54="","",CONCENTRADO!E60)</f>
        <v>0</v>
      </c>
      <c r="AQ54" s="316"/>
      <c r="AR54" s="151"/>
      <c r="AS54" s="150">
        <f>IF(B54="","",CONCENTRADO!F60)</f>
        <v>0</v>
      </c>
      <c r="AT54" s="316"/>
      <c r="AU54" s="151"/>
      <c r="AV54" s="150">
        <f t="shared" si="3"/>
        <v>0</v>
      </c>
      <c r="AW54" s="151"/>
      <c r="AX54" s="317" t="str">
        <f t="shared" si="4"/>
        <v/>
      </c>
      <c r="AY54" s="318"/>
      <c r="AZ54" s="150"/>
      <c r="BA54" s="316"/>
      <c r="BB54" s="316"/>
      <c r="BC54" s="316"/>
      <c r="BD54" s="316"/>
      <c r="BE54" s="151"/>
      <c r="BF54" s="71" t="str">
        <f t="shared" si="5"/>
        <v>Error de calificacion</v>
      </c>
    </row>
    <row r="55" spans="1:58" ht="30" customHeight="1" x14ac:dyDescent="0.25">
      <c r="A55" s="5">
        <v>42</v>
      </c>
      <c r="B55" s="177" t="str">
        <f>IF(ISBLANK(NOMBRES!B43),"",NOMBRES!B43)</f>
        <v>PEREZ MARTINEZ LUZ ELENA</v>
      </c>
      <c r="C55" s="178"/>
      <c r="D55" s="178"/>
      <c r="E55" s="178"/>
      <c r="F55" s="178"/>
      <c r="G55" s="178"/>
      <c r="H55" s="178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78"/>
      <c r="U55" s="178"/>
      <c r="V55" s="178"/>
      <c r="W55" s="178"/>
      <c r="X55" s="178"/>
      <c r="Y55" s="178"/>
      <c r="Z55" s="178"/>
      <c r="AA55" s="178"/>
      <c r="AB55" s="178"/>
      <c r="AC55" s="179"/>
      <c r="AD55" s="172">
        <f>IF(B55="","",'ASIST-REV'!BR53)</f>
        <v>0</v>
      </c>
      <c r="AE55" s="315"/>
      <c r="AF55" s="173"/>
      <c r="AG55" s="172">
        <f>IF(B55="","",'ASIST-REV'!BT53)</f>
        <v>0</v>
      </c>
      <c r="AH55" s="315"/>
      <c r="AI55" s="173"/>
      <c r="AJ55" s="172" t="str">
        <f>IF(B55="","",EVID_REV!BC59)</f>
        <v>0 / 4</v>
      </c>
      <c r="AK55" s="315"/>
      <c r="AL55" s="173"/>
      <c r="AM55" s="172">
        <f>IF(B55="","",EVID_REV!BE59)</f>
        <v>0</v>
      </c>
      <c r="AN55" s="315"/>
      <c r="AO55" s="173"/>
      <c r="AP55" s="172">
        <f>IF(B55="","",CONCENTRADO!E61)</f>
        <v>0</v>
      </c>
      <c r="AQ55" s="315"/>
      <c r="AR55" s="173"/>
      <c r="AS55" s="172">
        <f>IF(B55="","",CONCENTRADO!F61)</f>
        <v>0</v>
      </c>
      <c r="AT55" s="315"/>
      <c r="AU55" s="173"/>
      <c r="AV55" s="172">
        <f t="shared" si="3"/>
        <v>0</v>
      </c>
      <c r="AW55" s="173"/>
      <c r="AX55" s="313" t="str">
        <f t="shared" si="4"/>
        <v/>
      </c>
      <c r="AY55" s="314"/>
      <c r="AZ55" s="172"/>
      <c r="BA55" s="315"/>
      <c r="BB55" s="315"/>
      <c r="BC55" s="315"/>
      <c r="BD55" s="315"/>
      <c r="BE55" s="173"/>
      <c r="BF55" s="71" t="str">
        <f t="shared" si="5"/>
        <v>Error de calificacion</v>
      </c>
    </row>
    <row r="56" spans="1:58" ht="30" customHeight="1" x14ac:dyDescent="0.25">
      <c r="A56" s="10">
        <v>43</v>
      </c>
      <c r="B56" s="174" t="str">
        <f>IF(ISBLANK(NOMBRES!B44),"",NOMBRES!B44)</f>
        <v>RAMIREZ HERNANDEZ ADILENE PAOLA</v>
      </c>
      <c r="C56" s="175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  <c r="AA56" s="175"/>
      <c r="AB56" s="175"/>
      <c r="AC56" s="176"/>
      <c r="AD56" s="150">
        <f>IF(B56="","",'ASIST-REV'!BR54)</f>
        <v>0</v>
      </c>
      <c r="AE56" s="316"/>
      <c r="AF56" s="151"/>
      <c r="AG56" s="150">
        <f>IF(B56="","",'ASIST-REV'!BT54)</f>
        <v>0</v>
      </c>
      <c r="AH56" s="316"/>
      <c r="AI56" s="151"/>
      <c r="AJ56" s="150" t="str">
        <f>IF(B56="","",EVID_REV!BC60)</f>
        <v>0 / 4</v>
      </c>
      <c r="AK56" s="316"/>
      <c r="AL56" s="151"/>
      <c r="AM56" s="150">
        <f>IF(B56="","",EVID_REV!BE60)</f>
        <v>0</v>
      </c>
      <c r="AN56" s="316"/>
      <c r="AO56" s="151"/>
      <c r="AP56" s="150">
        <f>IF(B56="","",CONCENTRADO!E62)</f>
        <v>0</v>
      </c>
      <c r="AQ56" s="316"/>
      <c r="AR56" s="151"/>
      <c r="AS56" s="150">
        <f>IF(B56="","",CONCENTRADO!F62)</f>
        <v>0</v>
      </c>
      <c r="AT56" s="316"/>
      <c r="AU56" s="151"/>
      <c r="AV56" s="150">
        <f t="shared" si="3"/>
        <v>0</v>
      </c>
      <c r="AW56" s="151"/>
      <c r="AX56" s="317" t="str">
        <f t="shared" si="4"/>
        <v/>
      </c>
      <c r="AY56" s="318"/>
      <c r="AZ56" s="150"/>
      <c r="BA56" s="316"/>
      <c r="BB56" s="316"/>
      <c r="BC56" s="316"/>
      <c r="BD56" s="316"/>
      <c r="BE56" s="151"/>
      <c r="BF56" s="71" t="str">
        <f t="shared" si="5"/>
        <v>Error de calificacion</v>
      </c>
    </row>
    <row r="57" spans="1:58" ht="30" customHeight="1" x14ac:dyDescent="0.25">
      <c r="A57" s="5">
        <v>44</v>
      </c>
      <c r="B57" s="177" t="str">
        <f>IF(ISBLANK(NOMBRES!B45),"",NOMBRES!B45)</f>
        <v>ROCHA RAMIREZ EDITH ALEJANDRA</v>
      </c>
      <c r="C57" s="178"/>
      <c r="D57" s="178"/>
      <c r="E57" s="178"/>
      <c r="F57" s="178"/>
      <c r="G57" s="178"/>
      <c r="H57" s="178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78"/>
      <c r="U57" s="178"/>
      <c r="V57" s="178"/>
      <c r="W57" s="178"/>
      <c r="X57" s="178"/>
      <c r="Y57" s="178"/>
      <c r="Z57" s="178"/>
      <c r="AA57" s="178"/>
      <c r="AB57" s="178"/>
      <c r="AC57" s="179"/>
      <c r="AD57" s="172">
        <f>IF(B57="","",'ASIST-REV'!BR55)</f>
        <v>0</v>
      </c>
      <c r="AE57" s="315"/>
      <c r="AF57" s="173"/>
      <c r="AG57" s="172">
        <f>IF(B57="","",'ASIST-REV'!BT55)</f>
        <v>0</v>
      </c>
      <c r="AH57" s="315"/>
      <c r="AI57" s="173"/>
      <c r="AJ57" s="172" t="str">
        <f>IF(B57="","",EVID_REV!BC61)</f>
        <v>0 / 4</v>
      </c>
      <c r="AK57" s="315"/>
      <c r="AL57" s="173"/>
      <c r="AM57" s="172">
        <f>IF(B57="","",EVID_REV!BE61)</f>
        <v>0</v>
      </c>
      <c r="AN57" s="315"/>
      <c r="AO57" s="173"/>
      <c r="AP57" s="172">
        <f>IF(B57="","",CONCENTRADO!E63)</f>
        <v>0</v>
      </c>
      <c r="AQ57" s="315"/>
      <c r="AR57" s="173"/>
      <c r="AS57" s="172">
        <f>IF(B57="","",CONCENTRADO!F63)</f>
        <v>0</v>
      </c>
      <c r="AT57" s="315"/>
      <c r="AU57" s="173"/>
      <c r="AV57" s="172">
        <f t="shared" si="3"/>
        <v>0</v>
      </c>
      <c r="AW57" s="173"/>
      <c r="AX57" s="313" t="str">
        <f t="shared" si="4"/>
        <v/>
      </c>
      <c r="AY57" s="314"/>
      <c r="AZ57" s="172"/>
      <c r="BA57" s="315"/>
      <c r="BB57" s="315"/>
      <c r="BC57" s="315"/>
      <c r="BD57" s="315"/>
      <c r="BE57" s="173"/>
      <c r="BF57" s="71" t="str">
        <f t="shared" si="5"/>
        <v>Error de calificacion</v>
      </c>
    </row>
    <row r="58" spans="1:58" ht="30" customHeight="1" x14ac:dyDescent="0.25">
      <c r="A58" s="10">
        <v>45</v>
      </c>
      <c r="B58" s="174" t="str">
        <f>IF(ISBLANK(NOMBRES!B46),"",NOMBRES!B46)</f>
        <v>RODRIGUEZ DOMINGUEZ JULISSA</v>
      </c>
      <c r="C58" s="175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  <c r="AA58" s="175"/>
      <c r="AB58" s="175"/>
      <c r="AC58" s="176"/>
      <c r="AD58" s="150">
        <f>IF(B58="","",'ASIST-REV'!BR56)</f>
        <v>0</v>
      </c>
      <c r="AE58" s="316"/>
      <c r="AF58" s="151"/>
      <c r="AG58" s="150">
        <f>IF(B58="","",'ASIST-REV'!BT56)</f>
        <v>0</v>
      </c>
      <c r="AH58" s="316"/>
      <c r="AI58" s="151"/>
      <c r="AJ58" s="150" t="str">
        <f>IF(B58="","",EVID_REV!BC62)</f>
        <v>0 / 4</v>
      </c>
      <c r="AK58" s="316"/>
      <c r="AL58" s="151"/>
      <c r="AM58" s="150">
        <f>IF(B58="","",EVID_REV!BE62)</f>
        <v>0</v>
      </c>
      <c r="AN58" s="316"/>
      <c r="AO58" s="151"/>
      <c r="AP58" s="150">
        <f>IF(B58="","",CONCENTRADO!E64)</f>
        <v>0</v>
      </c>
      <c r="AQ58" s="316"/>
      <c r="AR58" s="151"/>
      <c r="AS58" s="150">
        <f>IF(B58="","",CONCENTRADO!F64)</f>
        <v>0</v>
      </c>
      <c r="AT58" s="316"/>
      <c r="AU58" s="151"/>
      <c r="AV58" s="150">
        <f t="shared" si="3"/>
        <v>0</v>
      </c>
      <c r="AW58" s="151"/>
      <c r="AX58" s="317" t="str">
        <f t="shared" si="4"/>
        <v/>
      </c>
      <c r="AY58" s="318"/>
      <c r="AZ58" s="150"/>
      <c r="BA58" s="316"/>
      <c r="BB58" s="316"/>
      <c r="BC58" s="316"/>
      <c r="BD58" s="316"/>
      <c r="BE58" s="151"/>
      <c r="BF58" s="71" t="str">
        <f t="shared" si="5"/>
        <v>Error de calificacion</v>
      </c>
    </row>
    <row r="59" spans="1:58" ht="30" customHeight="1" x14ac:dyDescent="0.25">
      <c r="A59" s="5">
        <v>46</v>
      </c>
      <c r="B59" s="177" t="str">
        <f>IF(ISBLANK(NOMBRES!B47),"",NOMBRES!B47)</f>
        <v>RODRIGUEZ LORENZO DAFNE ESTEFANIA</v>
      </c>
      <c r="C59" s="178"/>
      <c r="D59" s="178"/>
      <c r="E59" s="178"/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78"/>
      <c r="U59" s="178"/>
      <c r="V59" s="178"/>
      <c r="W59" s="178"/>
      <c r="X59" s="178"/>
      <c r="Y59" s="178"/>
      <c r="Z59" s="178"/>
      <c r="AA59" s="178"/>
      <c r="AB59" s="178"/>
      <c r="AC59" s="179"/>
      <c r="AD59" s="172">
        <f>IF(B59="","",'ASIST-REV'!BR57)</f>
        <v>0</v>
      </c>
      <c r="AE59" s="315"/>
      <c r="AF59" s="173"/>
      <c r="AG59" s="172">
        <f>IF(B59="","",'ASIST-REV'!BT57)</f>
        <v>0</v>
      </c>
      <c r="AH59" s="315"/>
      <c r="AI59" s="173"/>
      <c r="AJ59" s="172" t="str">
        <f>IF(B59="","",EVID_REV!BC63)</f>
        <v>0 / 4</v>
      </c>
      <c r="AK59" s="315"/>
      <c r="AL59" s="173"/>
      <c r="AM59" s="172">
        <f>IF(B59="","",EVID_REV!BE63)</f>
        <v>0</v>
      </c>
      <c r="AN59" s="315"/>
      <c r="AO59" s="173"/>
      <c r="AP59" s="172">
        <f>IF(B59="","",CONCENTRADO!E65)</f>
        <v>0</v>
      </c>
      <c r="AQ59" s="315"/>
      <c r="AR59" s="173"/>
      <c r="AS59" s="172">
        <f>IF(B59="","",CONCENTRADO!F65)</f>
        <v>0</v>
      </c>
      <c r="AT59" s="315"/>
      <c r="AU59" s="173"/>
      <c r="AV59" s="172">
        <f t="shared" si="3"/>
        <v>0</v>
      </c>
      <c r="AW59" s="173"/>
      <c r="AX59" s="313" t="str">
        <f t="shared" si="4"/>
        <v/>
      </c>
      <c r="AY59" s="314"/>
      <c r="AZ59" s="172"/>
      <c r="BA59" s="315"/>
      <c r="BB59" s="315"/>
      <c r="BC59" s="315"/>
      <c r="BD59" s="315"/>
      <c r="BE59" s="173"/>
      <c r="BF59" s="71" t="str">
        <f t="shared" si="5"/>
        <v>Error de calificacion</v>
      </c>
    </row>
    <row r="60" spans="1:58" ht="30" customHeight="1" x14ac:dyDescent="0.25">
      <c r="A60" s="10">
        <v>47</v>
      </c>
      <c r="B60" s="174" t="str">
        <f>IF(ISBLANK(NOMBRES!B48),"",NOMBRES!B48)</f>
        <v>ROSAS AMBROSIO YEISIL ARMIL</v>
      </c>
      <c r="C60" s="175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  <c r="AA60" s="175"/>
      <c r="AB60" s="175"/>
      <c r="AC60" s="176"/>
      <c r="AD60" s="150">
        <f>IF(B60="","",'ASIST-REV'!BR58)</f>
        <v>0</v>
      </c>
      <c r="AE60" s="316"/>
      <c r="AF60" s="151"/>
      <c r="AG60" s="150">
        <f>IF(B60="","",'ASIST-REV'!BT58)</f>
        <v>0</v>
      </c>
      <c r="AH60" s="316"/>
      <c r="AI60" s="151"/>
      <c r="AJ60" s="150" t="str">
        <f>IF(B60="","",EVID_REV!BC64)</f>
        <v>0 / 4</v>
      </c>
      <c r="AK60" s="316"/>
      <c r="AL60" s="151"/>
      <c r="AM60" s="150">
        <f>IF(B60="","",EVID_REV!BE64)</f>
        <v>0</v>
      </c>
      <c r="AN60" s="316"/>
      <c r="AO60" s="151"/>
      <c r="AP60" s="150">
        <f>IF(B60="","",CONCENTRADO!E66)</f>
        <v>0</v>
      </c>
      <c r="AQ60" s="316"/>
      <c r="AR60" s="151"/>
      <c r="AS60" s="150">
        <f>IF(B60="","",CONCENTRADO!F66)</f>
        <v>0</v>
      </c>
      <c r="AT60" s="316"/>
      <c r="AU60" s="151"/>
      <c r="AV60" s="150">
        <f t="shared" si="3"/>
        <v>0</v>
      </c>
      <c r="AW60" s="151"/>
      <c r="AX60" s="317" t="str">
        <f t="shared" si="4"/>
        <v/>
      </c>
      <c r="AY60" s="318"/>
      <c r="AZ60" s="150"/>
      <c r="BA60" s="316"/>
      <c r="BB60" s="316"/>
      <c r="BC60" s="316"/>
      <c r="BD60" s="316"/>
      <c r="BE60" s="151"/>
      <c r="BF60" s="71" t="str">
        <f t="shared" si="5"/>
        <v>Error de calificacion</v>
      </c>
    </row>
    <row r="61" spans="1:58" ht="30" customHeight="1" x14ac:dyDescent="0.25">
      <c r="A61" s="5">
        <v>48</v>
      </c>
      <c r="B61" s="177" t="str">
        <f>IF(ISBLANK(NOMBRES!B49),"",NOMBRES!B49)</f>
        <v>VALERIO BAUTISTA CARLOS IVAN</v>
      </c>
      <c r="C61" s="178"/>
      <c r="D61" s="178"/>
      <c r="E61" s="178"/>
      <c r="F61" s="178"/>
      <c r="G61" s="178"/>
      <c r="H61" s="178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78"/>
      <c r="U61" s="178"/>
      <c r="V61" s="178"/>
      <c r="W61" s="178"/>
      <c r="X61" s="178"/>
      <c r="Y61" s="178"/>
      <c r="Z61" s="178"/>
      <c r="AA61" s="178"/>
      <c r="AB61" s="178"/>
      <c r="AC61" s="179"/>
      <c r="AD61" s="172">
        <f>IF(B61="","",'ASIST-REV'!BR59)</f>
        <v>0</v>
      </c>
      <c r="AE61" s="315"/>
      <c r="AF61" s="173"/>
      <c r="AG61" s="172">
        <f>IF(B61="","",'ASIST-REV'!BT59)</f>
        <v>0</v>
      </c>
      <c r="AH61" s="315"/>
      <c r="AI61" s="173"/>
      <c r="AJ61" s="172" t="str">
        <f>IF(B61="","",EVID_REV!BC65)</f>
        <v>0 / 4</v>
      </c>
      <c r="AK61" s="315"/>
      <c r="AL61" s="173"/>
      <c r="AM61" s="172">
        <f>IF(B61="","",EVID_REV!BE65)</f>
        <v>0</v>
      </c>
      <c r="AN61" s="315"/>
      <c r="AO61" s="173"/>
      <c r="AP61" s="172">
        <f>IF(B61="","",CONCENTRADO!E67)</f>
        <v>0</v>
      </c>
      <c r="AQ61" s="315"/>
      <c r="AR61" s="173"/>
      <c r="AS61" s="172">
        <f>IF(B61="","",CONCENTRADO!F67)</f>
        <v>0</v>
      </c>
      <c r="AT61" s="315"/>
      <c r="AU61" s="173"/>
      <c r="AV61" s="172">
        <f t="shared" si="3"/>
        <v>0</v>
      </c>
      <c r="AW61" s="173"/>
      <c r="AX61" s="313" t="str">
        <f t="shared" si="4"/>
        <v/>
      </c>
      <c r="AY61" s="314"/>
      <c r="AZ61" s="172"/>
      <c r="BA61" s="315"/>
      <c r="BB61" s="315"/>
      <c r="BC61" s="315"/>
      <c r="BD61" s="315"/>
      <c r="BE61" s="173"/>
      <c r="BF61" s="71" t="str">
        <f t="shared" si="5"/>
        <v>Error de calificacion</v>
      </c>
    </row>
    <row r="62" spans="1:58" ht="30" customHeight="1" x14ac:dyDescent="0.25">
      <c r="A62" s="10">
        <v>49</v>
      </c>
      <c r="B62" s="174" t="str">
        <f>IF(ISBLANK(NOMBRES!B50),"",NOMBRES!B50)</f>
        <v/>
      </c>
      <c r="C62" s="175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  <c r="AA62" s="175"/>
      <c r="AB62" s="175"/>
      <c r="AC62" s="176"/>
      <c r="AD62" s="150" t="str">
        <f>IF(B62="","",'ASIST-REV'!BR60)</f>
        <v/>
      </c>
      <c r="AE62" s="316"/>
      <c r="AF62" s="151"/>
      <c r="AG62" s="150" t="str">
        <f>IF(B62="","",'ASIST-REV'!BT60)</f>
        <v/>
      </c>
      <c r="AH62" s="316"/>
      <c r="AI62" s="151"/>
      <c r="AJ62" s="150" t="str">
        <f>IF(B62="","",EVID_REV!BC66)</f>
        <v/>
      </c>
      <c r="AK62" s="316"/>
      <c r="AL62" s="151"/>
      <c r="AM62" s="150" t="str">
        <f>IF(B62="","",EVID_REV!BE66)</f>
        <v/>
      </c>
      <c r="AN62" s="316"/>
      <c r="AO62" s="151"/>
      <c r="AP62" s="150" t="str">
        <f>IF(B62="","",CONCENTRADO!E68)</f>
        <v/>
      </c>
      <c r="AQ62" s="316"/>
      <c r="AR62" s="151"/>
      <c r="AS62" s="150" t="str">
        <f>IF(B62="","",CONCENTRADO!F68)</f>
        <v/>
      </c>
      <c r="AT62" s="316"/>
      <c r="AU62" s="151"/>
      <c r="AV62" s="150" t="str">
        <f t="shared" si="3"/>
        <v/>
      </c>
      <c r="AW62" s="151"/>
      <c r="AX62" s="317" t="str">
        <f t="shared" si="4"/>
        <v/>
      </c>
      <c r="AY62" s="318"/>
      <c r="AZ62" s="150"/>
      <c r="BA62" s="316"/>
      <c r="BB62" s="316"/>
      <c r="BC62" s="316"/>
      <c r="BD62" s="316"/>
      <c r="BE62" s="151"/>
      <c r="BF62" s="71" t="str">
        <f t="shared" si="5"/>
        <v/>
      </c>
    </row>
    <row r="63" spans="1:58" ht="30" customHeight="1" x14ac:dyDescent="0.25">
      <c r="A63" s="5">
        <v>50</v>
      </c>
      <c r="B63" s="177" t="str">
        <f>IF(ISBLANK(NOMBRES!B51),"",NOMBRES!B51)</f>
        <v/>
      </c>
      <c r="C63" s="178"/>
      <c r="D63" s="178"/>
      <c r="E63" s="178"/>
      <c r="F63" s="178"/>
      <c r="G63" s="178"/>
      <c r="H63" s="178"/>
      <c r="I63" s="178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78"/>
      <c r="U63" s="178"/>
      <c r="V63" s="178"/>
      <c r="W63" s="178"/>
      <c r="X63" s="178"/>
      <c r="Y63" s="178"/>
      <c r="Z63" s="178"/>
      <c r="AA63" s="178"/>
      <c r="AB63" s="178"/>
      <c r="AC63" s="179"/>
      <c r="AD63" s="172" t="str">
        <f>IF(B63="","",'ASIST-REV'!BR61)</f>
        <v/>
      </c>
      <c r="AE63" s="315"/>
      <c r="AF63" s="173"/>
      <c r="AG63" s="172" t="str">
        <f>IF(B63="","",'ASIST-REV'!BT61)</f>
        <v/>
      </c>
      <c r="AH63" s="315"/>
      <c r="AI63" s="173"/>
      <c r="AJ63" s="172" t="str">
        <f>IF(B63="","",EVID_REV!BC67)</f>
        <v/>
      </c>
      <c r="AK63" s="315"/>
      <c r="AL63" s="173"/>
      <c r="AM63" s="172" t="str">
        <f>IF(B63="","",EVID_REV!BE67)</f>
        <v/>
      </c>
      <c r="AN63" s="315"/>
      <c r="AO63" s="173"/>
      <c r="AP63" s="172" t="str">
        <f>IF(B63="","",CONCENTRADO!E69)</f>
        <v/>
      </c>
      <c r="AQ63" s="315"/>
      <c r="AR63" s="173"/>
      <c r="AS63" s="172" t="str">
        <f>IF(B63="","",CONCENTRADO!F69)</f>
        <v/>
      </c>
      <c r="AT63" s="315"/>
      <c r="AU63" s="173"/>
      <c r="AV63" s="172" t="str">
        <f t="shared" si="3"/>
        <v/>
      </c>
      <c r="AW63" s="173"/>
      <c r="AX63" s="313" t="str">
        <f t="shared" si="4"/>
        <v/>
      </c>
      <c r="AY63" s="314"/>
      <c r="AZ63" s="172"/>
      <c r="BA63" s="315"/>
      <c r="BB63" s="315"/>
      <c r="BC63" s="315"/>
      <c r="BD63" s="315"/>
      <c r="BE63" s="173"/>
      <c r="BF63" s="71" t="str">
        <f t="shared" si="5"/>
        <v/>
      </c>
    </row>
    <row r="64" spans="1:58" x14ac:dyDescent="0.2">
      <c r="A64" s="48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</row>
    <row r="65" spans="1:58" x14ac:dyDescent="0.2">
      <c r="A65" s="234" t="s">
        <v>97</v>
      </c>
      <c r="B65" s="234"/>
      <c r="C65" s="234"/>
      <c r="D65" s="234"/>
      <c r="E65" s="234"/>
      <c r="F65" s="234"/>
      <c r="G65" s="234"/>
      <c r="H65" s="234"/>
      <c r="I65" s="234"/>
      <c r="J65" s="234"/>
      <c r="K65" s="234"/>
      <c r="L65" s="234"/>
      <c r="M65" s="234"/>
      <c r="N65" s="234"/>
      <c r="O65" s="234"/>
      <c r="P65" s="234"/>
      <c r="Q65" s="234"/>
      <c r="R65" s="234"/>
      <c r="S65" s="234"/>
      <c r="T65" s="234"/>
      <c r="U65" s="234"/>
      <c r="V65" s="234"/>
      <c r="W65" s="234"/>
      <c r="X65" s="51"/>
      <c r="Y65" s="234" t="s">
        <v>42</v>
      </c>
      <c r="Z65" s="234"/>
      <c r="AA65" s="234"/>
      <c r="AB65" s="234"/>
      <c r="AC65" s="234"/>
      <c r="AD65" s="234"/>
      <c r="AE65" s="234"/>
      <c r="AF65" s="234"/>
      <c r="AG65" s="234"/>
      <c r="AH65" s="234"/>
      <c r="AI65" s="52"/>
      <c r="AJ65" s="234" t="s">
        <v>98</v>
      </c>
      <c r="AK65" s="234"/>
      <c r="AL65" s="234"/>
      <c r="AM65" s="234"/>
      <c r="AN65" s="234"/>
      <c r="AO65" s="234"/>
      <c r="AP65" s="234"/>
      <c r="AQ65" s="234"/>
      <c r="AR65" s="234"/>
      <c r="AS65" s="234"/>
      <c r="AT65" s="234"/>
      <c r="AU65" s="234"/>
      <c r="AV65" s="53"/>
      <c r="AW65" s="234" t="s">
        <v>99</v>
      </c>
      <c r="AX65" s="234"/>
      <c r="AY65" s="234"/>
      <c r="AZ65" s="234"/>
      <c r="BA65" s="234"/>
      <c r="BB65" s="234"/>
      <c r="BC65" s="234"/>
      <c r="BD65" s="234"/>
      <c r="BE65" s="234"/>
    </row>
    <row r="66" spans="1:58" ht="41.25" customHeight="1" x14ac:dyDescent="0.2">
      <c r="A66" s="358" t="s">
        <v>100</v>
      </c>
      <c r="B66" s="359"/>
      <c r="C66" s="359"/>
      <c r="D66" s="360"/>
      <c r="E66" s="358" t="s">
        <v>101</v>
      </c>
      <c r="F66" s="359"/>
      <c r="G66" s="359"/>
      <c r="H66" s="360"/>
      <c r="I66" s="361" t="s">
        <v>102</v>
      </c>
      <c r="J66" s="362"/>
      <c r="K66" s="362"/>
      <c r="L66" s="362"/>
      <c r="M66" s="363"/>
      <c r="N66" s="361" t="s">
        <v>103</v>
      </c>
      <c r="O66" s="362"/>
      <c r="P66" s="362"/>
      <c r="Q66" s="362"/>
      <c r="R66" s="363"/>
      <c r="S66" s="361" t="s">
        <v>104</v>
      </c>
      <c r="T66" s="362"/>
      <c r="U66" s="362"/>
      <c r="V66" s="362"/>
      <c r="W66" s="363"/>
      <c r="X66" s="54"/>
      <c r="Y66" s="226"/>
      <c r="Z66" s="226"/>
      <c r="AA66" s="226"/>
      <c r="AB66" s="226"/>
      <c r="AC66" s="226"/>
      <c r="AD66" s="226"/>
      <c r="AE66" s="226"/>
      <c r="AF66" s="226"/>
      <c r="AG66" s="226"/>
      <c r="AH66" s="226"/>
      <c r="AJ66" s="195"/>
      <c r="AK66" s="226"/>
      <c r="AL66" s="226"/>
      <c r="AM66" s="226"/>
      <c r="AN66" s="226"/>
      <c r="AO66" s="226"/>
      <c r="AP66" s="226"/>
      <c r="AQ66" s="226"/>
      <c r="AR66" s="226"/>
      <c r="AS66" s="226"/>
      <c r="AT66" s="226"/>
      <c r="AU66" s="226"/>
      <c r="AV66" s="17"/>
      <c r="AW66" s="215" t="s">
        <v>105</v>
      </c>
      <c r="AX66" s="364"/>
      <c r="AY66" s="216"/>
      <c r="AZ66" s="215" t="s">
        <v>106</v>
      </c>
      <c r="BA66" s="364"/>
      <c r="BB66" s="216"/>
      <c r="BC66" s="215" t="s">
        <v>107</v>
      </c>
      <c r="BD66" s="364"/>
      <c r="BE66" s="216"/>
    </row>
    <row r="67" spans="1:58" ht="27.75" customHeight="1" x14ac:dyDescent="0.2">
      <c r="A67" s="365">
        <f>NOMBRES!B$52-S67</f>
        <v>48</v>
      </c>
      <c r="B67" s="366"/>
      <c r="C67" s="366"/>
      <c r="D67" s="367"/>
      <c r="E67" s="365">
        <f>COUNTIFS(CALIF_ANV!AX48:AX72,"&gt;=5",CALIF_ANV!AX48:AX72,"&lt;=10")+COUNTIFS(AX39:AX63,"&gt;=5",AX39:AX63,"&lt;=10")</f>
        <v>4</v>
      </c>
      <c r="F67" s="366"/>
      <c r="G67" s="366"/>
      <c r="H67" s="367"/>
      <c r="I67" s="365">
        <f>COUNTIFS(CALIF_ANV!AX48:AX72,"&gt;=6",CALIF_ANV!AX48:AX72,"&lt;=10")+COUNTIFS(AX39:AX63,"&gt;=6",AX39:AX63,"&lt;=10")</f>
        <v>2</v>
      </c>
      <c r="J67" s="366"/>
      <c r="K67" s="366"/>
      <c r="L67" s="366"/>
      <c r="M67" s="367"/>
      <c r="N67" s="365">
        <f>COUNTIFS(CALIF_ANV!AX48:AY72,"=5")+COUNTIFS(AX39:AX63,"=5")</f>
        <v>2</v>
      </c>
      <c r="O67" s="366"/>
      <c r="P67" s="366"/>
      <c r="Q67" s="366"/>
      <c r="R67" s="367"/>
      <c r="S67" s="368">
        <v>0</v>
      </c>
      <c r="T67" s="369"/>
      <c r="U67" s="369"/>
      <c r="V67" s="369"/>
      <c r="W67" s="370"/>
      <c r="X67" s="54"/>
      <c r="Y67" s="226"/>
      <c r="Z67" s="226"/>
      <c r="AA67" s="226"/>
      <c r="AB67" s="226"/>
      <c r="AC67" s="226"/>
      <c r="AD67" s="226"/>
      <c r="AE67" s="226"/>
      <c r="AF67" s="226"/>
      <c r="AG67" s="226"/>
      <c r="AH67" s="226"/>
      <c r="AJ67" s="226"/>
      <c r="AK67" s="226"/>
      <c r="AL67" s="226"/>
      <c r="AM67" s="226"/>
      <c r="AN67" s="226"/>
      <c r="AO67" s="226"/>
      <c r="AP67" s="226"/>
      <c r="AQ67" s="226"/>
      <c r="AR67" s="226"/>
      <c r="AS67" s="226"/>
      <c r="AT67" s="226"/>
      <c r="AU67" s="226"/>
      <c r="AV67" s="17"/>
      <c r="AW67" s="344"/>
      <c r="AX67" s="345"/>
      <c r="AY67" s="346"/>
      <c r="AZ67" s="344"/>
      <c r="BA67" s="345"/>
      <c r="BB67" s="346"/>
      <c r="BC67" s="344"/>
      <c r="BD67" s="345"/>
      <c r="BE67" s="346"/>
    </row>
    <row r="68" spans="1:58" ht="21" customHeight="1" x14ac:dyDescent="0.2">
      <c r="A68" s="350" t="s">
        <v>108</v>
      </c>
      <c r="B68" s="351"/>
      <c r="C68" s="351"/>
      <c r="D68" s="351"/>
      <c r="E68" s="351"/>
      <c r="F68" s="351"/>
      <c r="G68" s="351"/>
      <c r="H68" s="352"/>
      <c r="I68" s="353">
        <f>(I$67/(NOMBRES!B$52-S67))</f>
        <v>4.1666666666666664E-2</v>
      </c>
      <c r="J68" s="354"/>
      <c r="K68" s="354"/>
      <c r="L68" s="354"/>
      <c r="M68" s="355"/>
      <c r="N68" s="353">
        <f>N$67/(NOMBRES!B$52-S67)</f>
        <v>4.1666666666666664E-2</v>
      </c>
      <c r="O68" s="354"/>
      <c r="P68" s="354"/>
      <c r="Q68" s="354"/>
      <c r="R68" s="355"/>
      <c r="S68" s="353">
        <f>S$67/NOMBRES!B$52</f>
        <v>0</v>
      </c>
      <c r="T68" s="354"/>
      <c r="U68" s="354"/>
      <c r="V68" s="354"/>
      <c r="W68" s="355"/>
      <c r="X68" s="54"/>
      <c r="Y68" s="226"/>
      <c r="Z68" s="226"/>
      <c r="AA68" s="226"/>
      <c r="AB68" s="226"/>
      <c r="AC68" s="226"/>
      <c r="AD68" s="226"/>
      <c r="AE68" s="226"/>
      <c r="AF68" s="226"/>
      <c r="AG68" s="226"/>
      <c r="AH68" s="226"/>
      <c r="AJ68" s="226"/>
      <c r="AK68" s="226"/>
      <c r="AL68" s="226"/>
      <c r="AM68" s="226"/>
      <c r="AN68" s="226"/>
      <c r="AO68" s="226"/>
      <c r="AP68" s="226"/>
      <c r="AQ68" s="226"/>
      <c r="AR68" s="226"/>
      <c r="AS68" s="226"/>
      <c r="AT68" s="226"/>
      <c r="AU68" s="226"/>
      <c r="AW68" s="347"/>
      <c r="AX68" s="348"/>
      <c r="AY68" s="349"/>
      <c r="AZ68" s="347"/>
      <c r="BA68" s="348"/>
      <c r="BB68" s="349"/>
      <c r="BC68" s="347"/>
      <c r="BD68" s="348"/>
      <c r="BE68" s="349"/>
    </row>
    <row r="69" spans="1:58" x14ac:dyDescent="0.2">
      <c r="A69" s="8" t="s">
        <v>95</v>
      </c>
      <c r="B69" s="8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357" t="s">
        <v>19</v>
      </c>
      <c r="BE69" s="357"/>
    </row>
    <row r="71" spans="1:58" ht="18" x14ac:dyDescent="0.2">
      <c r="A71" s="319" t="s">
        <v>80</v>
      </c>
      <c r="B71" s="320"/>
      <c r="C71" s="320"/>
      <c r="D71" s="320"/>
      <c r="E71" s="320"/>
      <c r="F71" s="320"/>
      <c r="G71" s="320"/>
      <c r="H71" s="320"/>
      <c r="I71" s="321"/>
      <c r="J71" s="322">
        <f>'ASIST-REV'!F100</f>
        <v>6</v>
      </c>
      <c r="K71" s="323"/>
      <c r="L71" s="324"/>
      <c r="M71" s="319" t="s">
        <v>81</v>
      </c>
      <c r="N71" s="320"/>
      <c r="O71" s="320"/>
      <c r="P71" s="320"/>
      <c r="Q71" s="320"/>
      <c r="R71" s="320"/>
      <c r="S71" s="320"/>
      <c r="T71" s="320"/>
      <c r="U71" s="320"/>
      <c r="V71" s="321"/>
      <c r="W71" s="325">
        <f>CONCENTRADO!F15</f>
        <v>70</v>
      </c>
      <c r="X71" s="326"/>
      <c r="Y71" s="327"/>
      <c r="Z71" s="328" t="s">
        <v>96</v>
      </c>
      <c r="AA71" s="328"/>
      <c r="AB71" s="328"/>
      <c r="AC71" s="328"/>
      <c r="AD71" s="328"/>
      <c r="AE71" s="328"/>
      <c r="AF71" s="328"/>
      <c r="AG71" s="328"/>
      <c r="AH71" s="328"/>
      <c r="AI71" s="328"/>
      <c r="AJ71" s="328"/>
      <c r="AK71" s="328"/>
      <c r="AL71" s="328"/>
      <c r="AM71" s="325">
        <f>CONCENTRADO!F14</f>
        <v>30</v>
      </c>
      <c r="AN71" s="326"/>
      <c r="AO71" s="327"/>
      <c r="AP71" s="257" t="s">
        <v>83</v>
      </c>
      <c r="AQ71" s="258"/>
      <c r="AR71" s="258"/>
      <c r="AS71" s="258"/>
      <c r="AT71" s="258"/>
      <c r="AU71" s="307"/>
      <c r="AV71" s="329" t="s">
        <v>84</v>
      </c>
      <c r="AW71" s="330"/>
      <c r="AX71" s="330"/>
      <c r="AY71" s="330"/>
      <c r="AZ71" s="330"/>
      <c r="BA71" s="330"/>
      <c r="BB71" s="330"/>
      <c r="BC71" s="330"/>
      <c r="BD71" s="330"/>
      <c r="BE71" s="331"/>
    </row>
    <row r="72" spans="1:58" x14ac:dyDescent="0.2">
      <c r="A72" s="144" t="s">
        <v>32</v>
      </c>
      <c r="B72" s="145"/>
      <c r="C72" s="145"/>
      <c r="D72" s="145"/>
      <c r="E72" s="145"/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  <c r="U72" s="145"/>
      <c r="V72" s="145"/>
      <c r="W72" s="145"/>
      <c r="X72" s="145"/>
      <c r="Y72" s="145"/>
      <c r="Z72" s="145"/>
      <c r="AA72" s="145"/>
      <c r="AB72" s="145"/>
      <c r="AC72" s="146"/>
      <c r="AD72" s="257" t="s">
        <v>85</v>
      </c>
      <c r="AE72" s="258"/>
      <c r="AF72" s="258"/>
      <c r="AG72" s="258"/>
      <c r="AH72" s="258"/>
      <c r="AI72" s="258"/>
      <c r="AJ72" s="332" t="s">
        <v>86</v>
      </c>
      <c r="AK72" s="332"/>
      <c r="AL72" s="332"/>
      <c r="AM72" s="332"/>
      <c r="AN72" s="332"/>
      <c r="AO72" s="332"/>
      <c r="AP72" s="259"/>
      <c r="AQ72" s="260"/>
      <c r="AR72" s="260"/>
      <c r="AS72" s="260"/>
      <c r="AT72" s="260"/>
      <c r="AU72" s="308"/>
      <c r="AV72" s="309" t="s">
        <v>87</v>
      </c>
      <c r="AW72" s="310"/>
      <c r="AX72" s="309" t="s">
        <v>88</v>
      </c>
      <c r="AY72" s="310"/>
      <c r="AZ72" s="309" t="s">
        <v>89</v>
      </c>
      <c r="BA72" s="333"/>
      <c r="BB72" s="333"/>
      <c r="BC72" s="333"/>
      <c r="BD72" s="333"/>
      <c r="BE72" s="310"/>
    </row>
    <row r="73" spans="1:58" ht="28.5" customHeight="1" x14ac:dyDescent="0.2">
      <c r="A73" s="212" t="s">
        <v>33</v>
      </c>
      <c r="B73" s="213"/>
      <c r="C73" s="213"/>
      <c r="D73" s="213"/>
      <c r="E73" s="213"/>
      <c r="F73" s="213"/>
      <c r="G73" s="213"/>
      <c r="H73" s="213"/>
      <c r="I73" s="213"/>
      <c r="J73" s="213"/>
      <c r="K73" s="213"/>
      <c r="L73" s="213"/>
      <c r="M73" s="213"/>
      <c r="N73" s="213"/>
      <c r="O73" s="213"/>
      <c r="P73" s="213"/>
      <c r="Q73" s="213"/>
      <c r="R73" s="213"/>
      <c r="S73" s="213"/>
      <c r="T73" s="213"/>
      <c r="U73" s="213"/>
      <c r="V73" s="213"/>
      <c r="W73" s="213"/>
      <c r="X73" s="213"/>
      <c r="Y73" s="213"/>
      <c r="Z73" s="213"/>
      <c r="AA73" s="213"/>
      <c r="AB73" s="213"/>
      <c r="AC73" s="214"/>
      <c r="AD73" s="227" t="s">
        <v>4</v>
      </c>
      <c r="AE73" s="227"/>
      <c r="AF73" s="227"/>
      <c r="AG73" s="227" t="s">
        <v>44</v>
      </c>
      <c r="AH73" s="227"/>
      <c r="AI73" s="227"/>
      <c r="AJ73" s="227" t="s">
        <v>91</v>
      </c>
      <c r="AK73" s="227"/>
      <c r="AL73" s="227"/>
      <c r="AM73" s="227" t="s">
        <v>92</v>
      </c>
      <c r="AN73" s="227"/>
      <c r="AO73" s="227"/>
      <c r="AP73" s="227" t="s">
        <v>93</v>
      </c>
      <c r="AQ73" s="227"/>
      <c r="AR73" s="227"/>
      <c r="AS73" s="227" t="s">
        <v>94</v>
      </c>
      <c r="AT73" s="227"/>
      <c r="AU73" s="227"/>
      <c r="AV73" s="311"/>
      <c r="AW73" s="312"/>
      <c r="AX73" s="311"/>
      <c r="AY73" s="312"/>
      <c r="AZ73" s="311"/>
      <c r="BA73" s="334"/>
      <c r="BB73" s="334"/>
      <c r="BC73" s="334"/>
      <c r="BD73" s="334"/>
      <c r="BE73" s="312"/>
    </row>
    <row r="74" spans="1:58" ht="30" customHeight="1" x14ac:dyDescent="0.25">
      <c r="A74" s="5">
        <v>26</v>
      </c>
      <c r="B74" s="177" t="str">
        <f>IF(ISBLANK(NOMBRES!B27),"",NOMBRES!B27)</f>
        <v>HERNANDEZ HERNANDEZ MARCE DEL ROSARIO</v>
      </c>
      <c r="C74" s="178"/>
      <c r="D74" s="178"/>
      <c r="E74" s="178"/>
      <c r="F74" s="178"/>
      <c r="G74" s="178"/>
      <c r="H74" s="178"/>
      <c r="I74" s="178"/>
      <c r="J74" s="178"/>
      <c r="K74" s="178"/>
      <c r="L74" s="178"/>
      <c r="M74" s="178"/>
      <c r="N74" s="178"/>
      <c r="O74" s="178"/>
      <c r="P74" s="178"/>
      <c r="Q74" s="178"/>
      <c r="R74" s="178"/>
      <c r="S74" s="178"/>
      <c r="T74" s="178"/>
      <c r="U74" s="178"/>
      <c r="V74" s="178"/>
      <c r="W74" s="178"/>
      <c r="X74" s="178"/>
      <c r="Y74" s="178"/>
      <c r="Z74" s="178"/>
      <c r="AA74" s="178"/>
      <c r="AB74" s="178"/>
      <c r="AC74" s="179"/>
      <c r="AD74" s="226">
        <f>IF(B74="","",'ASIST-REV'!BR71)</f>
        <v>4</v>
      </c>
      <c r="AE74" s="226"/>
      <c r="AF74" s="226"/>
      <c r="AG74" s="226">
        <f>IF(B74="","",'ASIST-REV'!BT71)</f>
        <v>2</v>
      </c>
      <c r="AH74" s="226"/>
      <c r="AI74" s="226"/>
      <c r="AJ74" s="226" t="str">
        <f>IF(B74="","",EVID_REV!BC80)</f>
        <v>4 / 6</v>
      </c>
      <c r="AK74" s="226"/>
      <c r="AL74" s="226"/>
      <c r="AM74" s="226">
        <f>IF(B74="","",EVID_REV!BE80)</f>
        <v>70</v>
      </c>
      <c r="AN74" s="226"/>
      <c r="AO74" s="226"/>
      <c r="AP74" s="372">
        <f>IF(B74="","",CONCENTRADO!G45)</f>
        <v>10</v>
      </c>
      <c r="AQ74" s="372"/>
      <c r="AR74" s="372"/>
      <c r="AS74" s="226">
        <f>IF(B74="","",CONCENTRADO!H45)</f>
        <v>30</v>
      </c>
      <c r="AT74" s="226"/>
      <c r="AU74" s="226"/>
      <c r="AV74" s="226">
        <f>IF(B74="","",TRUNC(SUM(AM74,AS74),1))</f>
        <v>100</v>
      </c>
      <c r="AW74" s="226"/>
      <c r="AX74" s="373">
        <f>IF(B74="","",IF(AND(TRUNC(AV74/10,1)&gt;0,TRUNC(AV74/10,1)&lt;6),5, IF(  TRUNC(AV74/10,1)&gt;=6,TRUNC(AV74/10,1),IF(AD74&gt;=1,5,  ""))  ))</f>
        <v>10</v>
      </c>
      <c r="AY74" s="314"/>
      <c r="AZ74" s="172"/>
      <c r="BA74" s="315"/>
      <c r="BB74" s="315"/>
      <c r="BC74" s="315"/>
      <c r="BD74" s="315"/>
      <c r="BE74" s="173"/>
      <c r="BF74" s="71" t="str">
        <f>IF(B74="","",IF(AND(AX74&gt;=5,AX74&lt;=10),"","Error de calificacion"))</f>
        <v/>
      </c>
    </row>
    <row r="75" spans="1:58" ht="30" customHeight="1" x14ac:dyDescent="0.25">
      <c r="A75" s="10">
        <v>27</v>
      </c>
      <c r="B75" s="174" t="str">
        <f>IF(ISBLANK(NOMBRES!B28),"",NOMBRES!B28)</f>
        <v>HERNANDEZ HERNANDEZ NAHEMA DEL MILAGROS</v>
      </c>
      <c r="C75" s="175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  <c r="AA75" s="175"/>
      <c r="AB75" s="175"/>
      <c r="AC75" s="176"/>
      <c r="AD75" s="150">
        <f>IF(B75="","",'ASIST-REV'!BR72)</f>
        <v>0</v>
      </c>
      <c r="AE75" s="316"/>
      <c r="AF75" s="151"/>
      <c r="AG75" s="150">
        <f>IF(B75="","",'ASIST-REV'!BT72)</f>
        <v>0</v>
      </c>
      <c r="AH75" s="316"/>
      <c r="AI75" s="151"/>
      <c r="AJ75" s="150" t="str">
        <f>IF(B75="","",EVID_REV!BC81)</f>
        <v>0 / 6</v>
      </c>
      <c r="AK75" s="316"/>
      <c r="AL75" s="151"/>
      <c r="AM75" s="150">
        <f>IF(B75="","",EVID_REV!BE81)</f>
        <v>0</v>
      </c>
      <c r="AN75" s="316"/>
      <c r="AO75" s="151"/>
      <c r="AP75" s="317">
        <f>IF(B75="","",CONCENTRADO!G46)</f>
        <v>0</v>
      </c>
      <c r="AQ75" s="371"/>
      <c r="AR75" s="318"/>
      <c r="AS75" s="150">
        <f>IF(B75="","",CONCENTRADO!H46)</f>
        <v>0</v>
      </c>
      <c r="AT75" s="316"/>
      <c r="AU75" s="151"/>
      <c r="AV75" s="150">
        <f t="shared" ref="AV75:AV98" si="6">IF(B75="","",TRUNC(SUM(AM75,AS75),1))</f>
        <v>0</v>
      </c>
      <c r="AW75" s="151"/>
      <c r="AX75" s="317" t="str">
        <f t="shared" ref="AX75:AX98" si="7">IF(B75="","",IF(AND(TRUNC(AV75/10,1)&gt;0,TRUNC(AV75/10,1)&lt;6),5, IF(  TRUNC(AV75/10,1)&gt;=6,TRUNC(AV75/10,1),IF(AD75&gt;=1,5,  ""))  ))</f>
        <v/>
      </c>
      <c r="AY75" s="318"/>
      <c r="AZ75" s="150"/>
      <c r="BA75" s="316"/>
      <c r="BB75" s="316"/>
      <c r="BC75" s="316"/>
      <c r="BD75" s="316"/>
      <c r="BE75" s="151"/>
      <c r="BF75" s="71" t="str">
        <f t="shared" ref="BF75:BF98" si="8">IF(B75="","",IF(AND(AX75&gt;=5,AX75&lt;=10),"","Error de calificacion"))</f>
        <v>Error de calificacion</v>
      </c>
    </row>
    <row r="76" spans="1:58" ht="30" customHeight="1" x14ac:dyDescent="0.25">
      <c r="A76" s="5">
        <v>28</v>
      </c>
      <c r="B76" s="177" t="str">
        <f>IF(ISBLANK(NOMBRES!B29),"",NOMBRES!B29)</f>
        <v>HERNANDEZ LUIS JOSE ANGEL</v>
      </c>
      <c r="C76" s="178"/>
      <c r="D76" s="178"/>
      <c r="E76" s="178"/>
      <c r="F76" s="178"/>
      <c r="G76" s="178"/>
      <c r="H76" s="178"/>
      <c r="I76" s="178"/>
      <c r="J76" s="178"/>
      <c r="K76" s="178"/>
      <c r="L76" s="178"/>
      <c r="M76" s="178"/>
      <c r="N76" s="178"/>
      <c r="O76" s="178"/>
      <c r="P76" s="178"/>
      <c r="Q76" s="178"/>
      <c r="R76" s="178"/>
      <c r="S76" s="178"/>
      <c r="T76" s="178"/>
      <c r="U76" s="178"/>
      <c r="V76" s="178"/>
      <c r="W76" s="178"/>
      <c r="X76" s="178"/>
      <c r="Y76" s="178"/>
      <c r="Z76" s="178"/>
      <c r="AA76" s="178"/>
      <c r="AB76" s="178"/>
      <c r="AC76" s="179"/>
      <c r="AD76" s="172">
        <f>IF(B76="","",'ASIST-REV'!BR73)</f>
        <v>0</v>
      </c>
      <c r="AE76" s="315"/>
      <c r="AF76" s="173"/>
      <c r="AG76" s="172">
        <f>IF(B76="","",'ASIST-REV'!BT73)</f>
        <v>0</v>
      </c>
      <c r="AH76" s="315"/>
      <c r="AI76" s="173"/>
      <c r="AJ76" s="172" t="str">
        <f>IF(B76="","",EVID_REV!BC82)</f>
        <v>0 / 6</v>
      </c>
      <c r="AK76" s="315"/>
      <c r="AL76" s="173"/>
      <c r="AM76" s="172">
        <f>IF(B76="","",EVID_REV!BE82)</f>
        <v>0</v>
      </c>
      <c r="AN76" s="315"/>
      <c r="AO76" s="173"/>
      <c r="AP76" s="313">
        <f>IF(B76="","",CONCENTRADO!G47)</f>
        <v>0</v>
      </c>
      <c r="AQ76" s="356"/>
      <c r="AR76" s="314"/>
      <c r="AS76" s="172">
        <f>IF(B76="","",CONCENTRADO!H47)</f>
        <v>0</v>
      </c>
      <c r="AT76" s="315"/>
      <c r="AU76" s="173"/>
      <c r="AV76" s="172">
        <f t="shared" si="6"/>
        <v>0</v>
      </c>
      <c r="AW76" s="173"/>
      <c r="AX76" s="313" t="str">
        <f t="shared" si="7"/>
        <v/>
      </c>
      <c r="AY76" s="314"/>
      <c r="AZ76" s="172"/>
      <c r="BA76" s="315"/>
      <c r="BB76" s="315"/>
      <c r="BC76" s="315"/>
      <c r="BD76" s="315"/>
      <c r="BE76" s="173"/>
      <c r="BF76" s="71" t="str">
        <f t="shared" si="8"/>
        <v>Error de calificacion</v>
      </c>
    </row>
    <row r="77" spans="1:58" ht="30" customHeight="1" x14ac:dyDescent="0.25">
      <c r="A77" s="10">
        <v>29</v>
      </c>
      <c r="B77" s="174" t="str">
        <f>IF(ISBLANK(NOMBRES!B30),"",NOMBRES!B30)</f>
        <v>HERNANDEZ LUIS SOFIA</v>
      </c>
      <c r="C77" s="175"/>
      <c r="D77" s="175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  <c r="AA77" s="175"/>
      <c r="AB77" s="175"/>
      <c r="AC77" s="176"/>
      <c r="AD77" s="150">
        <f>IF(B77="","",'ASIST-REV'!BR74)</f>
        <v>0</v>
      </c>
      <c r="AE77" s="316"/>
      <c r="AF77" s="151"/>
      <c r="AG77" s="150">
        <f>IF(B77="","",'ASIST-REV'!BT74)</f>
        <v>0</v>
      </c>
      <c r="AH77" s="316"/>
      <c r="AI77" s="151"/>
      <c r="AJ77" s="150" t="str">
        <f>IF(B77="","",EVID_REV!BC83)</f>
        <v>0 / 6</v>
      </c>
      <c r="AK77" s="316"/>
      <c r="AL77" s="151"/>
      <c r="AM77" s="150">
        <f>IF(B77="","",EVID_REV!BE83)</f>
        <v>0</v>
      </c>
      <c r="AN77" s="316"/>
      <c r="AO77" s="151"/>
      <c r="AP77" s="317">
        <f>IF(B77="","",CONCENTRADO!G48)</f>
        <v>0</v>
      </c>
      <c r="AQ77" s="371"/>
      <c r="AR77" s="318"/>
      <c r="AS77" s="150">
        <f>IF(B77="","",CONCENTRADO!H48)</f>
        <v>0</v>
      </c>
      <c r="AT77" s="316"/>
      <c r="AU77" s="151"/>
      <c r="AV77" s="150">
        <f t="shared" si="6"/>
        <v>0</v>
      </c>
      <c r="AW77" s="151"/>
      <c r="AX77" s="317" t="str">
        <f t="shared" si="7"/>
        <v/>
      </c>
      <c r="AY77" s="318"/>
      <c r="AZ77" s="150"/>
      <c r="BA77" s="316"/>
      <c r="BB77" s="316"/>
      <c r="BC77" s="316"/>
      <c r="BD77" s="316"/>
      <c r="BE77" s="151"/>
      <c r="BF77" s="71" t="str">
        <f t="shared" si="8"/>
        <v>Error de calificacion</v>
      </c>
    </row>
    <row r="78" spans="1:58" ht="30" customHeight="1" x14ac:dyDescent="0.25">
      <c r="A78" s="5">
        <v>30</v>
      </c>
      <c r="B78" s="177" t="str">
        <f>IF(ISBLANK(NOMBRES!B31),"",NOMBRES!B31)</f>
        <v>HERNANDEZ NOLASCO BLANCA AZALIA</v>
      </c>
      <c r="C78" s="178"/>
      <c r="D78" s="178"/>
      <c r="E78" s="178"/>
      <c r="F78" s="178"/>
      <c r="G78" s="178"/>
      <c r="H78" s="178"/>
      <c r="I78" s="178"/>
      <c r="J78" s="178"/>
      <c r="K78" s="178"/>
      <c r="L78" s="178"/>
      <c r="M78" s="178"/>
      <c r="N78" s="178"/>
      <c r="O78" s="178"/>
      <c r="P78" s="178"/>
      <c r="Q78" s="178"/>
      <c r="R78" s="178"/>
      <c r="S78" s="178"/>
      <c r="T78" s="178"/>
      <c r="U78" s="178"/>
      <c r="V78" s="178"/>
      <c r="W78" s="178"/>
      <c r="X78" s="178"/>
      <c r="Y78" s="178"/>
      <c r="Z78" s="178"/>
      <c r="AA78" s="178"/>
      <c r="AB78" s="178"/>
      <c r="AC78" s="179"/>
      <c r="AD78" s="172">
        <f>IF(B78="","",'ASIST-REV'!BR75)</f>
        <v>0</v>
      </c>
      <c r="AE78" s="315"/>
      <c r="AF78" s="173"/>
      <c r="AG78" s="172">
        <f>IF(B78="","",'ASIST-REV'!BT75)</f>
        <v>0</v>
      </c>
      <c r="AH78" s="315"/>
      <c r="AI78" s="173"/>
      <c r="AJ78" s="172" t="str">
        <f>IF(B78="","",EVID_REV!BC84)</f>
        <v>0 / 6</v>
      </c>
      <c r="AK78" s="315"/>
      <c r="AL78" s="173"/>
      <c r="AM78" s="172">
        <f>IF(B78="","",EVID_REV!BE84)</f>
        <v>0</v>
      </c>
      <c r="AN78" s="315"/>
      <c r="AO78" s="173"/>
      <c r="AP78" s="313">
        <f>IF(B78="","",CONCENTRADO!G49)</f>
        <v>0</v>
      </c>
      <c r="AQ78" s="356"/>
      <c r="AR78" s="314"/>
      <c r="AS78" s="172">
        <f>IF(B78="","",CONCENTRADO!H49)</f>
        <v>0</v>
      </c>
      <c r="AT78" s="315"/>
      <c r="AU78" s="173"/>
      <c r="AV78" s="172">
        <f t="shared" si="6"/>
        <v>0</v>
      </c>
      <c r="AW78" s="173"/>
      <c r="AX78" s="313" t="str">
        <f t="shared" si="7"/>
        <v/>
      </c>
      <c r="AY78" s="314"/>
      <c r="AZ78" s="172"/>
      <c r="BA78" s="315"/>
      <c r="BB78" s="315"/>
      <c r="BC78" s="315"/>
      <c r="BD78" s="315"/>
      <c r="BE78" s="173"/>
      <c r="BF78" s="71" t="str">
        <f t="shared" si="8"/>
        <v>Error de calificacion</v>
      </c>
    </row>
    <row r="79" spans="1:58" ht="30" customHeight="1" x14ac:dyDescent="0.25">
      <c r="A79" s="10">
        <v>31</v>
      </c>
      <c r="B79" s="174" t="str">
        <f>IF(ISBLANK(NOMBRES!B32),"",NOMBRES!B32)</f>
        <v>JUAREZ BAHENA XIMENA</v>
      </c>
      <c r="C79" s="175"/>
      <c r="D79" s="175"/>
      <c r="E79" s="175"/>
      <c r="F79" s="175"/>
      <c r="G79" s="175"/>
      <c r="H79" s="175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  <c r="AA79" s="175"/>
      <c r="AB79" s="175"/>
      <c r="AC79" s="176"/>
      <c r="AD79" s="150">
        <f>IF(B79="","",'ASIST-REV'!BR76)</f>
        <v>0</v>
      </c>
      <c r="AE79" s="316"/>
      <c r="AF79" s="151"/>
      <c r="AG79" s="150">
        <f>IF(B79="","",'ASIST-REV'!BT76)</f>
        <v>0</v>
      </c>
      <c r="AH79" s="316"/>
      <c r="AI79" s="151"/>
      <c r="AJ79" s="150" t="str">
        <f>IF(B79="","",EVID_REV!BC85)</f>
        <v>0 / 6</v>
      </c>
      <c r="AK79" s="316"/>
      <c r="AL79" s="151"/>
      <c r="AM79" s="150">
        <f>IF(B79="","",EVID_REV!BE85)</f>
        <v>0</v>
      </c>
      <c r="AN79" s="316"/>
      <c r="AO79" s="151"/>
      <c r="AP79" s="317">
        <f>IF(B79="","",CONCENTRADO!G50)</f>
        <v>0</v>
      </c>
      <c r="AQ79" s="371"/>
      <c r="AR79" s="318"/>
      <c r="AS79" s="150">
        <f>IF(B79="","",CONCENTRADO!H50)</f>
        <v>0</v>
      </c>
      <c r="AT79" s="316"/>
      <c r="AU79" s="151"/>
      <c r="AV79" s="150">
        <f t="shared" si="6"/>
        <v>0</v>
      </c>
      <c r="AW79" s="151"/>
      <c r="AX79" s="317" t="str">
        <f t="shared" si="7"/>
        <v/>
      </c>
      <c r="AY79" s="318"/>
      <c r="AZ79" s="150"/>
      <c r="BA79" s="316"/>
      <c r="BB79" s="316"/>
      <c r="BC79" s="316"/>
      <c r="BD79" s="316"/>
      <c r="BE79" s="151"/>
      <c r="BF79" s="71" t="str">
        <f t="shared" si="8"/>
        <v>Error de calificacion</v>
      </c>
    </row>
    <row r="80" spans="1:58" ht="30" customHeight="1" x14ac:dyDescent="0.25">
      <c r="A80" s="5">
        <v>32</v>
      </c>
      <c r="B80" s="177" t="str">
        <f>IF(ISBLANK(NOMBRES!B33),"",NOMBRES!B33)</f>
        <v>LAZARO VAZQUEZ ANGEL ARATH</v>
      </c>
      <c r="C80" s="178"/>
      <c r="D80" s="178"/>
      <c r="E80" s="178"/>
      <c r="F80" s="178"/>
      <c r="G80" s="178"/>
      <c r="H80" s="178"/>
      <c r="I80" s="178"/>
      <c r="J80" s="178"/>
      <c r="K80" s="178"/>
      <c r="L80" s="178"/>
      <c r="M80" s="178"/>
      <c r="N80" s="178"/>
      <c r="O80" s="178"/>
      <c r="P80" s="178"/>
      <c r="Q80" s="178"/>
      <c r="R80" s="178"/>
      <c r="S80" s="178"/>
      <c r="T80" s="178"/>
      <c r="U80" s="178"/>
      <c r="V80" s="178"/>
      <c r="W80" s="178"/>
      <c r="X80" s="178"/>
      <c r="Y80" s="178"/>
      <c r="Z80" s="178"/>
      <c r="AA80" s="178"/>
      <c r="AB80" s="178"/>
      <c r="AC80" s="179"/>
      <c r="AD80" s="172">
        <f>IF(B80="","",'ASIST-REV'!BR77)</f>
        <v>0</v>
      </c>
      <c r="AE80" s="315"/>
      <c r="AF80" s="173"/>
      <c r="AG80" s="172">
        <f>IF(B80="","",'ASIST-REV'!BT77)</f>
        <v>0</v>
      </c>
      <c r="AH80" s="315"/>
      <c r="AI80" s="173"/>
      <c r="AJ80" s="172" t="str">
        <f>IF(B80="","",EVID_REV!BC86)</f>
        <v>0 / 6</v>
      </c>
      <c r="AK80" s="315"/>
      <c r="AL80" s="173"/>
      <c r="AM80" s="172">
        <f>IF(B80="","",EVID_REV!BE86)</f>
        <v>0</v>
      </c>
      <c r="AN80" s="315"/>
      <c r="AO80" s="173"/>
      <c r="AP80" s="313">
        <f>IF(B80="","",CONCENTRADO!G51)</f>
        <v>0</v>
      </c>
      <c r="AQ80" s="356"/>
      <c r="AR80" s="314"/>
      <c r="AS80" s="172">
        <f>IF(B80="","",CONCENTRADO!H51)</f>
        <v>0</v>
      </c>
      <c r="AT80" s="315"/>
      <c r="AU80" s="173"/>
      <c r="AV80" s="172">
        <f t="shared" si="6"/>
        <v>0</v>
      </c>
      <c r="AW80" s="173"/>
      <c r="AX80" s="313" t="str">
        <f t="shared" si="7"/>
        <v/>
      </c>
      <c r="AY80" s="314"/>
      <c r="AZ80" s="172"/>
      <c r="BA80" s="315"/>
      <c r="BB80" s="315"/>
      <c r="BC80" s="315"/>
      <c r="BD80" s="315"/>
      <c r="BE80" s="173"/>
      <c r="BF80" s="71" t="str">
        <f t="shared" si="8"/>
        <v>Error de calificacion</v>
      </c>
    </row>
    <row r="81" spans="1:58" ht="30" customHeight="1" x14ac:dyDescent="0.25">
      <c r="A81" s="10">
        <v>33</v>
      </c>
      <c r="B81" s="174" t="str">
        <f>IF(ISBLANK(NOMBRES!B34),"",NOMBRES!B34)</f>
        <v>LOPEZ GONZALEZ PARIS ANNGELY</v>
      </c>
      <c r="C81" s="175"/>
      <c r="D81" s="175"/>
      <c r="E81" s="175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  <c r="AA81" s="175"/>
      <c r="AB81" s="175"/>
      <c r="AC81" s="176"/>
      <c r="AD81" s="150">
        <f>IF(B81="","",'ASIST-REV'!BR78)</f>
        <v>0</v>
      </c>
      <c r="AE81" s="316"/>
      <c r="AF81" s="151"/>
      <c r="AG81" s="150">
        <f>IF(B81="","",'ASIST-REV'!BT78)</f>
        <v>0</v>
      </c>
      <c r="AH81" s="316"/>
      <c r="AI81" s="151"/>
      <c r="AJ81" s="150" t="str">
        <f>IF(B81="","",EVID_REV!BC87)</f>
        <v>0 / 6</v>
      </c>
      <c r="AK81" s="316"/>
      <c r="AL81" s="151"/>
      <c r="AM81" s="150">
        <f>IF(B81="","",EVID_REV!BE87)</f>
        <v>0</v>
      </c>
      <c r="AN81" s="316"/>
      <c r="AO81" s="151"/>
      <c r="AP81" s="317">
        <f>IF(B81="","",CONCENTRADO!G52)</f>
        <v>0</v>
      </c>
      <c r="AQ81" s="371"/>
      <c r="AR81" s="318"/>
      <c r="AS81" s="150">
        <f>IF(B81="","",CONCENTRADO!H52)</f>
        <v>0</v>
      </c>
      <c r="AT81" s="316"/>
      <c r="AU81" s="151"/>
      <c r="AV81" s="150">
        <f t="shared" si="6"/>
        <v>0</v>
      </c>
      <c r="AW81" s="151"/>
      <c r="AX81" s="317" t="str">
        <f t="shared" si="7"/>
        <v/>
      </c>
      <c r="AY81" s="318"/>
      <c r="AZ81" s="150"/>
      <c r="BA81" s="316"/>
      <c r="BB81" s="316"/>
      <c r="BC81" s="316"/>
      <c r="BD81" s="316"/>
      <c r="BE81" s="151"/>
      <c r="BF81" s="71" t="str">
        <f t="shared" si="8"/>
        <v>Error de calificacion</v>
      </c>
    </row>
    <row r="82" spans="1:58" ht="30" customHeight="1" x14ac:dyDescent="0.25">
      <c r="A82" s="5">
        <v>34</v>
      </c>
      <c r="B82" s="177" t="str">
        <f>IF(ISBLANK(NOMBRES!B35),"",NOMBRES!B35)</f>
        <v>MARTINEZ BAUTISTA AMBAR GUADALUPE</v>
      </c>
      <c r="C82" s="178"/>
      <c r="D82" s="178"/>
      <c r="E82" s="178"/>
      <c r="F82" s="178"/>
      <c r="G82" s="178"/>
      <c r="H82" s="178"/>
      <c r="I82" s="178"/>
      <c r="J82" s="178"/>
      <c r="K82" s="178"/>
      <c r="L82" s="178"/>
      <c r="M82" s="178"/>
      <c r="N82" s="178"/>
      <c r="O82" s="178"/>
      <c r="P82" s="178"/>
      <c r="Q82" s="178"/>
      <c r="R82" s="178"/>
      <c r="S82" s="178"/>
      <c r="T82" s="178"/>
      <c r="U82" s="178"/>
      <c r="V82" s="178"/>
      <c r="W82" s="178"/>
      <c r="X82" s="178"/>
      <c r="Y82" s="178"/>
      <c r="Z82" s="178"/>
      <c r="AA82" s="178"/>
      <c r="AB82" s="178"/>
      <c r="AC82" s="179"/>
      <c r="AD82" s="172">
        <f>IF(B82="","",'ASIST-REV'!BR79)</f>
        <v>0</v>
      </c>
      <c r="AE82" s="315"/>
      <c r="AF82" s="173"/>
      <c r="AG82" s="172">
        <f>IF(B82="","",'ASIST-REV'!BT79)</f>
        <v>0</v>
      </c>
      <c r="AH82" s="315"/>
      <c r="AI82" s="173"/>
      <c r="AJ82" s="172" t="str">
        <f>IF(B82="","",EVID_REV!BC88)</f>
        <v>0 / 6</v>
      </c>
      <c r="AK82" s="315"/>
      <c r="AL82" s="173"/>
      <c r="AM82" s="172">
        <f>IF(B82="","",EVID_REV!BE88)</f>
        <v>0</v>
      </c>
      <c r="AN82" s="315"/>
      <c r="AO82" s="173"/>
      <c r="AP82" s="313">
        <f>IF(B82="","",CONCENTRADO!G53)</f>
        <v>0</v>
      </c>
      <c r="AQ82" s="356"/>
      <c r="AR82" s="314"/>
      <c r="AS82" s="172">
        <f>IF(B82="","",CONCENTRADO!H53)</f>
        <v>0</v>
      </c>
      <c r="AT82" s="315"/>
      <c r="AU82" s="173"/>
      <c r="AV82" s="172">
        <f t="shared" si="6"/>
        <v>0</v>
      </c>
      <c r="AW82" s="173"/>
      <c r="AX82" s="313" t="str">
        <f t="shared" si="7"/>
        <v/>
      </c>
      <c r="AY82" s="314"/>
      <c r="AZ82" s="172"/>
      <c r="BA82" s="315"/>
      <c r="BB82" s="315"/>
      <c r="BC82" s="315"/>
      <c r="BD82" s="315"/>
      <c r="BE82" s="173"/>
      <c r="BF82" s="71" t="str">
        <f t="shared" si="8"/>
        <v>Error de calificacion</v>
      </c>
    </row>
    <row r="83" spans="1:58" ht="30" customHeight="1" x14ac:dyDescent="0.25">
      <c r="A83" s="10">
        <v>35</v>
      </c>
      <c r="B83" s="174" t="str">
        <f>IF(ISBLANK(NOMBRES!B36),"",NOMBRES!B36)</f>
        <v>MARTINEZ GONZALEZ JOSGAR NOE</v>
      </c>
      <c r="C83" s="175"/>
      <c r="D83" s="175"/>
      <c r="E83" s="175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6"/>
      <c r="AD83" s="150">
        <f>IF(B83="","",'ASIST-REV'!BR80)</f>
        <v>0</v>
      </c>
      <c r="AE83" s="316"/>
      <c r="AF83" s="151"/>
      <c r="AG83" s="150">
        <f>IF(B83="","",'ASIST-REV'!BT80)</f>
        <v>0</v>
      </c>
      <c r="AH83" s="316"/>
      <c r="AI83" s="151"/>
      <c r="AJ83" s="150" t="str">
        <f>IF(B83="","",EVID_REV!BC89)</f>
        <v>0 / 6</v>
      </c>
      <c r="AK83" s="316"/>
      <c r="AL83" s="151"/>
      <c r="AM83" s="150">
        <f>IF(B83="","",EVID_REV!BE89)</f>
        <v>0</v>
      </c>
      <c r="AN83" s="316"/>
      <c r="AO83" s="151"/>
      <c r="AP83" s="317">
        <f>IF(B83="","",CONCENTRADO!G54)</f>
        <v>0</v>
      </c>
      <c r="AQ83" s="371"/>
      <c r="AR83" s="318"/>
      <c r="AS83" s="150">
        <f>IF(B83="","",CONCENTRADO!H54)</f>
        <v>0</v>
      </c>
      <c r="AT83" s="316"/>
      <c r="AU83" s="151"/>
      <c r="AV83" s="150">
        <f t="shared" si="6"/>
        <v>0</v>
      </c>
      <c r="AW83" s="151"/>
      <c r="AX83" s="317" t="str">
        <f t="shared" si="7"/>
        <v/>
      </c>
      <c r="AY83" s="318"/>
      <c r="AZ83" s="150"/>
      <c r="BA83" s="316"/>
      <c r="BB83" s="316"/>
      <c r="BC83" s="316"/>
      <c r="BD83" s="316"/>
      <c r="BE83" s="151"/>
      <c r="BF83" s="71" t="str">
        <f t="shared" si="8"/>
        <v>Error de calificacion</v>
      </c>
    </row>
    <row r="84" spans="1:58" ht="30" customHeight="1" x14ac:dyDescent="0.25">
      <c r="A84" s="5">
        <v>36</v>
      </c>
      <c r="B84" s="177" t="str">
        <f>IF(ISBLANK(NOMBRES!B37),"",NOMBRES!B37)</f>
        <v>MARTINEZ HERNANDEZ ANA LLUVIA</v>
      </c>
      <c r="C84" s="178"/>
      <c r="D84" s="178"/>
      <c r="E84" s="178"/>
      <c r="F84" s="178"/>
      <c r="G84" s="178"/>
      <c r="H84" s="178"/>
      <c r="I84" s="178"/>
      <c r="J84" s="178"/>
      <c r="K84" s="178"/>
      <c r="L84" s="178"/>
      <c r="M84" s="178"/>
      <c r="N84" s="178"/>
      <c r="O84" s="178"/>
      <c r="P84" s="178"/>
      <c r="Q84" s="178"/>
      <c r="R84" s="178"/>
      <c r="S84" s="178"/>
      <c r="T84" s="178"/>
      <c r="U84" s="178"/>
      <c r="V84" s="178"/>
      <c r="W84" s="178"/>
      <c r="X84" s="178"/>
      <c r="Y84" s="178"/>
      <c r="Z84" s="178"/>
      <c r="AA84" s="178"/>
      <c r="AB84" s="178"/>
      <c r="AC84" s="179"/>
      <c r="AD84" s="172">
        <f>IF(B84="","",'ASIST-REV'!BR81)</f>
        <v>0</v>
      </c>
      <c r="AE84" s="315"/>
      <c r="AF84" s="173"/>
      <c r="AG84" s="172">
        <f>IF(B84="","",'ASIST-REV'!BT81)</f>
        <v>0</v>
      </c>
      <c r="AH84" s="315"/>
      <c r="AI84" s="173"/>
      <c r="AJ84" s="172" t="str">
        <f>IF(B84="","",EVID_REV!BC90)</f>
        <v>0 / 6</v>
      </c>
      <c r="AK84" s="315"/>
      <c r="AL84" s="173"/>
      <c r="AM84" s="172">
        <f>IF(B84="","",EVID_REV!BE90)</f>
        <v>0</v>
      </c>
      <c r="AN84" s="315"/>
      <c r="AO84" s="173"/>
      <c r="AP84" s="313">
        <f>IF(B84="","",CONCENTRADO!G55)</f>
        <v>0</v>
      </c>
      <c r="AQ84" s="356"/>
      <c r="AR84" s="314"/>
      <c r="AS84" s="172">
        <f>IF(B84="","",CONCENTRADO!H55)</f>
        <v>0</v>
      </c>
      <c r="AT84" s="315"/>
      <c r="AU84" s="173"/>
      <c r="AV84" s="172">
        <f t="shared" si="6"/>
        <v>0</v>
      </c>
      <c r="AW84" s="173"/>
      <c r="AX84" s="313" t="str">
        <f t="shared" si="7"/>
        <v/>
      </c>
      <c r="AY84" s="314"/>
      <c r="AZ84" s="172"/>
      <c r="BA84" s="315"/>
      <c r="BB84" s="315"/>
      <c r="BC84" s="315"/>
      <c r="BD84" s="315"/>
      <c r="BE84" s="173"/>
      <c r="BF84" s="71" t="str">
        <f t="shared" si="8"/>
        <v>Error de calificacion</v>
      </c>
    </row>
    <row r="85" spans="1:58" ht="30" customHeight="1" x14ac:dyDescent="0.25">
      <c r="A85" s="10">
        <v>37</v>
      </c>
      <c r="B85" s="174" t="str">
        <f>IF(ISBLANK(NOMBRES!B38),"",NOMBRES!B38)</f>
        <v>MARTINEZ HERNANDEZ ANGEL DE JESUS</v>
      </c>
      <c r="C85" s="175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  <c r="AA85" s="175"/>
      <c r="AB85" s="175"/>
      <c r="AC85" s="176"/>
      <c r="AD85" s="150">
        <f>IF(B85="","",'ASIST-REV'!BR82)</f>
        <v>0</v>
      </c>
      <c r="AE85" s="316"/>
      <c r="AF85" s="151"/>
      <c r="AG85" s="150">
        <f>IF(B85="","",'ASIST-REV'!BT82)</f>
        <v>0</v>
      </c>
      <c r="AH85" s="316"/>
      <c r="AI85" s="151"/>
      <c r="AJ85" s="150" t="str">
        <f>IF(B85="","",EVID_REV!BC91)</f>
        <v>0 / 6</v>
      </c>
      <c r="AK85" s="316"/>
      <c r="AL85" s="151"/>
      <c r="AM85" s="150">
        <f>IF(B85="","",EVID_REV!BE91)</f>
        <v>0</v>
      </c>
      <c r="AN85" s="316"/>
      <c r="AO85" s="151"/>
      <c r="AP85" s="317">
        <f>IF(B85="","",CONCENTRADO!G56)</f>
        <v>0</v>
      </c>
      <c r="AQ85" s="371"/>
      <c r="AR85" s="318"/>
      <c r="AS85" s="150">
        <f>IF(B85="","",CONCENTRADO!H56)</f>
        <v>0</v>
      </c>
      <c r="AT85" s="316"/>
      <c r="AU85" s="151"/>
      <c r="AV85" s="150">
        <f t="shared" si="6"/>
        <v>0</v>
      </c>
      <c r="AW85" s="151"/>
      <c r="AX85" s="317" t="str">
        <f t="shared" si="7"/>
        <v/>
      </c>
      <c r="AY85" s="318"/>
      <c r="AZ85" s="150"/>
      <c r="BA85" s="316"/>
      <c r="BB85" s="316"/>
      <c r="BC85" s="316"/>
      <c r="BD85" s="316"/>
      <c r="BE85" s="151"/>
      <c r="BF85" s="71" t="str">
        <f t="shared" si="8"/>
        <v>Error de calificacion</v>
      </c>
    </row>
    <row r="86" spans="1:58" ht="30" customHeight="1" x14ac:dyDescent="0.25">
      <c r="A86" s="5">
        <v>38</v>
      </c>
      <c r="B86" s="177" t="str">
        <f>IF(ISBLANK(NOMBRES!B39),"",NOMBRES!B39)</f>
        <v>MARTINEZ HERNANDEZ JADER</v>
      </c>
      <c r="C86" s="178"/>
      <c r="D86" s="178"/>
      <c r="E86" s="178"/>
      <c r="F86" s="178"/>
      <c r="G86" s="178"/>
      <c r="H86" s="178"/>
      <c r="I86" s="178"/>
      <c r="J86" s="178"/>
      <c r="K86" s="178"/>
      <c r="L86" s="178"/>
      <c r="M86" s="178"/>
      <c r="N86" s="178"/>
      <c r="O86" s="178"/>
      <c r="P86" s="178"/>
      <c r="Q86" s="178"/>
      <c r="R86" s="178"/>
      <c r="S86" s="178"/>
      <c r="T86" s="178"/>
      <c r="U86" s="178"/>
      <c r="V86" s="178"/>
      <c r="W86" s="178"/>
      <c r="X86" s="178"/>
      <c r="Y86" s="178"/>
      <c r="Z86" s="178"/>
      <c r="AA86" s="178"/>
      <c r="AB86" s="178"/>
      <c r="AC86" s="179"/>
      <c r="AD86" s="172">
        <f>IF(B86="","",'ASIST-REV'!BR83)</f>
        <v>0</v>
      </c>
      <c r="AE86" s="315"/>
      <c r="AF86" s="173"/>
      <c r="AG86" s="172">
        <f>IF(B86="","",'ASIST-REV'!BT83)</f>
        <v>0</v>
      </c>
      <c r="AH86" s="315"/>
      <c r="AI86" s="173"/>
      <c r="AJ86" s="172" t="str">
        <f>IF(B86="","",EVID_REV!BC92)</f>
        <v>0 / 6</v>
      </c>
      <c r="AK86" s="315"/>
      <c r="AL86" s="173"/>
      <c r="AM86" s="172">
        <f>IF(B86="","",EVID_REV!BE92)</f>
        <v>0</v>
      </c>
      <c r="AN86" s="315"/>
      <c r="AO86" s="173"/>
      <c r="AP86" s="313">
        <f>IF(B86="","",CONCENTRADO!G57)</f>
        <v>0</v>
      </c>
      <c r="AQ86" s="356"/>
      <c r="AR86" s="314"/>
      <c r="AS86" s="172">
        <f>IF(B86="","",CONCENTRADO!H57)</f>
        <v>0</v>
      </c>
      <c r="AT86" s="315"/>
      <c r="AU86" s="173"/>
      <c r="AV86" s="172">
        <f t="shared" si="6"/>
        <v>0</v>
      </c>
      <c r="AW86" s="173"/>
      <c r="AX86" s="313" t="str">
        <f t="shared" si="7"/>
        <v/>
      </c>
      <c r="AY86" s="314"/>
      <c r="AZ86" s="172"/>
      <c r="BA86" s="315"/>
      <c r="BB86" s="315"/>
      <c r="BC86" s="315"/>
      <c r="BD86" s="315"/>
      <c r="BE86" s="173"/>
      <c r="BF86" s="71" t="str">
        <f t="shared" si="8"/>
        <v>Error de calificacion</v>
      </c>
    </row>
    <row r="87" spans="1:58" ht="30" customHeight="1" x14ac:dyDescent="0.25">
      <c r="A87" s="10">
        <v>39</v>
      </c>
      <c r="B87" s="174" t="str">
        <f>IF(ISBLANK(NOMBRES!B40),"",NOMBRES!B40)</f>
        <v>MARTINEZ HERNANDEZ MAYREN ALEJANDRA</v>
      </c>
      <c r="C87" s="175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  <c r="AA87" s="175"/>
      <c r="AB87" s="175"/>
      <c r="AC87" s="176"/>
      <c r="AD87" s="150">
        <f>IF(B87="","",'ASIST-REV'!BR84)</f>
        <v>0</v>
      </c>
      <c r="AE87" s="316"/>
      <c r="AF87" s="151"/>
      <c r="AG87" s="150">
        <f>IF(B87="","",'ASIST-REV'!BT84)</f>
        <v>0</v>
      </c>
      <c r="AH87" s="316"/>
      <c r="AI87" s="151"/>
      <c r="AJ87" s="150" t="str">
        <f>IF(B87="","",EVID_REV!BC93)</f>
        <v>0 / 6</v>
      </c>
      <c r="AK87" s="316"/>
      <c r="AL87" s="151"/>
      <c r="AM87" s="150">
        <f>IF(B87="","",EVID_REV!BE93)</f>
        <v>0</v>
      </c>
      <c r="AN87" s="316"/>
      <c r="AO87" s="151"/>
      <c r="AP87" s="317">
        <f>IF(B87="","",CONCENTRADO!G58)</f>
        <v>0</v>
      </c>
      <c r="AQ87" s="371"/>
      <c r="AR87" s="318"/>
      <c r="AS87" s="150">
        <f>IF(B87="","",CONCENTRADO!H58)</f>
        <v>0</v>
      </c>
      <c r="AT87" s="316"/>
      <c r="AU87" s="151"/>
      <c r="AV87" s="150">
        <f t="shared" si="6"/>
        <v>0</v>
      </c>
      <c r="AW87" s="151"/>
      <c r="AX87" s="317" t="str">
        <f t="shared" si="7"/>
        <v/>
      </c>
      <c r="AY87" s="318"/>
      <c r="AZ87" s="150"/>
      <c r="BA87" s="316"/>
      <c r="BB87" s="316"/>
      <c r="BC87" s="316"/>
      <c r="BD87" s="316"/>
      <c r="BE87" s="151"/>
      <c r="BF87" s="71" t="str">
        <f t="shared" si="8"/>
        <v>Error de calificacion</v>
      </c>
    </row>
    <row r="88" spans="1:58" ht="30" customHeight="1" x14ac:dyDescent="0.25">
      <c r="A88" s="5">
        <v>40</v>
      </c>
      <c r="B88" s="177" t="str">
        <f>IF(ISBLANK(NOMBRES!B41),"",NOMBRES!B41)</f>
        <v>MARTINEZ PAVA VALENTIN</v>
      </c>
      <c r="C88" s="178"/>
      <c r="D88" s="178"/>
      <c r="E88" s="178"/>
      <c r="F88" s="178"/>
      <c r="G88" s="178"/>
      <c r="H88" s="178"/>
      <c r="I88" s="178"/>
      <c r="J88" s="178"/>
      <c r="K88" s="178"/>
      <c r="L88" s="178"/>
      <c r="M88" s="178"/>
      <c r="N88" s="178"/>
      <c r="O88" s="178"/>
      <c r="P88" s="178"/>
      <c r="Q88" s="178"/>
      <c r="R88" s="178"/>
      <c r="S88" s="178"/>
      <c r="T88" s="178"/>
      <c r="U88" s="178"/>
      <c r="V88" s="178"/>
      <c r="W88" s="178"/>
      <c r="X88" s="178"/>
      <c r="Y88" s="178"/>
      <c r="Z88" s="178"/>
      <c r="AA88" s="178"/>
      <c r="AB88" s="178"/>
      <c r="AC88" s="179"/>
      <c r="AD88" s="172">
        <f>IF(B88="","",'ASIST-REV'!BR85)</f>
        <v>0</v>
      </c>
      <c r="AE88" s="315"/>
      <c r="AF88" s="173"/>
      <c r="AG88" s="172">
        <f>IF(B88="","",'ASIST-REV'!BT85)</f>
        <v>0</v>
      </c>
      <c r="AH88" s="315"/>
      <c r="AI88" s="173"/>
      <c r="AJ88" s="172" t="str">
        <f>IF(B88="","",EVID_REV!BC94)</f>
        <v>0 / 6</v>
      </c>
      <c r="AK88" s="315"/>
      <c r="AL88" s="173"/>
      <c r="AM88" s="172">
        <f>IF(B88="","",EVID_REV!BE94)</f>
        <v>0</v>
      </c>
      <c r="AN88" s="315"/>
      <c r="AO88" s="173"/>
      <c r="AP88" s="313">
        <f>IF(B88="","",CONCENTRADO!G59)</f>
        <v>0</v>
      </c>
      <c r="AQ88" s="356"/>
      <c r="AR88" s="314"/>
      <c r="AS88" s="172">
        <f>IF(B88="","",CONCENTRADO!H59)</f>
        <v>0</v>
      </c>
      <c r="AT88" s="315"/>
      <c r="AU88" s="173"/>
      <c r="AV88" s="172">
        <f t="shared" si="6"/>
        <v>0</v>
      </c>
      <c r="AW88" s="173"/>
      <c r="AX88" s="313" t="str">
        <f t="shared" si="7"/>
        <v/>
      </c>
      <c r="AY88" s="314"/>
      <c r="AZ88" s="172"/>
      <c r="BA88" s="315"/>
      <c r="BB88" s="315"/>
      <c r="BC88" s="315"/>
      <c r="BD88" s="315"/>
      <c r="BE88" s="173"/>
      <c r="BF88" s="71" t="str">
        <f t="shared" si="8"/>
        <v>Error de calificacion</v>
      </c>
    </row>
    <row r="89" spans="1:58" ht="30" customHeight="1" x14ac:dyDescent="0.25">
      <c r="A89" s="10">
        <v>41</v>
      </c>
      <c r="B89" s="174" t="str">
        <f>IF(ISBLANK(NOMBRES!B42),"",NOMBRES!B42)</f>
        <v>PADILLA GONZALEZ JHONNY</v>
      </c>
      <c r="C89" s="175"/>
      <c r="D89" s="175"/>
      <c r="E89" s="175"/>
      <c r="F89" s="175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  <c r="AA89" s="175"/>
      <c r="AB89" s="175"/>
      <c r="AC89" s="176"/>
      <c r="AD89" s="150">
        <f>IF(B89="","",'ASIST-REV'!BR86)</f>
        <v>0</v>
      </c>
      <c r="AE89" s="316"/>
      <c r="AF89" s="151"/>
      <c r="AG89" s="150">
        <f>IF(B89="","",'ASIST-REV'!BT86)</f>
        <v>0</v>
      </c>
      <c r="AH89" s="316"/>
      <c r="AI89" s="151"/>
      <c r="AJ89" s="150" t="str">
        <f>IF(B89="","",EVID_REV!BC95)</f>
        <v>0 / 6</v>
      </c>
      <c r="AK89" s="316"/>
      <c r="AL89" s="151"/>
      <c r="AM89" s="150">
        <f>IF(B89="","",EVID_REV!BE95)</f>
        <v>0</v>
      </c>
      <c r="AN89" s="316"/>
      <c r="AO89" s="151"/>
      <c r="AP89" s="317">
        <f>IF(B89="","",CONCENTRADO!G60)</f>
        <v>0</v>
      </c>
      <c r="AQ89" s="371"/>
      <c r="AR89" s="318"/>
      <c r="AS89" s="150">
        <f>IF(B89="","",CONCENTRADO!H60)</f>
        <v>0</v>
      </c>
      <c r="AT89" s="316"/>
      <c r="AU89" s="151"/>
      <c r="AV89" s="150">
        <f t="shared" si="6"/>
        <v>0</v>
      </c>
      <c r="AW89" s="151"/>
      <c r="AX89" s="317" t="str">
        <f t="shared" si="7"/>
        <v/>
      </c>
      <c r="AY89" s="318"/>
      <c r="AZ89" s="150"/>
      <c r="BA89" s="316"/>
      <c r="BB89" s="316"/>
      <c r="BC89" s="316"/>
      <c r="BD89" s="316"/>
      <c r="BE89" s="151"/>
      <c r="BF89" s="71" t="str">
        <f t="shared" si="8"/>
        <v>Error de calificacion</v>
      </c>
    </row>
    <row r="90" spans="1:58" ht="30" customHeight="1" x14ac:dyDescent="0.25">
      <c r="A90" s="5">
        <v>42</v>
      </c>
      <c r="B90" s="177" t="str">
        <f>IF(ISBLANK(NOMBRES!B43),"",NOMBRES!B43)</f>
        <v>PEREZ MARTINEZ LUZ ELENA</v>
      </c>
      <c r="C90" s="178"/>
      <c r="D90" s="178"/>
      <c r="E90" s="178"/>
      <c r="F90" s="178"/>
      <c r="G90" s="178"/>
      <c r="H90" s="178"/>
      <c r="I90" s="178"/>
      <c r="J90" s="178"/>
      <c r="K90" s="178"/>
      <c r="L90" s="178"/>
      <c r="M90" s="178"/>
      <c r="N90" s="178"/>
      <c r="O90" s="178"/>
      <c r="P90" s="178"/>
      <c r="Q90" s="178"/>
      <c r="R90" s="178"/>
      <c r="S90" s="178"/>
      <c r="T90" s="178"/>
      <c r="U90" s="178"/>
      <c r="V90" s="178"/>
      <c r="W90" s="178"/>
      <c r="X90" s="178"/>
      <c r="Y90" s="178"/>
      <c r="Z90" s="178"/>
      <c r="AA90" s="178"/>
      <c r="AB90" s="178"/>
      <c r="AC90" s="179"/>
      <c r="AD90" s="172">
        <f>IF(B90="","",'ASIST-REV'!BR87)</f>
        <v>0</v>
      </c>
      <c r="AE90" s="315"/>
      <c r="AF90" s="173"/>
      <c r="AG90" s="172">
        <f>IF(B90="","",'ASIST-REV'!BT87)</f>
        <v>0</v>
      </c>
      <c r="AH90" s="315"/>
      <c r="AI90" s="173"/>
      <c r="AJ90" s="172" t="str">
        <f>IF(B90="","",EVID_REV!BC96)</f>
        <v>0 / 6</v>
      </c>
      <c r="AK90" s="315"/>
      <c r="AL90" s="173"/>
      <c r="AM90" s="172">
        <f>IF(B90="","",EVID_REV!BE96)</f>
        <v>0</v>
      </c>
      <c r="AN90" s="315"/>
      <c r="AO90" s="173"/>
      <c r="AP90" s="313">
        <f>IF(B90="","",CONCENTRADO!G61)</f>
        <v>0</v>
      </c>
      <c r="AQ90" s="356"/>
      <c r="AR90" s="314"/>
      <c r="AS90" s="172">
        <f>IF(B90="","",CONCENTRADO!H61)</f>
        <v>0</v>
      </c>
      <c r="AT90" s="315"/>
      <c r="AU90" s="173"/>
      <c r="AV90" s="172">
        <f t="shared" si="6"/>
        <v>0</v>
      </c>
      <c r="AW90" s="173"/>
      <c r="AX90" s="313" t="str">
        <f t="shared" si="7"/>
        <v/>
      </c>
      <c r="AY90" s="314"/>
      <c r="AZ90" s="172"/>
      <c r="BA90" s="315"/>
      <c r="BB90" s="315"/>
      <c r="BC90" s="315"/>
      <c r="BD90" s="315"/>
      <c r="BE90" s="173"/>
      <c r="BF90" s="71" t="str">
        <f t="shared" si="8"/>
        <v>Error de calificacion</v>
      </c>
    </row>
    <row r="91" spans="1:58" ht="30" customHeight="1" x14ac:dyDescent="0.25">
      <c r="A91" s="10">
        <v>43</v>
      </c>
      <c r="B91" s="174" t="str">
        <f>IF(ISBLANK(NOMBRES!B44),"",NOMBRES!B44)</f>
        <v>RAMIREZ HERNANDEZ ADILENE PAOLA</v>
      </c>
      <c r="C91" s="175"/>
      <c r="D91" s="175"/>
      <c r="E91" s="175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  <c r="AA91" s="175"/>
      <c r="AB91" s="175"/>
      <c r="AC91" s="176"/>
      <c r="AD91" s="150">
        <f>IF(B91="","",'ASIST-REV'!BR88)</f>
        <v>0</v>
      </c>
      <c r="AE91" s="316"/>
      <c r="AF91" s="151"/>
      <c r="AG91" s="150">
        <f>IF(B91="","",'ASIST-REV'!BT88)</f>
        <v>0</v>
      </c>
      <c r="AH91" s="316"/>
      <c r="AI91" s="151"/>
      <c r="AJ91" s="150" t="str">
        <f>IF(B91="","",EVID_REV!BC97)</f>
        <v>0 / 6</v>
      </c>
      <c r="AK91" s="316"/>
      <c r="AL91" s="151"/>
      <c r="AM91" s="150">
        <f>IF(B91="","",EVID_REV!BE97)</f>
        <v>0</v>
      </c>
      <c r="AN91" s="316"/>
      <c r="AO91" s="151"/>
      <c r="AP91" s="317">
        <f>IF(B91="","",CONCENTRADO!G62)</f>
        <v>0</v>
      </c>
      <c r="AQ91" s="371"/>
      <c r="AR91" s="318"/>
      <c r="AS91" s="150">
        <f>IF(B91="","",CONCENTRADO!H62)</f>
        <v>0</v>
      </c>
      <c r="AT91" s="316"/>
      <c r="AU91" s="151"/>
      <c r="AV91" s="150">
        <f t="shared" si="6"/>
        <v>0</v>
      </c>
      <c r="AW91" s="151"/>
      <c r="AX91" s="317" t="str">
        <f t="shared" si="7"/>
        <v/>
      </c>
      <c r="AY91" s="318"/>
      <c r="AZ91" s="150"/>
      <c r="BA91" s="316"/>
      <c r="BB91" s="316"/>
      <c r="BC91" s="316"/>
      <c r="BD91" s="316"/>
      <c r="BE91" s="151"/>
      <c r="BF91" s="71" t="str">
        <f t="shared" si="8"/>
        <v>Error de calificacion</v>
      </c>
    </row>
    <row r="92" spans="1:58" ht="30" customHeight="1" x14ac:dyDescent="0.25">
      <c r="A92" s="5">
        <v>44</v>
      </c>
      <c r="B92" s="177" t="str">
        <f>IF(ISBLANK(NOMBRES!B45),"",NOMBRES!B45)</f>
        <v>ROCHA RAMIREZ EDITH ALEJANDRA</v>
      </c>
      <c r="C92" s="178"/>
      <c r="D92" s="178"/>
      <c r="E92" s="178"/>
      <c r="F92" s="178"/>
      <c r="G92" s="178"/>
      <c r="H92" s="178"/>
      <c r="I92" s="178"/>
      <c r="J92" s="178"/>
      <c r="K92" s="178"/>
      <c r="L92" s="178"/>
      <c r="M92" s="178"/>
      <c r="N92" s="178"/>
      <c r="O92" s="178"/>
      <c r="P92" s="178"/>
      <c r="Q92" s="178"/>
      <c r="R92" s="178"/>
      <c r="S92" s="178"/>
      <c r="T92" s="178"/>
      <c r="U92" s="178"/>
      <c r="V92" s="178"/>
      <c r="W92" s="178"/>
      <c r="X92" s="178"/>
      <c r="Y92" s="178"/>
      <c r="Z92" s="178"/>
      <c r="AA92" s="178"/>
      <c r="AB92" s="178"/>
      <c r="AC92" s="179"/>
      <c r="AD92" s="172">
        <f>IF(B92="","",'ASIST-REV'!BR89)</f>
        <v>0</v>
      </c>
      <c r="AE92" s="315"/>
      <c r="AF92" s="173"/>
      <c r="AG92" s="172">
        <f>IF(B92="","",'ASIST-REV'!BT89)</f>
        <v>0</v>
      </c>
      <c r="AH92" s="315"/>
      <c r="AI92" s="173"/>
      <c r="AJ92" s="172" t="str">
        <f>IF(B92="","",EVID_REV!BC98)</f>
        <v>0 / 6</v>
      </c>
      <c r="AK92" s="315"/>
      <c r="AL92" s="173"/>
      <c r="AM92" s="172">
        <f>IF(B92="","",EVID_REV!BE98)</f>
        <v>0</v>
      </c>
      <c r="AN92" s="315"/>
      <c r="AO92" s="173"/>
      <c r="AP92" s="313">
        <f>IF(B92="","",CONCENTRADO!G63)</f>
        <v>0</v>
      </c>
      <c r="AQ92" s="356"/>
      <c r="AR92" s="314"/>
      <c r="AS92" s="172">
        <f>IF(B92="","",CONCENTRADO!H63)</f>
        <v>0</v>
      </c>
      <c r="AT92" s="315"/>
      <c r="AU92" s="173"/>
      <c r="AV92" s="172">
        <f t="shared" si="6"/>
        <v>0</v>
      </c>
      <c r="AW92" s="173"/>
      <c r="AX92" s="313" t="str">
        <f t="shared" si="7"/>
        <v/>
      </c>
      <c r="AY92" s="314"/>
      <c r="AZ92" s="172"/>
      <c r="BA92" s="315"/>
      <c r="BB92" s="315"/>
      <c r="BC92" s="315"/>
      <c r="BD92" s="315"/>
      <c r="BE92" s="173"/>
      <c r="BF92" s="71" t="str">
        <f t="shared" si="8"/>
        <v>Error de calificacion</v>
      </c>
    </row>
    <row r="93" spans="1:58" ht="30" customHeight="1" x14ac:dyDescent="0.25">
      <c r="A93" s="10">
        <v>45</v>
      </c>
      <c r="B93" s="174" t="str">
        <f>IF(ISBLANK(NOMBRES!B46),"",NOMBRES!B46)</f>
        <v>RODRIGUEZ DOMINGUEZ JULISSA</v>
      </c>
      <c r="C93" s="175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  <c r="AA93" s="175"/>
      <c r="AB93" s="175"/>
      <c r="AC93" s="176"/>
      <c r="AD93" s="150">
        <f>IF(B93="","",'ASIST-REV'!BR90)</f>
        <v>0</v>
      </c>
      <c r="AE93" s="316"/>
      <c r="AF93" s="151"/>
      <c r="AG93" s="150">
        <f>IF(B93="","",'ASIST-REV'!BT90)</f>
        <v>0</v>
      </c>
      <c r="AH93" s="316"/>
      <c r="AI93" s="151"/>
      <c r="AJ93" s="150" t="str">
        <f>IF(B93="","",EVID_REV!BC99)</f>
        <v>0 / 6</v>
      </c>
      <c r="AK93" s="316"/>
      <c r="AL93" s="151"/>
      <c r="AM93" s="150">
        <f>IF(B93="","",EVID_REV!BE99)</f>
        <v>0</v>
      </c>
      <c r="AN93" s="316"/>
      <c r="AO93" s="151"/>
      <c r="AP93" s="317">
        <f>IF(B93="","",CONCENTRADO!G64)</f>
        <v>0</v>
      </c>
      <c r="AQ93" s="371"/>
      <c r="AR93" s="318"/>
      <c r="AS93" s="150">
        <f>IF(B93="","",CONCENTRADO!H64)</f>
        <v>0</v>
      </c>
      <c r="AT93" s="316"/>
      <c r="AU93" s="151"/>
      <c r="AV93" s="150">
        <f t="shared" si="6"/>
        <v>0</v>
      </c>
      <c r="AW93" s="151"/>
      <c r="AX93" s="317" t="str">
        <f t="shared" si="7"/>
        <v/>
      </c>
      <c r="AY93" s="318"/>
      <c r="AZ93" s="150"/>
      <c r="BA93" s="316"/>
      <c r="BB93" s="316"/>
      <c r="BC93" s="316"/>
      <c r="BD93" s="316"/>
      <c r="BE93" s="151"/>
      <c r="BF93" s="71" t="str">
        <f t="shared" si="8"/>
        <v>Error de calificacion</v>
      </c>
    </row>
    <row r="94" spans="1:58" ht="30" customHeight="1" x14ac:dyDescent="0.25">
      <c r="A94" s="5">
        <v>46</v>
      </c>
      <c r="B94" s="177" t="str">
        <f>IF(ISBLANK(NOMBRES!B47),"",NOMBRES!B47)</f>
        <v>RODRIGUEZ LORENZO DAFNE ESTEFANIA</v>
      </c>
      <c r="C94" s="178"/>
      <c r="D94" s="178"/>
      <c r="E94" s="178"/>
      <c r="F94" s="178"/>
      <c r="G94" s="178"/>
      <c r="H94" s="178"/>
      <c r="I94" s="178"/>
      <c r="J94" s="178"/>
      <c r="K94" s="178"/>
      <c r="L94" s="178"/>
      <c r="M94" s="178"/>
      <c r="N94" s="178"/>
      <c r="O94" s="178"/>
      <c r="P94" s="178"/>
      <c r="Q94" s="178"/>
      <c r="R94" s="178"/>
      <c r="S94" s="178"/>
      <c r="T94" s="178"/>
      <c r="U94" s="178"/>
      <c r="V94" s="178"/>
      <c r="W94" s="178"/>
      <c r="X94" s="178"/>
      <c r="Y94" s="178"/>
      <c r="Z94" s="178"/>
      <c r="AA94" s="178"/>
      <c r="AB94" s="178"/>
      <c r="AC94" s="179"/>
      <c r="AD94" s="172">
        <f>IF(B94="","",'ASIST-REV'!BR91)</f>
        <v>0</v>
      </c>
      <c r="AE94" s="315"/>
      <c r="AF94" s="173"/>
      <c r="AG94" s="172">
        <f>IF(B94="","",'ASIST-REV'!BT91)</f>
        <v>0</v>
      </c>
      <c r="AH94" s="315"/>
      <c r="AI94" s="173"/>
      <c r="AJ94" s="172" t="str">
        <f>IF(B94="","",EVID_REV!BC100)</f>
        <v>0 / 6</v>
      </c>
      <c r="AK94" s="315"/>
      <c r="AL94" s="173"/>
      <c r="AM94" s="172">
        <f>IF(B94="","",EVID_REV!BE100)</f>
        <v>0</v>
      </c>
      <c r="AN94" s="315"/>
      <c r="AO94" s="173"/>
      <c r="AP94" s="313">
        <f>IF(B94="","",CONCENTRADO!G65)</f>
        <v>0</v>
      </c>
      <c r="AQ94" s="356"/>
      <c r="AR94" s="314"/>
      <c r="AS94" s="172">
        <f>IF(B94="","",CONCENTRADO!H65)</f>
        <v>0</v>
      </c>
      <c r="AT94" s="315"/>
      <c r="AU94" s="173"/>
      <c r="AV94" s="172">
        <f t="shared" si="6"/>
        <v>0</v>
      </c>
      <c r="AW94" s="173"/>
      <c r="AX94" s="313" t="str">
        <f t="shared" si="7"/>
        <v/>
      </c>
      <c r="AY94" s="314"/>
      <c r="AZ94" s="172"/>
      <c r="BA94" s="315"/>
      <c r="BB94" s="315"/>
      <c r="BC94" s="315"/>
      <c r="BD94" s="315"/>
      <c r="BE94" s="173"/>
      <c r="BF94" s="71" t="str">
        <f t="shared" si="8"/>
        <v>Error de calificacion</v>
      </c>
    </row>
    <row r="95" spans="1:58" ht="30" customHeight="1" x14ac:dyDescent="0.25">
      <c r="A95" s="10">
        <v>47</v>
      </c>
      <c r="B95" s="174" t="str">
        <f>IF(ISBLANK(NOMBRES!B48),"",NOMBRES!B48)</f>
        <v>ROSAS AMBROSIO YEISIL ARMIL</v>
      </c>
      <c r="C95" s="175"/>
      <c r="D95" s="175"/>
      <c r="E95" s="175"/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  <c r="AA95" s="175"/>
      <c r="AB95" s="175"/>
      <c r="AC95" s="176"/>
      <c r="AD95" s="150">
        <f>IF(B95="","",'ASIST-REV'!BR92)</f>
        <v>0</v>
      </c>
      <c r="AE95" s="316"/>
      <c r="AF95" s="151"/>
      <c r="AG95" s="150">
        <f>IF(B95="","",'ASIST-REV'!BT92)</f>
        <v>0</v>
      </c>
      <c r="AH95" s="316"/>
      <c r="AI95" s="151"/>
      <c r="AJ95" s="150" t="str">
        <f>IF(B95="","",EVID_REV!BC101)</f>
        <v>0 / 6</v>
      </c>
      <c r="AK95" s="316"/>
      <c r="AL95" s="151"/>
      <c r="AM95" s="150">
        <f>IF(B95="","",EVID_REV!BE101)</f>
        <v>0</v>
      </c>
      <c r="AN95" s="316"/>
      <c r="AO95" s="151"/>
      <c r="AP95" s="317">
        <f>IF(B95="","",CONCENTRADO!G66)</f>
        <v>0</v>
      </c>
      <c r="AQ95" s="371"/>
      <c r="AR95" s="318"/>
      <c r="AS95" s="150">
        <f>IF(B95="","",CONCENTRADO!H66)</f>
        <v>0</v>
      </c>
      <c r="AT95" s="316"/>
      <c r="AU95" s="151"/>
      <c r="AV95" s="150">
        <f t="shared" si="6"/>
        <v>0</v>
      </c>
      <c r="AW95" s="151"/>
      <c r="AX95" s="317" t="str">
        <f t="shared" si="7"/>
        <v/>
      </c>
      <c r="AY95" s="318"/>
      <c r="AZ95" s="150"/>
      <c r="BA95" s="316"/>
      <c r="BB95" s="316"/>
      <c r="BC95" s="316"/>
      <c r="BD95" s="316"/>
      <c r="BE95" s="151"/>
      <c r="BF95" s="71" t="str">
        <f t="shared" si="8"/>
        <v>Error de calificacion</v>
      </c>
    </row>
    <row r="96" spans="1:58" ht="30" customHeight="1" x14ac:dyDescent="0.25">
      <c r="A96" s="5">
        <v>48</v>
      </c>
      <c r="B96" s="177" t="str">
        <f>IF(ISBLANK(NOMBRES!B49),"",NOMBRES!B49)</f>
        <v>VALERIO BAUTISTA CARLOS IVAN</v>
      </c>
      <c r="C96" s="178"/>
      <c r="D96" s="178"/>
      <c r="E96" s="178"/>
      <c r="F96" s="178"/>
      <c r="G96" s="178"/>
      <c r="H96" s="178"/>
      <c r="I96" s="178"/>
      <c r="J96" s="178"/>
      <c r="K96" s="178"/>
      <c r="L96" s="178"/>
      <c r="M96" s="178"/>
      <c r="N96" s="178"/>
      <c r="O96" s="178"/>
      <c r="P96" s="178"/>
      <c r="Q96" s="178"/>
      <c r="R96" s="178"/>
      <c r="S96" s="178"/>
      <c r="T96" s="178"/>
      <c r="U96" s="178"/>
      <c r="V96" s="178"/>
      <c r="W96" s="178"/>
      <c r="X96" s="178"/>
      <c r="Y96" s="178"/>
      <c r="Z96" s="178"/>
      <c r="AA96" s="178"/>
      <c r="AB96" s="178"/>
      <c r="AC96" s="179"/>
      <c r="AD96" s="172">
        <f>IF(B96="","",'ASIST-REV'!BR93)</f>
        <v>0</v>
      </c>
      <c r="AE96" s="315"/>
      <c r="AF96" s="173"/>
      <c r="AG96" s="172">
        <f>IF(B96="","",'ASIST-REV'!BT93)</f>
        <v>0</v>
      </c>
      <c r="AH96" s="315"/>
      <c r="AI96" s="173"/>
      <c r="AJ96" s="172" t="str">
        <f>IF(B96="","",EVID_REV!BC102)</f>
        <v>0 / 6</v>
      </c>
      <c r="AK96" s="315"/>
      <c r="AL96" s="173"/>
      <c r="AM96" s="172">
        <f>IF(B96="","",EVID_REV!BE102)</f>
        <v>0</v>
      </c>
      <c r="AN96" s="315"/>
      <c r="AO96" s="173"/>
      <c r="AP96" s="313">
        <f>IF(B96="","",CONCENTRADO!G67)</f>
        <v>0</v>
      </c>
      <c r="AQ96" s="356"/>
      <c r="AR96" s="314"/>
      <c r="AS96" s="172">
        <f>IF(B96="","",CONCENTRADO!H67)</f>
        <v>0</v>
      </c>
      <c r="AT96" s="315"/>
      <c r="AU96" s="173"/>
      <c r="AV96" s="172">
        <f t="shared" si="6"/>
        <v>0</v>
      </c>
      <c r="AW96" s="173"/>
      <c r="AX96" s="313" t="str">
        <f t="shared" si="7"/>
        <v/>
      </c>
      <c r="AY96" s="314"/>
      <c r="AZ96" s="172"/>
      <c r="BA96" s="315"/>
      <c r="BB96" s="315"/>
      <c r="BC96" s="315"/>
      <c r="BD96" s="315"/>
      <c r="BE96" s="173"/>
      <c r="BF96" s="71" t="str">
        <f t="shared" si="8"/>
        <v>Error de calificacion</v>
      </c>
    </row>
    <row r="97" spans="1:58" ht="30" customHeight="1" x14ac:dyDescent="0.25">
      <c r="A97" s="10">
        <v>49</v>
      </c>
      <c r="B97" s="174" t="str">
        <f>IF(ISBLANK(NOMBRES!B50),"",NOMBRES!B50)</f>
        <v/>
      </c>
      <c r="C97" s="175"/>
      <c r="D97" s="175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  <c r="AA97" s="175"/>
      <c r="AB97" s="175"/>
      <c r="AC97" s="176"/>
      <c r="AD97" s="150" t="str">
        <f>IF(B97="","",'ASIST-REV'!BR94)</f>
        <v/>
      </c>
      <c r="AE97" s="316"/>
      <c r="AF97" s="151"/>
      <c r="AG97" s="150" t="str">
        <f>IF(B97="","",'ASIST-REV'!BT94)</f>
        <v/>
      </c>
      <c r="AH97" s="316"/>
      <c r="AI97" s="151"/>
      <c r="AJ97" s="150" t="str">
        <f>IF(B97="","",EVID_REV!BC103)</f>
        <v/>
      </c>
      <c r="AK97" s="316"/>
      <c r="AL97" s="151"/>
      <c r="AM97" s="150" t="str">
        <f>IF(B97="","",EVID_REV!BE103)</f>
        <v/>
      </c>
      <c r="AN97" s="316"/>
      <c r="AO97" s="151"/>
      <c r="AP97" s="317" t="str">
        <f>IF(B97="","",CONCENTRADO!G68)</f>
        <v/>
      </c>
      <c r="AQ97" s="371"/>
      <c r="AR97" s="318"/>
      <c r="AS97" s="150" t="str">
        <f>IF(B97="","",CONCENTRADO!H68)</f>
        <v/>
      </c>
      <c r="AT97" s="316"/>
      <c r="AU97" s="151"/>
      <c r="AV97" s="150" t="str">
        <f t="shared" si="6"/>
        <v/>
      </c>
      <c r="AW97" s="151"/>
      <c r="AX97" s="317" t="str">
        <f t="shared" si="7"/>
        <v/>
      </c>
      <c r="AY97" s="318"/>
      <c r="AZ97" s="150"/>
      <c r="BA97" s="316"/>
      <c r="BB97" s="316"/>
      <c r="BC97" s="316"/>
      <c r="BD97" s="316"/>
      <c r="BE97" s="151"/>
      <c r="BF97" s="71" t="str">
        <f t="shared" si="8"/>
        <v/>
      </c>
    </row>
    <row r="98" spans="1:58" ht="30" customHeight="1" x14ac:dyDescent="0.25">
      <c r="A98" s="5">
        <v>50</v>
      </c>
      <c r="B98" s="177" t="str">
        <f>IF(ISBLANK(NOMBRES!B51),"",NOMBRES!B51)</f>
        <v/>
      </c>
      <c r="C98" s="178"/>
      <c r="D98" s="178"/>
      <c r="E98" s="178"/>
      <c r="F98" s="178"/>
      <c r="G98" s="178"/>
      <c r="H98" s="178"/>
      <c r="I98" s="178"/>
      <c r="J98" s="178"/>
      <c r="K98" s="178"/>
      <c r="L98" s="178"/>
      <c r="M98" s="178"/>
      <c r="N98" s="178"/>
      <c r="O98" s="178"/>
      <c r="P98" s="178"/>
      <c r="Q98" s="178"/>
      <c r="R98" s="178"/>
      <c r="S98" s="178"/>
      <c r="T98" s="178"/>
      <c r="U98" s="178"/>
      <c r="V98" s="178"/>
      <c r="W98" s="178"/>
      <c r="X98" s="178"/>
      <c r="Y98" s="178"/>
      <c r="Z98" s="178"/>
      <c r="AA98" s="178"/>
      <c r="AB98" s="178"/>
      <c r="AC98" s="179"/>
      <c r="AD98" s="172" t="str">
        <f>IF(B98="","",'ASIST-REV'!BR95)</f>
        <v/>
      </c>
      <c r="AE98" s="315"/>
      <c r="AF98" s="173"/>
      <c r="AG98" s="172" t="str">
        <f>IF(B98="","",'ASIST-REV'!BT95)</f>
        <v/>
      </c>
      <c r="AH98" s="315"/>
      <c r="AI98" s="173"/>
      <c r="AJ98" s="172" t="str">
        <f>IF(B98="","",EVID_REV!BC104)</f>
        <v/>
      </c>
      <c r="AK98" s="315"/>
      <c r="AL98" s="173"/>
      <c r="AM98" s="172" t="str">
        <f>IF(B98="","",EVID_REV!BE104)</f>
        <v/>
      </c>
      <c r="AN98" s="315"/>
      <c r="AO98" s="173"/>
      <c r="AP98" s="313" t="str">
        <f>IF(B98="","",CONCENTRADO!G69)</f>
        <v/>
      </c>
      <c r="AQ98" s="356"/>
      <c r="AR98" s="314"/>
      <c r="AS98" s="172" t="str">
        <f>IF(B98="","",CONCENTRADO!H69)</f>
        <v/>
      </c>
      <c r="AT98" s="315"/>
      <c r="AU98" s="173"/>
      <c r="AV98" s="172" t="str">
        <f t="shared" si="6"/>
        <v/>
      </c>
      <c r="AW98" s="173"/>
      <c r="AX98" s="313" t="str">
        <f t="shared" si="7"/>
        <v/>
      </c>
      <c r="AY98" s="314"/>
      <c r="AZ98" s="172"/>
      <c r="BA98" s="315"/>
      <c r="BB98" s="315"/>
      <c r="BC98" s="315"/>
      <c r="BD98" s="315"/>
      <c r="BE98" s="173"/>
      <c r="BF98" s="71" t="str">
        <f t="shared" si="8"/>
        <v/>
      </c>
    </row>
    <row r="99" spans="1:58" x14ac:dyDescent="0.2">
      <c r="A99" s="48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/>
    </row>
    <row r="100" spans="1:58" x14ac:dyDescent="0.2">
      <c r="A100" s="234" t="s">
        <v>97</v>
      </c>
      <c r="B100" s="234"/>
      <c r="C100" s="234"/>
      <c r="D100" s="234"/>
      <c r="E100" s="234"/>
      <c r="F100" s="234"/>
      <c r="G100" s="234"/>
      <c r="H100" s="234"/>
      <c r="I100" s="234"/>
      <c r="J100" s="234"/>
      <c r="K100" s="234"/>
      <c r="L100" s="234"/>
      <c r="M100" s="234"/>
      <c r="N100" s="234"/>
      <c r="O100" s="234"/>
      <c r="P100" s="234"/>
      <c r="Q100" s="234"/>
      <c r="R100" s="234"/>
      <c r="S100" s="234"/>
      <c r="T100" s="234"/>
      <c r="U100" s="234"/>
      <c r="V100" s="234"/>
      <c r="W100" s="234"/>
      <c r="X100" s="51"/>
      <c r="Y100" s="234" t="s">
        <v>42</v>
      </c>
      <c r="Z100" s="234"/>
      <c r="AA100" s="234"/>
      <c r="AB100" s="234"/>
      <c r="AC100" s="234"/>
      <c r="AD100" s="234"/>
      <c r="AE100" s="234"/>
      <c r="AF100" s="234"/>
      <c r="AG100" s="234"/>
      <c r="AH100" s="234"/>
      <c r="AI100" s="52"/>
      <c r="AJ100" s="234" t="s">
        <v>98</v>
      </c>
      <c r="AK100" s="234"/>
      <c r="AL100" s="234"/>
      <c r="AM100" s="234"/>
      <c r="AN100" s="234"/>
      <c r="AO100" s="234"/>
      <c r="AP100" s="234"/>
      <c r="AQ100" s="234"/>
      <c r="AR100" s="234"/>
      <c r="AS100" s="234"/>
      <c r="AT100" s="234"/>
      <c r="AU100" s="234"/>
      <c r="AV100" s="53"/>
      <c r="AW100" s="234" t="s">
        <v>99</v>
      </c>
      <c r="AX100" s="234"/>
      <c r="AY100" s="234"/>
      <c r="AZ100" s="234"/>
      <c r="BA100" s="234"/>
      <c r="BB100" s="234"/>
      <c r="BC100" s="234"/>
      <c r="BD100" s="234"/>
      <c r="BE100" s="234"/>
    </row>
    <row r="101" spans="1:58" ht="38.25" customHeight="1" x14ac:dyDescent="0.2">
      <c r="A101" s="358" t="s">
        <v>100</v>
      </c>
      <c r="B101" s="359"/>
      <c r="C101" s="359"/>
      <c r="D101" s="360"/>
      <c r="E101" s="358" t="s">
        <v>101</v>
      </c>
      <c r="F101" s="359"/>
      <c r="G101" s="359"/>
      <c r="H101" s="360"/>
      <c r="I101" s="361" t="s">
        <v>102</v>
      </c>
      <c r="J101" s="362"/>
      <c r="K101" s="362"/>
      <c r="L101" s="362"/>
      <c r="M101" s="363"/>
      <c r="N101" s="361" t="s">
        <v>103</v>
      </c>
      <c r="O101" s="362"/>
      <c r="P101" s="362"/>
      <c r="Q101" s="362"/>
      <c r="R101" s="363"/>
      <c r="S101" s="361" t="s">
        <v>104</v>
      </c>
      <c r="T101" s="362"/>
      <c r="U101" s="362"/>
      <c r="V101" s="362"/>
      <c r="W101" s="363"/>
      <c r="X101" s="54"/>
      <c r="Y101" s="226"/>
      <c r="Z101" s="226"/>
      <c r="AA101" s="226"/>
      <c r="AB101" s="226"/>
      <c r="AC101" s="226"/>
      <c r="AD101" s="226"/>
      <c r="AE101" s="226"/>
      <c r="AF101" s="226"/>
      <c r="AG101" s="226"/>
      <c r="AH101" s="226"/>
      <c r="AJ101" s="195"/>
      <c r="AK101" s="226"/>
      <c r="AL101" s="226"/>
      <c r="AM101" s="226"/>
      <c r="AN101" s="226"/>
      <c r="AO101" s="226"/>
      <c r="AP101" s="226"/>
      <c r="AQ101" s="226"/>
      <c r="AR101" s="226"/>
      <c r="AS101" s="226"/>
      <c r="AT101" s="226"/>
      <c r="AU101" s="226"/>
      <c r="AV101" s="17"/>
      <c r="AW101" s="215" t="s">
        <v>105</v>
      </c>
      <c r="AX101" s="364"/>
      <c r="AY101" s="216"/>
      <c r="AZ101" s="215" t="s">
        <v>106</v>
      </c>
      <c r="BA101" s="364"/>
      <c r="BB101" s="216"/>
      <c r="BC101" s="215" t="s">
        <v>107</v>
      </c>
      <c r="BD101" s="364"/>
      <c r="BE101" s="216"/>
    </row>
    <row r="102" spans="1:58" ht="30" customHeight="1" x14ac:dyDescent="0.2">
      <c r="A102" s="365">
        <f>NOMBRES!B$52-S102</f>
        <v>45</v>
      </c>
      <c r="B102" s="366"/>
      <c r="C102" s="366"/>
      <c r="D102" s="367"/>
      <c r="E102" s="365">
        <f>COUNTIFS(CALIF_ANV!AX81:AY105,"&gt;=5",CALIF_ANV!AX81:AY105,"&lt;=10")+COUNTIFS(AX74:AY98,"&gt;=5",AX74:AY98,"&lt;=10")</f>
        <v>4</v>
      </c>
      <c r="F102" s="366"/>
      <c r="G102" s="366"/>
      <c r="H102" s="367"/>
      <c r="I102" s="365">
        <f>COUNTIFS(CALIF_ANV!AX85:AX109,"&gt;=6",CALIF_ANV!AX85:AX109,"&lt;=10")+COUNTIFS(AX74:AX98,"&gt;=6",AX74:AX98,"&lt;=10")</f>
        <v>2</v>
      </c>
      <c r="J102" s="366"/>
      <c r="K102" s="366"/>
      <c r="L102" s="366"/>
      <c r="M102" s="367"/>
      <c r="N102" s="365">
        <f>COUNTIFS(CALIF_ANV!AX85:AX109,"=5")+COUNTIFS(AX74:AX98,"=5")</f>
        <v>2</v>
      </c>
      <c r="O102" s="366"/>
      <c r="P102" s="366"/>
      <c r="Q102" s="366"/>
      <c r="R102" s="367"/>
      <c r="S102" s="368">
        <v>3</v>
      </c>
      <c r="T102" s="369"/>
      <c r="U102" s="369"/>
      <c r="V102" s="369"/>
      <c r="W102" s="370"/>
      <c r="X102" s="54"/>
      <c r="Y102" s="226"/>
      <c r="Z102" s="226"/>
      <c r="AA102" s="226"/>
      <c r="AB102" s="226"/>
      <c r="AC102" s="226"/>
      <c r="AD102" s="226"/>
      <c r="AE102" s="226"/>
      <c r="AF102" s="226"/>
      <c r="AG102" s="226"/>
      <c r="AH102" s="226"/>
      <c r="AJ102" s="226"/>
      <c r="AK102" s="226"/>
      <c r="AL102" s="226"/>
      <c r="AM102" s="226"/>
      <c r="AN102" s="226"/>
      <c r="AO102" s="226"/>
      <c r="AP102" s="226"/>
      <c r="AQ102" s="226"/>
      <c r="AR102" s="226"/>
      <c r="AS102" s="226"/>
      <c r="AT102" s="226"/>
      <c r="AU102" s="226"/>
      <c r="AV102" s="17"/>
      <c r="AW102" s="344"/>
      <c r="AX102" s="345"/>
      <c r="AY102" s="346"/>
      <c r="AZ102" s="344"/>
      <c r="BA102" s="345"/>
      <c r="BB102" s="346"/>
      <c r="BC102" s="344"/>
      <c r="BD102" s="345"/>
      <c r="BE102" s="346"/>
    </row>
    <row r="103" spans="1:58" ht="27.75" customHeight="1" x14ac:dyDescent="0.2">
      <c r="A103" s="350" t="s">
        <v>108</v>
      </c>
      <c r="B103" s="351"/>
      <c r="C103" s="351"/>
      <c r="D103" s="351"/>
      <c r="E103" s="351"/>
      <c r="F103" s="351"/>
      <c r="G103" s="351"/>
      <c r="H103" s="352"/>
      <c r="I103" s="353">
        <f>I$102/(NOMBRES!B$52-S102)</f>
        <v>4.4444444444444446E-2</v>
      </c>
      <c r="J103" s="354"/>
      <c r="K103" s="354"/>
      <c r="L103" s="354"/>
      <c r="M103" s="355"/>
      <c r="N103" s="353">
        <f>N$102/(NOMBRES!B$52-S102)</f>
        <v>4.4444444444444446E-2</v>
      </c>
      <c r="O103" s="354"/>
      <c r="P103" s="354"/>
      <c r="Q103" s="354"/>
      <c r="R103" s="355"/>
      <c r="S103" s="353">
        <f>(S$102/NOMBRES!B$52)</f>
        <v>6.25E-2</v>
      </c>
      <c r="T103" s="354"/>
      <c r="U103" s="354"/>
      <c r="V103" s="354"/>
      <c r="W103" s="355"/>
      <c r="X103" s="54"/>
      <c r="Y103" s="226"/>
      <c r="Z103" s="226"/>
      <c r="AA103" s="226"/>
      <c r="AB103" s="226"/>
      <c r="AC103" s="226"/>
      <c r="AD103" s="226"/>
      <c r="AE103" s="226"/>
      <c r="AF103" s="226"/>
      <c r="AG103" s="226"/>
      <c r="AH103" s="226"/>
      <c r="AJ103" s="226"/>
      <c r="AK103" s="226"/>
      <c r="AL103" s="226"/>
      <c r="AM103" s="226"/>
      <c r="AN103" s="226"/>
      <c r="AO103" s="226"/>
      <c r="AP103" s="226"/>
      <c r="AQ103" s="226"/>
      <c r="AR103" s="226"/>
      <c r="AS103" s="226"/>
      <c r="AT103" s="226"/>
      <c r="AU103" s="226"/>
      <c r="AW103" s="347"/>
      <c r="AX103" s="348"/>
      <c r="AY103" s="349"/>
      <c r="AZ103" s="347"/>
      <c r="BA103" s="348"/>
      <c r="BB103" s="349"/>
      <c r="BC103" s="347"/>
      <c r="BD103" s="348"/>
      <c r="BE103" s="349"/>
    </row>
    <row r="104" spans="1:58" x14ac:dyDescent="0.2">
      <c r="A104" s="8" t="s">
        <v>95</v>
      </c>
      <c r="B104" s="8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357" t="s">
        <v>19</v>
      </c>
      <c r="BE104" s="357"/>
    </row>
  </sheetData>
  <mergeCells count="894">
    <mergeCell ref="AS28:AU28"/>
    <mergeCell ref="AD28:AF28"/>
    <mergeCell ref="AG28:AI28"/>
    <mergeCell ref="BD34:BE34"/>
    <mergeCell ref="AW32:AY33"/>
    <mergeCell ref="AZ32:BB33"/>
    <mergeCell ref="BC32:BE33"/>
    <mergeCell ref="A33:H33"/>
    <mergeCell ref="I33:M33"/>
    <mergeCell ref="N33:R33"/>
    <mergeCell ref="S33:W33"/>
    <mergeCell ref="Y31:AH33"/>
    <mergeCell ref="AJ31:AU33"/>
    <mergeCell ref="AW31:AY31"/>
    <mergeCell ref="AZ31:BB31"/>
    <mergeCell ref="BC31:BE31"/>
    <mergeCell ref="A32:D32"/>
    <mergeCell ref="E32:H32"/>
    <mergeCell ref="I32:M32"/>
    <mergeCell ref="N32:R32"/>
    <mergeCell ref="S32:W32"/>
    <mergeCell ref="A31:D31"/>
    <mergeCell ref="E31:H31"/>
    <mergeCell ref="I31:M31"/>
    <mergeCell ref="AS26:AU26"/>
    <mergeCell ref="AV24:AW24"/>
    <mergeCell ref="AX24:AY24"/>
    <mergeCell ref="AZ28:BE28"/>
    <mergeCell ref="A30:W30"/>
    <mergeCell ref="Y30:AH30"/>
    <mergeCell ref="AJ30:AU30"/>
    <mergeCell ref="AW30:BE30"/>
    <mergeCell ref="AV28:AW28"/>
    <mergeCell ref="AX28:AY28"/>
    <mergeCell ref="AV26:AW26"/>
    <mergeCell ref="AX26:AY26"/>
    <mergeCell ref="AZ26:BE26"/>
    <mergeCell ref="AD27:AF27"/>
    <mergeCell ref="AG27:AI27"/>
    <mergeCell ref="AJ27:AL27"/>
    <mergeCell ref="AM27:AO27"/>
    <mergeCell ref="AP27:AR27"/>
    <mergeCell ref="AS27:AU27"/>
    <mergeCell ref="AV27:AW27"/>
    <mergeCell ref="AX27:AY27"/>
    <mergeCell ref="AZ27:BE27"/>
    <mergeCell ref="AJ28:AL28"/>
    <mergeCell ref="AM28:AO28"/>
    <mergeCell ref="B24:AC24"/>
    <mergeCell ref="B25:AC25"/>
    <mergeCell ref="B26:AC26"/>
    <mergeCell ref="N31:R31"/>
    <mergeCell ref="AD26:AF26"/>
    <mergeCell ref="AG26:AI26"/>
    <mergeCell ref="AJ26:AL26"/>
    <mergeCell ref="AM26:AO26"/>
    <mergeCell ref="AP26:AR26"/>
    <mergeCell ref="S31:W31"/>
    <mergeCell ref="AP28:AR28"/>
    <mergeCell ref="B27:AC27"/>
    <mergeCell ref="B28:AC28"/>
    <mergeCell ref="AZ24:BE24"/>
    <mergeCell ref="AD25:AF25"/>
    <mergeCell ref="AG25:AI25"/>
    <mergeCell ref="AZ25:BE25"/>
    <mergeCell ref="AJ25:AL25"/>
    <mergeCell ref="AM25:AO25"/>
    <mergeCell ref="AP25:AR25"/>
    <mergeCell ref="AS25:AU25"/>
    <mergeCell ref="AV25:AW25"/>
    <mergeCell ref="AX25:AY25"/>
    <mergeCell ref="AD24:AF24"/>
    <mergeCell ref="AG24:AI24"/>
    <mergeCell ref="AJ24:AL24"/>
    <mergeCell ref="AM24:AO24"/>
    <mergeCell ref="AP24:AR24"/>
    <mergeCell ref="AS24:AU24"/>
    <mergeCell ref="B20:AC20"/>
    <mergeCell ref="B21:AC21"/>
    <mergeCell ref="AD22:AF22"/>
    <mergeCell ref="AG22:AI22"/>
    <mergeCell ref="AZ22:BE22"/>
    <mergeCell ref="AD23:AF23"/>
    <mergeCell ref="AG23:AI23"/>
    <mergeCell ref="AJ23:AL23"/>
    <mergeCell ref="AM23:AO23"/>
    <mergeCell ref="AP23:AR23"/>
    <mergeCell ref="AS23:AU23"/>
    <mergeCell ref="AJ22:AL22"/>
    <mergeCell ref="AM22:AO22"/>
    <mergeCell ref="AP22:AR22"/>
    <mergeCell ref="AS22:AU22"/>
    <mergeCell ref="AV22:AW22"/>
    <mergeCell ref="AX22:AY22"/>
    <mergeCell ref="AV23:AW23"/>
    <mergeCell ref="AX23:AY23"/>
    <mergeCell ref="AZ23:BE23"/>
    <mergeCell ref="B22:AC22"/>
    <mergeCell ref="B23:AC23"/>
    <mergeCell ref="AV20:AW20"/>
    <mergeCell ref="AX20:AY20"/>
    <mergeCell ref="AZ20:BE20"/>
    <mergeCell ref="AD21:AF21"/>
    <mergeCell ref="AG21:AI21"/>
    <mergeCell ref="AJ21:AL21"/>
    <mergeCell ref="AM21:AO21"/>
    <mergeCell ref="AP21:AR21"/>
    <mergeCell ref="AS21:AU21"/>
    <mergeCell ref="AV21:AW21"/>
    <mergeCell ref="AX21:AY21"/>
    <mergeCell ref="AZ21:BE21"/>
    <mergeCell ref="AD20:AF20"/>
    <mergeCell ref="AG20:AI20"/>
    <mergeCell ref="AJ20:AL20"/>
    <mergeCell ref="AM20:AO20"/>
    <mergeCell ref="AP20:AR20"/>
    <mergeCell ref="AS20:AU20"/>
    <mergeCell ref="B16:AC16"/>
    <mergeCell ref="B17:AC17"/>
    <mergeCell ref="AV18:AW18"/>
    <mergeCell ref="AX18:AY18"/>
    <mergeCell ref="AZ18:BE18"/>
    <mergeCell ref="AD19:AF19"/>
    <mergeCell ref="AG19:AI19"/>
    <mergeCell ref="AZ19:BE19"/>
    <mergeCell ref="AJ19:AL19"/>
    <mergeCell ref="AM19:AO19"/>
    <mergeCell ref="AP19:AR19"/>
    <mergeCell ref="AS19:AU19"/>
    <mergeCell ref="AV19:AW19"/>
    <mergeCell ref="AX19:AY19"/>
    <mergeCell ref="AD18:AF18"/>
    <mergeCell ref="AG18:AI18"/>
    <mergeCell ref="AJ18:AL18"/>
    <mergeCell ref="AM18:AO18"/>
    <mergeCell ref="AP18:AR18"/>
    <mergeCell ref="AS18:AU18"/>
    <mergeCell ref="B18:AC18"/>
    <mergeCell ref="B19:AC19"/>
    <mergeCell ref="AD16:AF16"/>
    <mergeCell ref="AG16:AI16"/>
    <mergeCell ref="AZ16:BE16"/>
    <mergeCell ref="AD17:AF17"/>
    <mergeCell ref="AG17:AI17"/>
    <mergeCell ref="AJ17:AL17"/>
    <mergeCell ref="AM17:AO17"/>
    <mergeCell ref="AP17:AR17"/>
    <mergeCell ref="AS17:AU17"/>
    <mergeCell ref="AJ16:AL16"/>
    <mergeCell ref="AM16:AO16"/>
    <mergeCell ref="AP16:AR16"/>
    <mergeCell ref="AS16:AU16"/>
    <mergeCell ref="AV16:AW16"/>
    <mergeCell ref="AX16:AY16"/>
    <mergeCell ref="AV17:AW17"/>
    <mergeCell ref="AX17:AY17"/>
    <mergeCell ref="AZ17:BE17"/>
    <mergeCell ref="B12:AC12"/>
    <mergeCell ref="B13:AC13"/>
    <mergeCell ref="AV14:AW14"/>
    <mergeCell ref="AX14:AY14"/>
    <mergeCell ref="AZ14:BE14"/>
    <mergeCell ref="AD15:AF15"/>
    <mergeCell ref="AG15:AI15"/>
    <mergeCell ref="AJ15:AL15"/>
    <mergeCell ref="AM15:AO15"/>
    <mergeCell ref="AP15:AR15"/>
    <mergeCell ref="AS15:AU15"/>
    <mergeCell ref="AV15:AW15"/>
    <mergeCell ref="AX15:AY15"/>
    <mergeCell ref="AZ15:BE15"/>
    <mergeCell ref="AD14:AF14"/>
    <mergeCell ref="AG14:AI14"/>
    <mergeCell ref="AJ14:AL14"/>
    <mergeCell ref="AM14:AO14"/>
    <mergeCell ref="AP14:AR14"/>
    <mergeCell ref="AS14:AU14"/>
    <mergeCell ref="B14:AC14"/>
    <mergeCell ref="B15:AC15"/>
    <mergeCell ref="AV12:AW12"/>
    <mergeCell ref="AX12:AY12"/>
    <mergeCell ref="AZ12:BE12"/>
    <mergeCell ref="AD13:AF13"/>
    <mergeCell ref="AG13:AI13"/>
    <mergeCell ref="AZ13:BE13"/>
    <mergeCell ref="AJ13:AL13"/>
    <mergeCell ref="AM13:AO13"/>
    <mergeCell ref="AP13:AR13"/>
    <mergeCell ref="AS13:AU13"/>
    <mergeCell ref="AV13:AW13"/>
    <mergeCell ref="AX13:AY13"/>
    <mergeCell ref="AD12:AF12"/>
    <mergeCell ref="AG12:AI12"/>
    <mergeCell ref="AJ12:AL12"/>
    <mergeCell ref="AM12:AO12"/>
    <mergeCell ref="AP12:AR12"/>
    <mergeCell ref="AS12:AU12"/>
    <mergeCell ref="B8:AC8"/>
    <mergeCell ref="B9:AC9"/>
    <mergeCell ref="AD10:AF10"/>
    <mergeCell ref="AG10:AI10"/>
    <mergeCell ref="AZ10:BE10"/>
    <mergeCell ref="AD11:AF11"/>
    <mergeCell ref="AG11:AI11"/>
    <mergeCell ref="AJ11:AL11"/>
    <mergeCell ref="AM11:AO11"/>
    <mergeCell ref="AP11:AR11"/>
    <mergeCell ref="AS11:AU11"/>
    <mergeCell ref="AJ10:AL10"/>
    <mergeCell ref="AM10:AO10"/>
    <mergeCell ref="AP10:AR10"/>
    <mergeCell ref="AS10:AU10"/>
    <mergeCell ref="AV10:AW10"/>
    <mergeCell ref="AX10:AY10"/>
    <mergeCell ref="AV11:AW11"/>
    <mergeCell ref="AX11:AY11"/>
    <mergeCell ref="AZ11:BE11"/>
    <mergeCell ref="B10:AC10"/>
    <mergeCell ref="B11:AC11"/>
    <mergeCell ref="AV8:AW8"/>
    <mergeCell ref="AX8:AY8"/>
    <mergeCell ref="AZ8:BE8"/>
    <mergeCell ref="AD9:AF9"/>
    <mergeCell ref="AG9:AI9"/>
    <mergeCell ref="AJ9:AL9"/>
    <mergeCell ref="AM9:AO9"/>
    <mergeCell ref="AP9:AR9"/>
    <mergeCell ref="AS9:AU9"/>
    <mergeCell ref="AV9:AW9"/>
    <mergeCell ref="AX9:AY9"/>
    <mergeCell ref="AZ9:BE9"/>
    <mergeCell ref="AD8:AF8"/>
    <mergeCell ref="AG8:AI8"/>
    <mergeCell ref="AJ8:AL8"/>
    <mergeCell ref="AM8:AO8"/>
    <mergeCell ref="AP8:AR8"/>
    <mergeCell ref="AS8:AU8"/>
    <mergeCell ref="B4:AC4"/>
    <mergeCell ref="B5:AC5"/>
    <mergeCell ref="AV6:AW6"/>
    <mergeCell ref="AX6:AY6"/>
    <mergeCell ref="AZ6:BE6"/>
    <mergeCell ref="AD7:AF7"/>
    <mergeCell ref="AG7:AI7"/>
    <mergeCell ref="AZ7:BE7"/>
    <mergeCell ref="AJ7:AL7"/>
    <mergeCell ref="AM7:AO7"/>
    <mergeCell ref="AP7:AR7"/>
    <mergeCell ref="AS7:AU7"/>
    <mergeCell ref="AV7:AW7"/>
    <mergeCell ref="AX7:AY7"/>
    <mergeCell ref="AD6:AF6"/>
    <mergeCell ref="AG6:AI6"/>
    <mergeCell ref="AJ6:AL6"/>
    <mergeCell ref="AM6:AO6"/>
    <mergeCell ref="AP6:AR6"/>
    <mergeCell ref="AS6:AU6"/>
    <mergeCell ref="B6:AC6"/>
    <mergeCell ref="B7:AC7"/>
    <mergeCell ref="AD4:AF4"/>
    <mergeCell ref="AG4:AI4"/>
    <mergeCell ref="AZ4:BE4"/>
    <mergeCell ref="AD5:AF5"/>
    <mergeCell ref="AG5:AI5"/>
    <mergeCell ref="AJ5:AL5"/>
    <mergeCell ref="AM5:AO5"/>
    <mergeCell ref="AP5:AR5"/>
    <mergeCell ref="AS5:AU5"/>
    <mergeCell ref="AJ4:AL4"/>
    <mergeCell ref="AM4:AO4"/>
    <mergeCell ref="AP4:AR4"/>
    <mergeCell ref="AS4:AU4"/>
    <mergeCell ref="AV4:AW4"/>
    <mergeCell ref="AX4:AY4"/>
    <mergeCell ref="AV5:AW5"/>
    <mergeCell ref="AX5:AY5"/>
    <mergeCell ref="AZ5:BE5"/>
    <mergeCell ref="AP1:AU2"/>
    <mergeCell ref="AV1:BE1"/>
    <mergeCell ref="A2:AC2"/>
    <mergeCell ref="AD2:AI2"/>
    <mergeCell ref="AJ2:AO2"/>
    <mergeCell ref="AV2:AW3"/>
    <mergeCell ref="AX2:AY3"/>
    <mergeCell ref="AZ2:BE3"/>
    <mergeCell ref="A3:AC3"/>
    <mergeCell ref="AD3:AF3"/>
    <mergeCell ref="A1:I1"/>
    <mergeCell ref="J1:L1"/>
    <mergeCell ref="M1:V1"/>
    <mergeCell ref="W1:Y1"/>
    <mergeCell ref="Z1:AL1"/>
    <mergeCell ref="AM1:AO1"/>
    <mergeCell ref="AG3:AI3"/>
    <mergeCell ref="AJ3:AL3"/>
    <mergeCell ref="AM3:AO3"/>
    <mergeCell ref="AP3:AR3"/>
    <mergeCell ref="AS3:AU3"/>
    <mergeCell ref="AM36:AO36"/>
    <mergeCell ref="AP36:AU37"/>
    <mergeCell ref="AV36:BE36"/>
    <mergeCell ref="A37:AC37"/>
    <mergeCell ref="AD37:AI37"/>
    <mergeCell ref="AJ37:AO37"/>
    <mergeCell ref="AV37:AW38"/>
    <mergeCell ref="AX37:AY38"/>
    <mergeCell ref="AZ37:BE38"/>
    <mergeCell ref="A38:AC38"/>
    <mergeCell ref="AD38:AF38"/>
    <mergeCell ref="AG38:AI38"/>
    <mergeCell ref="AJ38:AL38"/>
    <mergeCell ref="AM38:AO38"/>
    <mergeCell ref="AP38:AR38"/>
    <mergeCell ref="AS38:AU38"/>
    <mergeCell ref="AV39:AW39"/>
    <mergeCell ref="AX39:AY39"/>
    <mergeCell ref="AZ39:BE39"/>
    <mergeCell ref="AD40:AF40"/>
    <mergeCell ref="AG40:AI40"/>
    <mergeCell ref="AJ40:AL40"/>
    <mergeCell ref="AM40:AO40"/>
    <mergeCell ref="AP40:AR40"/>
    <mergeCell ref="AS40:AU40"/>
    <mergeCell ref="AV40:AW40"/>
    <mergeCell ref="AX40:AY40"/>
    <mergeCell ref="AZ40:BE40"/>
    <mergeCell ref="AD39:AF39"/>
    <mergeCell ref="AG39:AI39"/>
    <mergeCell ref="AJ39:AL39"/>
    <mergeCell ref="AM39:AO39"/>
    <mergeCell ref="AP39:AR39"/>
    <mergeCell ref="AS39:AU39"/>
    <mergeCell ref="AV41:AW41"/>
    <mergeCell ref="AX41:AY41"/>
    <mergeCell ref="AZ41:BE41"/>
    <mergeCell ref="AD42:AF42"/>
    <mergeCell ref="AG42:AI42"/>
    <mergeCell ref="AJ42:AL42"/>
    <mergeCell ref="AM42:AO42"/>
    <mergeCell ref="AP42:AR42"/>
    <mergeCell ref="AS42:AU42"/>
    <mergeCell ref="AV42:AW42"/>
    <mergeCell ref="AX42:AY42"/>
    <mergeCell ref="AZ42:BE42"/>
    <mergeCell ref="AD41:AF41"/>
    <mergeCell ref="AG41:AI41"/>
    <mergeCell ref="AJ41:AL41"/>
    <mergeCell ref="AM41:AO41"/>
    <mergeCell ref="AP41:AR41"/>
    <mergeCell ref="AS41:AU41"/>
    <mergeCell ref="AV43:AW43"/>
    <mergeCell ref="AX43:AY43"/>
    <mergeCell ref="AZ43:BE43"/>
    <mergeCell ref="AD44:AF44"/>
    <mergeCell ref="AG44:AI44"/>
    <mergeCell ref="AJ44:AL44"/>
    <mergeCell ref="AM44:AO44"/>
    <mergeCell ref="AP44:AR44"/>
    <mergeCell ref="AS44:AU44"/>
    <mergeCell ref="AV44:AW44"/>
    <mergeCell ref="AX44:AY44"/>
    <mergeCell ref="AZ44:BE44"/>
    <mergeCell ref="AD43:AF43"/>
    <mergeCell ref="AG43:AI43"/>
    <mergeCell ref="AJ43:AL43"/>
    <mergeCell ref="AM43:AO43"/>
    <mergeCell ref="AP43:AR43"/>
    <mergeCell ref="AS43:AU43"/>
    <mergeCell ref="AV45:AW45"/>
    <mergeCell ref="AX45:AY45"/>
    <mergeCell ref="AZ45:BE45"/>
    <mergeCell ref="AD46:AF46"/>
    <mergeCell ref="AG46:AI46"/>
    <mergeCell ref="AJ46:AL46"/>
    <mergeCell ref="AM46:AO46"/>
    <mergeCell ref="AP46:AR46"/>
    <mergeCell ref="AS46:AU46"/>
    <mergeCell ref="AV46:AW46"/>
    <mergeCell ref="AX46:AY46"/>
    <mergeCell ref="AZ46:BE46"/>
    <mergeCell ref="AD45:AF45"/>
    <mergeCell ref="AG45:AI45"/>
    <mergeCell ref="AJ45:AL45"/>
    <mergeCell ref="AM45:AO45"/>
    <mergeCell ref="AP45:AR45"/>
    <mergeCell ref="AS45:AU45"/>
    <mergeCell ref="AV47:AW47"/>
    <mergeCell ref="AX47:AY47"/>
    <mergeCell ref="AZ47:BE47"/>
    <mergeCell ref="AD48:AF48"/>
    <mergeCell ref="AG48:AI48"/>
    <mergeCell ref="AJ48:AL48"/>
    <mergeCell ref="AM48:AO48"/>
    <mergeCell ref="AP48:AR48"/>
    <mergeCell ref="AS48:AU48"/>
    <mergeCell ref="AV48:AW48"/>
    <mergeCell ref="AX48:AY48"/>
    <mergeCell ref="AZ48:BE48"/>
    <mergeCell ref="AD47:AF47"/>
    <mergeCell ref="AG47:AI47"/>
    <mergeCell ref="AJ47:AL47"/>
    <mergeCell ref="AM47:AO47"/>
    <mergeCell ref="AP47:AR47"/>
    <mergeCell ref="AS47:AU47"/>
    <mergeCell ref="AV49:AW49"/>
    <mergeCell ref="AX49:AY49"/>
    <mergeCell ref="AZ49:BE49"/>
    <mergeCell ref="AD50:AF50"/>
    <mergeCell ref="AG50:AI50"/>
    <mergeCell ref="AJ50:AL50"/>
    <mergeCell ref="AM50:AO50"/>
    <mergeCell ref="AP50:AR50"/>
    <mergeCell ref="AS50:AU50"/>
    <mergeCell ref="AV50:AW50"/>
    <mergeCell ref="AX50:AY50"/>
    <mergeCell ref="AZ50:BE50"/>
    <mergeCell ref="AD49:AF49"/>
    <mergeCell ref="AG49:AI49"/>
    <mergeCell ref="AJ49:AL49"/>
    <mergeCell ref="AM49:AO49"/>
    <mergeCell ref="AP49:AR49"/>
    <mergeCell ref="AS49:AU49"/>
    <mergeCell ref="AX55:AY55"/>
    <mergeCell ref="AZ55:BE55"/>
    <mergeCell ref="AV51:AW51"/>
    <mergeCell ref="AX51:AY51"/>
    <mergeCell ref="AZ51:BE51"/>
    <mergeCell ref="AD52:AF52"/>
    <mergeCell ref="AG52:AI52"/>
    <mergeCell ref="AJ52:AL52"/>
    <mergeCell ref="AM52:AO52"/>
    <mergeCell ref="AP52:AR52"/>
    <mergeCell ref="AS52:AU52"/>
    <mergeCell ref="AV52:AW52"/>
    <mergeCell ref="AX52:AY52"/>
    <mergeCell ref="AZ52:BE52"/>
    <mergeCell ref="AD51:AF51"/>
    <mergeCell ref="AG51:AI51"/>
    <mergeCell ref="AJ51:AL51"/>
    <mergeCell ref="AM51:AO51"/>
    <mergeCell ref="AP51:AR51"/>
    <mergeCell ref="AS51:AU51"/>
    <mergeCell ref="AD55:AF55"/>
    <mergeCell ref="AG55:AI55"/>
    <mergeCell ref="AJ55:AL55"/>
    <mergeCell ref="AM55:AO55"/>
    <mergeCell ref="AX56:AY56"/>
    <mergeCell ref="AZ56:BE56"/>
    <mergeCell ref="B55:AC55"/>
    <mergeCell ref="B56:AC56"/>
    <mergeCell ref="AV53:AW53"/>
    <mergeCell ref="AX53:AY53"/>
    <mergeCell ref="AZ53:BE53"/>
    <mergeCell ref="AD54:AF54"/>
    <mergeCell ref="AG54:AI54"/>
    <mergeCell ref="AJ54:AL54"/>
    <mergeCell ref="AM54:AO54"/>
    <mergeCell ref="AP54:AR54"/>
    <mergeCell ref="AS54:AU54"/>
    <mergeCell ref="AV54:AW54"/>
    <mergeCell ref="AX54:AY54"/>
    <mergeCell ref="AZ54:BE54"/>
    <mergeCell ref="AD53:AF53"/>
    <mergeCell ref="AG53:AI53"/>
    <mergeCell ref="AJ53:AL53"/>
    <mergeCell ref="AM53:AO53"/>
    <mergeCell ref="AP53:AR53"/>
    <mergeCell ref="AS53:AU53"/>
    <mergeCell ref="B54:AC54"/>
    <mergeCell ref="AV55:AW55"/>
    <mergeCell ref="AP55:AR55"/>
    <mergeCell ref="AS55:AU55"/>
    <mergeCell ref="B59:AC59"/>
    <mergeCell ref="B60:AC60"/>
    <mergeCell ref="AV57:AW57"/>
    <mergeCell ref="B57:AC57"/>
    <mergeCell ref="B58:AC58"/>
    <mergeCell ref="AD56:AF56"/>
    <mergeCell ref="AG56:AI56"/>
    <mergeCell ref="AJ56:AL56"/>
    <mergeCell ref="AM56:AO56"/>
    <mergeCell ref="AP56:AR56"/>
    <mergeCell ref="AS56:AU56"/>
    <mergeCell ref="AV56:AW56"/>
    <mergeCell ref="AX57:AY57"/>
    <mergeCell ref="AZ57:BE57"/>
    <mergeCell ref="AD58:AF58"/>
    <mergeCell ref="AG58:AI58"/>
    <mergeCell ref="AJ58:AL58"/>
    <mergeCell ref="AM58:AO58"/>
    <mergeCell ref="AP58:AR58"/>
    <mergeCell ref="AS58:AU58"/>
    <mergeCell ref="AV58:AW58"/>
    <mergeCell ref="AX58:AY58"/>
    <mergeCell ref="AZ58:BE58"/>
    <mergeCell ref="AD57:AF57"/>
    <mergeCell ref="AG57:AI57"/>
    <mergeCell ref="AJ57:AL57"/>
    <mergeCell ref="AM57:AO57"/>
    <mergeCell ref="AP57:AR57"/>
    <mergeCell ref="AS57:AU57"/>
    <mergeCell ref="AX63:AY63"/>
    <mergeCell ref="AZ63:BE63"/>
    <mergeCell ref="AD63:AF63"/>
    <mergeCell ref="AV59:AW59"/>
    <mergeCell ref="AX59:AY59"/>
    <mergeCell ref="AZ59:BE59"/>
    <mergeCell ref="AD60:AF60"/>
    <mergeCell ref="AG60:AI60"/>
    <mergeCell ref="AJ60:AL60"/>
    <mergeCell ref="AM60:AO60"/>
    <mergeCell ref="AP60:AR60"/>
    <mergeCell ref="AS60:AU60"/>
    <mergeCell ref="AV60:AW60"/>
    <mergeCell ref="AX60:AY60"/>
    <mergeCell ref="AZ60:BE60"/>
    <mergeCell ref="AD59:AF59"/>
    <mergeCell ref="AG59:AI59"/>
    <mergeCell ref="AJ59:AL59"/>
    <mergeCell ref="AM59:AO59"/>
    <mergeCell ref="AP59:AR59"/>
    <mergeCell ref="AS59:AU59"/>
    <mergeCell ref="AG63:AI63"/>
    <mergeCell ref="AJ63:AL63"/>
    <mergeCell ref="N67:R67"/>
    <mergeCell ref="S67:W67"/>
    <mergeCell ref="AW67:AY68"/>
    <mergeCell ref="AZ67:BB68"/>
    <mergeCell ref="AS63:AU63"/>
    <mergeCell ref="AV61:AW61"/>
    <mergeCell ref="AX61:AY61"/>
    <mergeCell ref="AZ61:BE61"/>
    <mergeCell ref="AD62:AF62"/>
    <mergeCell ref="AG62:AI62"/>
    <mergeCell ref="AJ62:AL62"/>
    <mergeCell ref="AM62:AO62"/>
    <mergeCell ref="AP62:AR62"/>
    <mergeCell ref="AS62:AU62"/>
    <mergeCell ref="AV62:AW62"/>
    <mergeCell ref="AX62:AY62"/>
    <mergeCell ref="AZ62:BE62"/>
    <mergeCell ref="AD61:AF61"/>
    <mergeCell ref="AG61:AI61"/>
    <mergeCell ref="AJ61:AL61"/>
    <mergeCell ref="AM61:AO61"/>
    <mergeCell ref="AP61:AR61"/>
    <mergeCell ref="AS61:AU61"/>
    <mergeCell ref="AV63:AW63"/>
    <mergeCell ref="BD69:BE69"/>
    <mergeCell ref="A71:I71"/>
    <mergeCell ref="J71:L71"/>
    <mergeCell ref="M71:V71"/>
    <mergeCell ref="W71:Y71"/>
    <mergeCell ref="Z71:AL71"/>
    <mergeCell ref="AM71:AO71"/>
    <mergeCell ref="AP71:AU72"/>
    <mergeCell ref="AV71:BE71"/>
    <mergeCell ref="A72:AC72"/>
    <mergeCell ref="AD72:AI72"/>
    <mergeCell ref="AJ72:AO72"/>
    <mergeCell ref="AV72:AW73"/>
    <mergeCell ref="AX72:AY73"/>
    <mergeCell ref="AZ72:BE73"/>
    <mergeCell ref="A73:AC73"/>
    <mergeCell ref="AD73:AF73"/>
    <mergeCell ref="AG73:AI73"/>
    <mergeCell ref="AJ73:AL73"/>
    <mergeCell ref="AM73:AO73"/>
    <mergeCell ref="AP73:AR73"/>
    <mergeCell ref="AS73:AU73"/>
    <mergeCell ref="AM63:AO63"/>
    <mergeCell ref="AP63:AR63"/>
    <mergeCell ref="BC67:BE68"/>
    <mergeCell ref="A68:H68"/>
    <mergeCell ref="I68:M68"/>
    <mergeCell ref="N68:R68"/>
    <mergeCell ref="S68:W68"/>
    <mergeCell ref="A65:W65"/>
    <mergeCell ref="Y65:AH65"/>
    <mergeCell ref="AJ65:AU65"/>
    <mergeCell ref="AW65:BE65"/>
    <mergeCell ref="A66:D66"/>
    <mergeCell ref="E66:H66"/>
    <mergeCell ref="I66:M66"/>
    <mergeCell ref="N66:R66"/>
    <mergeCell ref="S66:W66"/>
    <mergeCell ref="Y66:AH68"/>
    <mergeCell ref="AJ66:AU68"/>
    <mergeCell ref="AW66:AY66"/>
    <mergeCell ref="AZ66:BB66"/>
    <mergeCell ref="BC66:BE66"/>
    <mergeCell ref="A67:D67"/>
    <mergeCell ref="E67:H67"/>
    <mergeCell ref="I67:M67"/>
    <mergeCell ref="AD74:AF74"/>
    <mergeCell ref="AG74:AI74"/>
    <mergeCell ref="AJ74:AL74"/>
    <mergeCell ref="AM74:AO74"/>
    <mergeCell ref="AP74:AR74"/>
    <mergeCell ref="AS74:AU74"/>
    <mergeCell ref="AV74:AW74"/>
    <mergeCell ref="AX74:AY74"/>
    <mergeCell ref="AZ74:BE74"/>
    <mergeCell ref="AD75:AF75"/>
    <mergeCell ref="AG75:AI75"/>
    <mergeCell ref="AJ75:AL75"/>
    <mergeCell ref="AM75:AO75"/>
    <mergeCell ref="AP75:AR75"/>
    <mergeCell ref="AS75:AU75"/>
    <mergeCell ref="AV75:AW75"/>
    <mergeCell ref="AX75:AY75"/>
    <mergeCell ref="AZ75:BE75"/>
    <mergeCell ref="AV76:AW76"/>
    <mergeCell ref="AX76:AY76"/>
    <mergeCell ref="AZ76:BE76"/>
    <mergeCell ref="AD77:AF77"/>
    <mergeCell ref="AG77:AI77"/>
    <mergeCell ref="AJ77:AL77"/>
    <mergeCell ref="AM77:AO77"/>
    <mergeCell ref="AP77:AR77"/>
    <mergeCell ref="AS77:AU77"/>
    <mergeCell ref="AV77:AW77"/>
    <mergeCell ref="AX77:AY77"/>
    <mergeCell ref="AZ77:BE77"/>
    <mergeCell ref="AD76:AF76"/>
    <mergeCell ref="AG76:AI76"/>
    <mergeCell ref="AJ76:AL76"/>
    <mergeCell ref="AM76:AO76"/>
    <mergeCell ref="AP76:AR76"/>
    <mergeCell ref="AS76:AU76"/>
    <mergeCell ref="AV78:AW78"/>
    <mergeCell ref="AX78:AY78"/>
    <mergeCell ref="AZ78:BE78"/>
    <mergeCell ref="AD79:AF79"/>
    <mergeCell ref="AG79:AI79"/>
    <mergeCell ref="AJ79:AL79"/>
    <mergeCell ref="AM79:AO79"/>
    <mergeCell ref="AP79:AR79"/>
    <mergeCell ref="AS79:AU79"/>
    <mergeCell ref="AV79:AW79"/>
    <mergeCell ref="AX79:AY79"/>
    <mergeCell ref="AZ79:BE79"/>
    <mergeCell ref="AD78:AF78"/>
    <mergeCell ref="AG78:AI78"/>
    <mergeCell ref="AJ78:AL78"/>
    <mergeCell ref="AM78:AO78"/>
    <mergeCell ref="AP78:AR78"/>
    <mergeCell ref="AS78:AU78"/>
    <mergeCell ref="AV80:AW80"/>
    <mergeCell ref="AX80:AY80"/>
    <mergeCell ref="AZ80:BE80"/>
    <mergeCell ref="AD81:AF81"/>
    <mergeCell ref="AG81:AI81"/>
    <mergeCell ref="AJ81:AL81"/>
    <mergeCell ref="AM81:AO81"/>
    <mergeCell ref="AP81:AR81"/>
    <mergeCell ref="AS81:AU81"/>
    <mergeCell ref="AV81:AW81"/>
    <mergeCell ref="AX81:AY81"/>
    <mergeCell ref="AZ81:BE81"/>
    <mergeCell ref="AD80:AF80"/>
    <mergeCell ref="AG80:AI80"/>
    <mergeCell ref="AJ80:AL80"/>
    <mergeCell ref="AM80:AO80"/>
    <mergeCell ref="AP80:AR80"/>
    <mergeCell ref="AS80:AU80"/>
    <mergeCell ref="AV82:AW82"/>
    <mergeCell ref="AX82:AY82"/>
    <mergeCell ref="AZ82:BE82"/>
    <mergeCell ref="AD83:AF83"/>
    <mergeCell ref="AG83:AI83"/>
    <mergeCell ref="AJ83:AL83"/>
    <mergeCell ref="AM83:AO83"/>
    <mergeCell ref="AP83:AR83"/>
    <mergeCell ref="AS83:AU83"/>
    <mergeCell ref="AV83:AW83"/>
    <mergeCell ref="AX83:AY83"/>
    <mergeCell ref="AZ83:BE83"/>
    <mergeCell ref="AD82:AF82"/>
    <mergeCell ref="AG82:AI82"/>
    <mergeCell ref="AJ82:AL82"/>
    <mergeCell ref="AM82:AO82"/>
    <mergeCell ref="AP82:AR82"/>
    <mergeCell ref="AS82:AU82"/>
    <mergeCell ref="AV84:AW84"/>
    <mergeCell ref="AX84:AY84"/>
    <mergeCell ref="AZ84:BE84"/>
    <mergeCell ref="AD85:AF85"/>
    <mergeCell ref="AG85:AI85"/>
    <mergeCell ref="AJ85:AL85"/>
    <mergeCell ref="AM85:AO85"/>
    <mergeCell ref="AP85:AR85"/>
    <mergeCell ref="AS85:AU85"/>
    <mergeCell ref="AV85:AW85"/>
    <mergeCell ref="AX85:AY85"/>
    <mergeCell ref="AZ85:BE85"/>
    <mergeCell ref="AD84:AF84"/>
    <mergeCell ref="AG84:AI84"/>
    <mergeCell ref="AJ84:AL84"/>
    <mergeCell ref="AM84:AO84"/>
    <mergeCell ref="AP84:AR84"/>
    <mergeCell ref="AS84:AU84"/>
    <mergeCell ref="AV86:AW86"/>
    <mergeCell ref="AX86:AY86"/>
    <mergeCell ref="AZ86:BE86"/>
    <mergeCell ref="AD87:AF87"/>
    <mergeCell ref="AG87:AI87"/>
    <mergeCell ref="AJ87:AL87"/>
    <mergeCell ref="AM87:AO87"/>
    <mergeCell ref="AP87:AR87"/>
    <mergeCell ref="AS87:AU87"/>
    <mergeCell ref="AV87:AW87"/>
    <mergeCell ref="AX87:AY87"/>
    <mergeCell ref="AZ87:BE87"/>
    <mergeCell ref="AD86:AF86"/>
    <mergeCell ref="AG86:AI86"/>
    <mergeCell ref="AJ86:AL86"/>
    <mergeCell ref="AM86:AO86"/>
    <mergeCell ref="AP86:AR86"/>
    <mergeCell ref="AS86:AU86"/>
    <mergeCell ref="B90:AC90"/>
    <mergeCell ref="B91:AC91"/>
    <mergeCell ref="AV88:AW88"/>
    <mergeCell ref="AX88:AY88"/>
    <mergeCell ref="AZ88:BE88"/>
    <mergeCell ref="AD89:AF89"/>
    <mergeCell ref="AG89:AI89"/>
    <mergeCell ref="AJ89:AL89"/>
    <mergeCell ref="AM89:AO89"/>
    <mergeCell ref="AP89:AR89"/>
    <mergeCell ref="AS89:AU89"/>
    <mergeCell ref="AV89:AW89"/>
    <mergeCell ref="AX89:AY89"/>
    <mergeCell ref="AZ89:BE89"/>
    <mergeCell ref="AD88:AF88"/>
    <mergeCell ref="AG88:AI88"/>
    <mergeCell ref="AJ88:AL88"/>
    <mergeCell ref="AM88:AO88"/>
    <mergeCell ref="AP88:AR88"/>
    <mergeCell ref="AS88:AU88"/>
    <mergeCell ref="B88:AC88"/>
    <mergeCell ref="B89:AC89"/>
    <mergeCell ref="AV90:AW90"/>
    <mergeCell ref="AX90:AY90"/>
    <mergeCell ref="AZ90:BE90"/>
    <mergeCell ref="AD91:AF91"/>
    <mergeCell ref="AG91:AI91"/>
    <mergeCell ref="AJ91:AL91"/>
    <mergeCell ref="AM91:AO91"/>
    <mergeCell ref="AP91:AR91"/>
    <mergeCell ref="AS91:AU91"/>
    <mergeCell ref="AV91:AW91"/>
    <mergeCell ref="AX91:AY91"/>
    <mergeCell ref="AZ91:BE91"/>
    <mergeCell ref="AD90:AF90"/>
    <mergeCell ref="AG90:AI90"/>
    <mergeCell ref="AJ90:AL90"/>
    <mergeCell ref="AM90:AO90"/>
    <mergeCell ref="AP90:AR90"/>
    <mergeCell ref="AS90:AU90"/>
    <mergeCell ref="AV92:AW92"/>
    <mergeCell ref="AX92:AY92"/>
    <mergeCell ref="AZ92:BE92"/>
    <mergeCell ref="AD93:AF93"/>
    <mergeCell ref="AG93:AI93"/>
    <mergeCell ref="AJ93:AL93"/>
    <mergeCell ref="AM93:AO93"/>
    <mergeCell ref="AP93:AR93"/>
    <mergeCell ref="AS93:AU93"/>
    <mergeCell ref="AV93:AW93"/>
    <mergeCell ref="AX93:AY93"/>
    <mergeCell ref="AZ93:BE93"/>
    <mergeCell ref="AD92:AF92"/>
    <mergeCell ref="AG92:AI92"/>
    <mergeCell ref="AJ92:AL92"/>
    <mergeCell ref="AM92:AO92"/>
    <mergeCell ref="AP92:AR92"/>
    <mergeCell ref="AS92:AU92"/>
    <mergeCell ref="AV94:AW94"/>
    <mergeCell ref="AX94:AY94"/>
    <mergeCell ref="AZ94:BE94"/>
    <mergeCell ref="AD95:AF95"/>
    <mergeCell ref="AG95:AI95"/>
    <mergeCell ref="AJ95:AL95"/>
    <mergeCell ref="AM95:AO95"/>
    <mergeCell ref="AP95:AR95"/>
    <mergeCell ref="AS95:AU95"/>
    <mergeCell ref="AV95:AW95"/>
    <mergeCell ref="AX95:AY95"/>
    <mergeCell ref="AZ95:BE95"/>
    <mergeCell ref="AD94:AF94"/>
    <mergeCell ref="AG94:AI94"/>
    <mergeCell ref="AJ94:AL94"/>
    <mergeCell ref="AM94:AO94"/>
    <mergeCell ref="AP94:AR94"/>
    <mergeCell ref="AS94:AU94"/>
    <mergeCell ref="AG97:AI97"/>
    <mergeCell ref="AJ97:AL97"/>
    <mergeCell ref="AM97:AO97"/>
    <mergeCell ref="AP97:AR97"/>
    <mergeCell ref="AS97:AU97"/>
    <mergeCell ref="AV97:AW97"/>
    <mergeCell ref="AX97:AY97"/>
    <mergeCell ref="AZ97:BE97"/>
    <mergeCell ref="AD96:AF96"/>
    <mergeCell ref="AG96:AI96"/>
    <mergeCell ref="AJ96:AL96"/>
    <mergeCell ref="AM96:AO96"/>
    <mergeCell ref="AP96:AR96"/>
    <mergeCell ref="AS96:AU96"/>
    <mergeCell ref="BD104:BE104"/>
    <mergeCell ref="AV98:AW98"/>
    <mergeCell ref="AX98:AY98"/>
    <mergeCell ref="AZ98:BE98"/>
    <mergeCell ref="A100:W100"/>
    <mergeCell ref="Y100:AH100"/>
    <mergeCell ref="AJ100:AU100"/>
    <mergeCell ref="AW100:BE100"/>
    <mergeCell ref="A101:D101"/>
    <mergeCell ref="E101:H101"/>
    <mergeCell ref="I101:M101"/>
    <mergeCell ref="N101:R101"/>
    <mergeCell ref="S101:W101"/>
    <mergeCell ref="Y101:AH103"/>
    <mergeCell ref="AJ101:AU103"/>
    <mergeCell ref="AW101:AY101"/>
    <mergeCell ref="AZ101:BB101"/>
    <mergeCell ref="BC101:BE101"/>
    <mergeCell ref="A102:D102"/>
    <mergeCell ref="E102:H102"/>
    <mergeCell ref="I102:M102"/>
    <mergeCell ref="N102:R102"/>
    <mergeCell ref="S102:W102"/>
    <mergeCell ref="AW102:AY103"/>
    <mergeCell ref="B46:AC46"/>
    <mergeCell ref="B47:AC47"/>
    <mergeCell ref="B48:AC48"/>
    <mergeCell ref="B49:AC49"/>
    <mergeCell ref="B50:AC50"/>
    <mergeCell ref="B51:AC51"/>
    <mergeCell ref="B52:AC52"/>
    <mergeCell ref="B53:AC53"/>
    <mergeCell ref="BC102:BE103"/>
    <mergeCell ref="A103:H103"/>
    <mergeCell ref="I103:M103"/>
    <mergeCell ref="N103:R103"/>
    <mergeCell ref="S103:W103"/>
    <mergeCell ref="AZ102:BB103"/>
    <mergeCell ref="AD98:AF98"/>
    <mergeCell ref="AG98:AI98"/>
    <mergeCell ref="AJ98:AL98"/>
    <mergeCell ref="AM98:AO98"/>
    <mergeCell ref="AP98:AR98"/>
    <mergeCell ref="AS98:AU98"/>
    <mergeCell ref="AV96:AW96"/>
    <mergeCell ref="AX96:AY96"/>
    <mergeCell ref="AZ96:BE96"/>
    <mergeCell ref="AD97:AF97"/>
    <mergeCell ref="B39:AC39"/>
    <mergeCell ref="B40:AC40"/>
    <mergeCell ref="B41:AC41"/>
    <mergeCell ref="B42:AC42"/>
    <mergeCell ref="B43:AC43"/>
    <mergeCell ref="B44:AC44"/>
    <mergeCell ref="B45:AC45"/>
    <mergeCell ref="A36:I36"/>
    <mergeCell ref="J36:L36"/>
    <mergeCell ref="M36:V36"/>
    <mergeCell ref="W36:Y36"/>
    <mergeCell ref="Z36:AL36"/>
    <mergeCell ref="B97:AC97"/>
    <mergeCell ref="B98:AC98"/>
    <mergeCell ref="B61:AC61"/>
    <mergeCell ref="B62:AC62"/>
    <mergeCell ref="B63:AC63"/>
    <mergeCell ref="B74:AC74"/>
    <mergeCell ref="B75:AC75"/>
    <mergeCell ref="B76:AC76"/>
    <mergeCell ref="B77:AC77"/>
    <mergeCell ref="B78:AC78"/>
    <mergeCell ref="B79:AC79"/>
    <mergeCell ref="B80:AC80"/>
    <mergeCell ref="B81:AC81"/>
    <mergeCell ref="B82:AC82"/>
    <mergeCell ref="B83:AC83"/>
    <mergeCell ref="B84:AC84"/>
    <mergeCell ref="B85:AC85"/>
    <mergeCell ref="B86:AC86"/>
    <mergeCell ref="B87:AC87"/>
    <mergeCell ref="B96:AC96"/>
    <mergeCell ref="B94:AC94"/>
    <mergeCell ref="B95:AC95"/>
    <mergeCell ref="B92:AC92"/>
    <mergeCell ref="B93:AC93"/>
  </mergeCells>
  <conditionalFormatting sqref="AX4:AY28 AX39:AY63 AX74:AY98">
    <cfRule type="cellIs" dxfId="1" priority="1" operator="equal">
      <formula>10</formula>
    </cfRule>
    <cfRule type="cellIs" dxfId="0" priority="2" operator="lessThan">
      <formula>6</formula>
    </cfRule>
  </conditionalFormatting>
  <pageMargins left="0.7" right="0.7" top="0.75" bottom="0.75" header="0.3" footer="0.3"/>
  <pageSetup scale="49" orientation="landscape" r:id="rId1"/>
  <rowBreaks count="2" manualBreakCount="2">
    <brk id="34" max="56" man="1"/>
    <brk id="70" max="56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6</vt:i4>
      </vt:variant>
    </vt:vector>
  </HeadingPairs>
  <TitlesOfParts>
    <vt:vector size="14" baseType="lpstr">
      <vt:lpstr>NOMBRES</vt:lpstr>
      <vt:lpstr>CONCENTRADO</vt:lpstr>
      <vt:lpstr>ASIST-ANV</vt:lpstr>
      <vt:lpstr>ASIST-REV</vt:lpstr>
      <vt:lpstr>EVID_ANV</vt:lpstr>
      <vt:lpstr>EVID_REV</vt:lpstr>
      <vt:lpstr>CALIF_ANV</vt:lpstr>
      <vt:lpstr>CALIF_REV</vt:lpstr>
      <vt:lpstr>'ASIST-ANV'!Área_de_impresión</vt:lpstr>
      <vt:lpstr>'ASIST-REV'!Área_de_impresión</vt:lpstr>
      <vt:lpstr>CALIF_ANV!Área_de_impresión</vt:lpstr>
      <vt:lpstr>CALIF_REV!Área_de_impresión</vt:lpstr>
      <vt:lpstr>EVID_ANV!Área_de_impresión</vt:lpstr>
      <vt:lpstr>EVID_REV!Área_de_impresión</vt:lpstr>
    </vt:vector>
  </TitlesOfParts>
  <Company>S.E.V.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Dirección Gneral de Bachillerato</dc:creator>
  <cp:lastModifiedBy>Elpidio Mendez Torres</cp:lastModifiedBy>
  <cp:lastPrinted>2025-03-19T13:05:37Z</cp:lastPrinted>
  <dcterms:created xsi:type="dcterms:W3CDTF">2008-07-03T12:15:28Z</dcterms:created>
  <dcterms:modified xsi:type="dcterms:W3CDTF">2025-03-22T20:51:10Z</dcterms:modified>
</cp:coreProperties>
</file>