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elsai\OneDrive\Desktop\Portfolio\"/>
    </mc:Choice>
  </mc:AlternateContent>
  <xr:revisionPtr revIDLastSave="0" documentId="13_ncr:1_{B112CFFE-89E5-4014-A311-E41EE34FD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wdfunding" sheetId="1" r:id="rId1"/>
    <sheet name="CategoryStats_PivotTable" sheetId="3" r:id="rId2"/>
    <sheet name="SubCategoryStats_PivotTable" sheetId="4" r:id="rId3"/>
    <sheet name="Date-Outcome-Categories" sheetId="10" r:id="rId4"/>
    <sheet name="Bonus1" sheetId="11" r:id="rId5"/>
    <sheet name="BonusStatisticalAnalysis" sheetId="12" r:id="rId6"/>
  </sheets>
  <definedNames>
    <definedName name="_xlnm._FilterDatabase" localSheetId="0" hidden="1">Crowdfunding!$A$1:$T$1001</definedName>
  </definedNames>
  <calcPr calcId="191029"/>
  <pivotCaches>
    <pivotCache cacheId="40" r:id="rId7"/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2" l="1"/>
  <c r="I7" i="12"/>
  <c r="I6" i="12"/>
  <c r="I5" i="12"/>
  <c r="I4" i="12"/>
  <c r="I3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B13" i="11"/>
  <c r="B12" i="11"/>
  <c r="B11" i="11"/>
  <c r="B10" i="11"/>
  <c r="B8" i="11"/>
  <c r="B7" i="11"/>
  <c r="B6" i="11"/>
  <c r="B4" i="11"/>
  <c r="B3" i="11"/>
  <c r="C2" i="11"/>
  <c r="B2" i="11"/>
  <c r="B9" i="11"/>
  <c r="B5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2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4" i="1"/>
  <c r="M5" i="1"/>
  <c r="M6" i="1"/>
  <c r="M7" i="1"/>
  <c r="M8" i="1"/>
  <c r="M9" i="1"/>
  <c r="M10" i="1"/>
  <c r="M11" i="1"/>
  <c r="M12" i="1"/>
  <c r="M13" i="1"/>
  <c r="M14" i="1"/>
  <c r="M15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3" i="1"/>
  <c r="G6" i="11" l="1"/>
  <c r="E2" i="11"/>
  <c r="G2" i="11" s="1"/>
  <c r="E13" i="11"/>
  <c r="G13" i="11" s="1"/>
  <c r="E12" i="11"/>
  <c r="G12" i="11" s="1"/>
  <c r="E11" i="11"/>
  <c r="H11" i="11" s="1"/>
  <c r="E10" i="11"/>
  <c r="G10" i="11" s="1"/>
  <c r="E9" i="11"/>
  <c r="F9" i="11" s="1"/>
  <c r="E8" i="11"/>
  <c r="H8" i="11" s="1"/>
  <c r="E7" i="11"/>
  <c r="H7" i="11" s="1"/>
  <c r="E6" i="11"/>
  <c r="F6" i="11" s="1"/>
  <c r="E5" i="11"/>
  <c r="G5" i="11" s="1"/>
  <c r="E4" i="11"/>
  <c r="G4" i="11" s="1"/>
  <c r="E3" i="11"/>
  <c r="G3" i="11" s="1"/>
  <c r="G8" i="11" l="1"/>
  <c r="G7" i="11"/>
  <c r="F4" i="11"/>
  <c r="H6" i="11"/>
  <c r="G11" i="11"/>
  <c r="F3" i="11"/>
  <c r="F8" i="11"/>
  <c r="H5" i="11"/>
  <c r="H9" i="11"/>
  <c r="F2" i="11"/>
  <c r="G9" i="11"/>
  <c r="H3" i="11"/>
  <c r="F7" i="11"/>
  <c r="H2" i="11"/>
  <c r="F5" i="11"/>
  <c r="F10" i="11"/>
  <c r="F13" i="11"/>
  <c r="H10" i="11"/>
  <c r="H13" i="11"/>
  <c r="F12" i="11"/>
  <c r="H12" i="11"/>
  <c r="F11" i="11"/>
  <c r="H4" i="11"/>
  <c r="J3" i="12"/>
  <c r="J4" i="12"/>
  <c r="J5" i="12"/>
  <c r="J6" i="12"/>
  <c r="J7" i="12"/>
  <c r="H358" i="12"/>
  <c r="J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<sst xmlns="http://schemas.openxmlformats.org/spreadsheetml/2006/main" count="7062" uniqueCount="2120">
  <si>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</si>
  <si>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</si>
  <si>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</si>
  <si>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</si>
  <si>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</si>
  <si>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</si>
  <si>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</si>
  <si>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</si>
  <si>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</si>
  <si>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</si>
  <si>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</si>
  <si>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</si>
  <si>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</si>
  <si>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</si>
  <si>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</si>
  <si>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</si>
  <si>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</si>
  <si>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</si>
  <si>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</si>
  <si>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</si>
  <si>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</si>
  <si>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</si>
  <si>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</si>
  <si>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</si>
  <si>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</si>
  <si>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</si>
  <si>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</si>
  <si>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</si>
  <si>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</si>
  <si>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</si>
  <si>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</si>
  <si>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</si>
  <si>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</si>
  <si>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</si>
  <si>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</si>
  <si>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</si>
  <si>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</si>
  <si>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</si>
  <si>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</si>
  <si>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</si>
  <si>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</si>
  <si>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</si>
  <si>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</si>
  <si>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</si>
  <si>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</si>
  <si>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</si>
  <si>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</si>
  <si>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</si>
  <si>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</si>
  <si>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</si>
  <si>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</si>
  <si>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</si>
  <si>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</si>
  <si>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</si>
  <si>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</si>
  <si>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</si>
  <si>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</si>
  <si>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</si>
  <si>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</si>
  <si>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</si>
  <si>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</si>
  <si>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</si>
  <si>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</si>
  <si>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</si>
  <si>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</si>
  <si>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</si>
  <si>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</si>
  <si>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</si>
  <si>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</si>
  <si>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</si>
  <si>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</si>
  <si>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</si>
  <si>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</si>
  <si>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</si>
  <si>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</si>
  <si>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</si>
  <si>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</si>
  <si>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</si>
  <si>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</si>
  <si>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</si>
  <si>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</si>
  <si>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</si>
  <si>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</si>
  <si>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</si>
  <si>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</si>
  <si>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</si>
  <si>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</si>
  <si>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</si>
  <si>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</si>
  <si>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</si>
  <si>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</si>
  <si>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</si>
  <si>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</si>
  <si>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</si>
  <si>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</si>
  <si>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</si>
  <si>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</si>
  <si>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</si>
  <si>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</si>
  <si>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</si>
  <si>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</si>
  <si>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</si>
  <si>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</si>
  <si>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</si>
  <si>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</si>
  <si>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</si>
  <si>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</si>
  <si>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</si>
  <si>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</si>
  <si>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</si>
  <si>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</si>
  <si>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</si>
  <si>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</si>
  <si>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</si>
  <si>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</si>
  <si>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</si>
  <si>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</si>
  <si>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</si>
  <si>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</si>
  <si>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</si>
  <si>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</si>
  <si>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</si>
  <si>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</si>
  <si>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</si>
  <si>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</si>
  <si>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</si>
  <si>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</si>
  <si>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</si>
  <si>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</si>
  <si>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</si>
  <si>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</si>
  <si>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</si>
  <si>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</si>
  <si>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</si>
  <si>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</si>
  <si>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</si>
  <si>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</si>
  <si>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</si>
  <si>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</si>
  <si>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</si>
  <si>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</si>
  <si>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</si>
  <si>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</si>
  <si>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</si>
  <si>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</si>
  <si>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</si>
  <si>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</si>
  <si>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</si>
  <si>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</si>
  <si>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</si>
  <si>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</si>
  <si>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</si>
  <si>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</si>
  <si>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</si>
  <si>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</si>
  <si>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</si>
  <si>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</si>
  <si>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</si>
  <si>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</si>
  <si>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</si>
  <si>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</si>
  <si>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</si>
  <si>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</si>
  <si>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</si>
  <si>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</si>
  <si>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</si>
  <si>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</si>
  <si>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</si>
  <si>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</si>
  <si>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</si>
  <si>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</si>
  <si>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</si>
  <si>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</si>
  <si>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</si>
  <si>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</si>
  <si>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</si>
  <si>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</si>
  <si>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</si>
  <si>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</si>
  <si>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</si>
  <si>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</si>
  <si>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</si>
  <si>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</si>
  <si>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</si>
  <si>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</si>
  <si>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</si>
  <si>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</si>
  <si>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</si>
  <si>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</si>
  <si>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</si>
  <si>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</si>
  <si>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</si>
  <si>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</si>
  <si>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</si>
  <si>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</si>
  <si>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</si>
  <si>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</si>
  <si>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</si>
  <si>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</si>
  <si>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</si>
  <si>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</si>
  <si>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</si>
  <si>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</si>
  <si>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</si>
  <si>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</si>
  <si>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</si>
  <si>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</si>
  <si>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</si>
  <si>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</si>
  <si>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</si>
  <si>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</si>
  <si>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</si>
  <si>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</si>
  <si>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</si>
  <si>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</si>
  <si>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</si>
  <si>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</si>
  <si>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</si>
  <si>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</si>
  <si>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</si>
  <si>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</si>
  <si>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</si>
  <si>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</si>
  <si>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</si>
  <si>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</si>
  <si>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</si>
  <si>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</si>
  <si>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</si>
  <si>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</si>
  <si>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</si>
  <si>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</si>
  <si>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</si>
  <si>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</si>
  <si>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</si>
  <si>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</si>
  <si>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</si>
  <si>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</si>
  <si>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</si>
  <si>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</si>
  <si>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</si>
  <si>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</si>
  <si>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</si>
  <si>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</si>
  <si>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</si>
  <si>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</si>
  <si>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</si>
  <si>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</si>
  <si>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</si>
  <si>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</si>
  <si>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</si>
  <si>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</si>
  <si>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</si>
  <si>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</si>
  <si>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</si>
  <si>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</si>
  <si>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</si>
  <si>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</si>
  <si>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</si>
  <si>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</si>
  <si>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</si>
  <si>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</si>
  <si>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</si>
  <si>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</si>
  <si>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</si>
  <si>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</si>
  <si>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</si>
  <si>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</si>
  <si>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</si>
  <si>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</si>
  <si>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</si>
  <si>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</si>
  <si>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</si>
  <si>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</si>
  <si>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</si>
  <si>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</si>
  <si>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</si>
  <si>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</si>
  <si>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</si>
  <si>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</si>
  <si>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</si>
  <si>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</si>
  <si>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</si>
  <si>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</si>
  <si>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</si>
  <si>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</si>
  <si>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</si>
  <si>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</si>
  <si>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</si>
  <si>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</si>
  <si>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</si>
  <si>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</si>
  <si>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</si>
  <si>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</si>
  <si>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</si>
  <si>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</si>
  <si>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</si>
  <si>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</si>
  <si>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</si>
  <si>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</si>
  <si>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</si>
  <si>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</si>
  <si>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</si>
  <si>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</si>
  <si>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</si>
  <si>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</si>
  <si>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</si>
  <si>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</si>
  <si>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</si>
  <si>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</si>
  <si>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</si>
  <si>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</si>
  <si>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</si>
  <si>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</si>
  <si>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</si>
  <si>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</si>
  <si>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</si>
  <si>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</si>
  <si>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</si>
  <si>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</si>
  <si>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</si>
  <si>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</si>
  <si>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</si>
  <si>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</si>
  <si>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</si>
  <si>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</si>
  <si>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</si>
  <si>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</si>
  <si>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</si>
  <si>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</si>
  <si>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</si>
  <si>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</si>
  <si>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</si>
  <si>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</si>
  <si>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</si>
  <si>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</si>
  <si>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</si>
  <si>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</si>
  <si>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</si>
  <si>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</si>
  <si>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</si>
  <si>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</si>
  <si>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</si>
  <si>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</si>
  <si>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</si>
  <si>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</si>
  <si>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</si>
  <si>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</si>
  <si>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</si>
  <si>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</si>
  <si>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</si>
  <si>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</si>
  <si>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</si>
  <si>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</si>
  <si>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</si>
  <si>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</si>
  <si>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</si>
  <si>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</si>
  <si>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</si>
  <si>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</si>
  <si>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</si>
  <si>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</si>
  <si>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</si>
  <si>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</si>
  <si>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</si>
  <si>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</si>
  <si>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</si>
  <si>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</si>
  <si>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</si>
  <si>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</si>
  <si>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</si>
  <si>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</si>
  <si>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</si>
  <si>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</si>
  <si>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</si>
  <si>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</si>
  <si>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</si>
  <si>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</si>
  <si>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</si>
  <si>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</si>
  <si>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</si>
  <si>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</si>
  <si>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</si>
  <si>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</si>
  <si>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</si>
  <si>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</si>
  <si>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</si>
  <si>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</si>
  <si>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</si>
  <si>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</si>
  <si>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</si>
  <si>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</si>
  <si>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</si>
  <si>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</si>
  <si>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</si>
  <si>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</si>
  <si>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</si>
  <si>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</si>
  <si>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</si>
  <si>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</si>
  <si>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</si>
  <si>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</si>
  <si>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</si>
  <si>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</si>
  <si>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</si>
  <si>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</si>
  <si>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</si>
  <si>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</si>
  <si>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</si>
  <si>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</si>
  <si>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</si>
  <si>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</si>
  <si>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</si>
  <si>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</si>
  <si>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</si>
  <si>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</si>
  <si>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</si>
  <si>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</si>
  <si>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</si>
  <si>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</si>
  <si>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</si>
  <si>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</si>
  <si>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</si>
  <si>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</si>
  <si>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</si>
  <si>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</si>
  <si>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</si>
  <si>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</si>
  <si>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</si>
  <si>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</si>
  <si>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</si>
  <si>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</si>
  <si>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</si>
  <si>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</si>
  <si>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</si>
  <si>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</si>
  <si>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</si>
  <si>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</si>
  <si>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</si>
  <si>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</si>
  <si>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</si>
  <si>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</si>
  <si>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</si>
  <si>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</si>
  <si>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</si>
  <si>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</si>
  <si>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</si>
  <si>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</si>
  <si>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</si>
  <si>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</si>
  <si>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</si>
  <si>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</si>
  <si>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</si>
  <si>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</si>
  <si>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</si>
  <si>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</si>
  <si>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</si>
  <si>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</si>
  <si>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</si>
  <si>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</si>
  <si>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</si>
  <si>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</si>
  <si>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</si>
  <si>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</si>
  <si>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</si>
  <si>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</si>
  <si>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</si>
  <si>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</si>
  <si>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</si>
  <si>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</si>
  <si>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</si>
  <si>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</si>
  <si>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</si>
  <si>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</si>
  <si>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</si>
  <si>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</si>
  <si>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</si>
  <si>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</si>
  <si>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</si>
  <si>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</si>
  <si>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</si>
  <si>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</si>
  <si>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</si>
  <si>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</si>
  <si>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</si>
  <si>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</si>
  <si>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</si>
  <si>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</si>
  <si>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</si>
  <si>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</si>
  <si>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</si>
  <si>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</si>
  <si>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</si>
  <si>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</si>
  <si>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</si>
  <si>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</si>
  <si>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</si>
  <si>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</si>
  <si>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</si>
  <si>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</si>
  <si>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</si>
  <si>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</si>
  <si>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</si>
  <si>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</si>
  <si>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</si>
  <si>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</si>
  <si>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</si>
  <si>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</si>
  <si>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</si>
  <si>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</si>
  <si>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</si>
  <si>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</si>
  <si>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</si>
  <si>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</si>
  <si>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</si>
  <si>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</si>
  <si>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</si>
  <si>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</si>
  <si>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</si>
  <si>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</si>
  <si>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</si>
  <si>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</si>
  <si>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</si>
  <si>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</si>
  <si>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</si>
  <si>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</si>
  <si>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</si>
  <si>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</si>
  <si>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</si>
  <si>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</si>
  <si>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</si>
  <si>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</si>
  <si>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</si>
  <si>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</si>
  <si>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</si>
  <si>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</si>
  <si>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</si>
  <si>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</si>
  <si>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</si>
  <si>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</si>
  <si>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</si>
  <si>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</si>
  <si>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</si>
  <si>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</si>
  <si>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</si>
  <si>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</si>
  <si>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</si>
  <si>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</si>
  <si>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</si>
  <si>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</si>
  <si>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</si>
  <si>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</si>
  <si>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</si>
  <si>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</si>
  <si>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</si>
  <si>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</si>
  <si>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</si>
  <si>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</si>
  <si>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</si>
  <si>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</si>
  <si>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</si>
  <si>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</si>
  <si>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</si>
  <si>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</si>
  <si>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</si>
  <si>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</si>
  <si>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</si>
  <si>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</si>
  <si>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</si>
  <si>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</si>
  <si>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</si>
  <si>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</si>
  <si>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</si>
  <si>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</si>
  <si>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</si>
  <si>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</si>
  <si>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</si>
  <si>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</si>
  <si>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</si>
  <si>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</si>
  <si>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</si>
  <si>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</si>
  <si>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</si>
  <si>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</si>
  <si>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</si>
  <si>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</si>
  <si>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</si>
  <si>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</si>
  <si>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</si>
  <si>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</si>
  <si>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</si>
  <si>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</si>
  <si>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</si>
  <si>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</si>
  <si>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</si>
  <si>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</si>
  <si>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</si>
  <si>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</si>
  <si>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</si>
  <si>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</si>
  <si>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</si>
  <si>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</si>
  <si>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</si>
  <si>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</si>
  <si>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</si>
  <si>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</si>
  <si>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</si>
  <si>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</si>
  <si>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</si>
  <si>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</si>
  <si>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</si>
  <si>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</si>
  <si>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</si>
  <si>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</si>
  <si>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</si>
  <si>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</si>
  <si>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</si>
  <si>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</si>
  <si>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</si>
  <si>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</si>
  <si>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</si>
  <si>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</si>
  <si>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</si>
  <si>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</si>
  <si>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</si>
  <si>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</si>
  <si>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</si>
  <si>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</si>
  <si>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</si>
  <si>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</si>
  <si>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</si>
  <si>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</si>
  <si>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</si>
  <si>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</si>
  <si>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</si>
  <si>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</si>
  <si>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</si>
  <si>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</si>
  <si>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</si>
  <si>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</si>
  <si>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</si>
  <si>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</si>
  <si>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</si>
  <si>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</si>
  <si>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</si>
  <si>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</si>
  <si>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</si>
  <si>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</si>
  <si>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</si>
  <si>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</si>
  <si>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</si>
  <si>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</si>
  <si>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</si>
  <si>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</si>
  <si>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</si>
  <si>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</si>
  <si>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</si>
  <si>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</si>
  <si>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</si>
  <si>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</si>
  <si>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</si>
  <si>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</si>
  <si>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</si>
  <si>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</si>
  <si>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</si>
  <si>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</si>
  <si>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</si>
  <si>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</si>
  <si>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</si>
  <si>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</si>
  <si>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</si>
  <si>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</si>
  <si>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</si>
  <si>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</si>
  <si>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</si>
  <si>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</si>
  <si>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</si>
  <si>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</si>
  <si>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</si>
  <si>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</si>
  <si>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</si>
  <si>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</si>
  <si>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</si>
  <si>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</si>
  <si>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</si>
  <si>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</si>
  <si>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</si>
  <si>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</si>
  <si>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</si>
  <si>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</si>
  <si>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</si>
  <si>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</si>
  <si>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</si>
  <si>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</si>
  <si>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</si>
  <si>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</si>
  <si>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</si>
  <si>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</si>
  <si>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</si>
  <si>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</si>
  <si>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</si>
  <si>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</si>
  <si>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</si>
  <si>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</si>
  <si>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</si>
  <si>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</si>
  <si>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</si>
  <si>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</si>
  <si>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</si>
  <si>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</si>
  <si>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</si>
  <si>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</si>
  <si>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</si>
  <si>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</si>
  <si>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</si>
  <si>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</si>
  <si>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</si>
  <si>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</si>
  <si>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</si>
  <si>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</si>
  <si>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</si>
  <si>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</si>
  <si>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</si>
  <si>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</si>
  <si>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</si>
  <si>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</si>
  <si>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</si>
  <si>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</si>
  <si>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</si>
  <si>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</si>
  <si>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</si>
  <si>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</si>
  <si>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</si>
  <si>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</si>
  <si>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</si>
  <si>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</si>
  <si>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</si>
  <si>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</si>
  <si>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</si>
  <si>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</si>
  <si>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</si>
  <si>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</si>
  <si>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</si>
  <si>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</si>
  <si>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</si>
  <si>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</si>
  <si>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</si>
  <si>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</si>
  <si>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</si>
  <si>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</si>
  <si>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</si>
  <si>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</si>
  <si>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</si>
  <si>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</si>
  <si>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</si>
  <si>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</si>
  <si>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</si>
  <si>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</si>
  <si>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</si>
  <si>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</si>
  <si>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</si>
  <si>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</si>
  <si>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</si>
  <si>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</si>
  <si>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</si>
  <si>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</si>
  <si>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</si>
  <si>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</si>
  <si>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</si>
  <si>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</si>
  <si>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</si>
  <si>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</si>
  <si>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</si>
  <si>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</si>
  <si>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</si>
  <si>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</si>
  <si>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</si>
  <si>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</si>
  <si>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</si>
  <si>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</si>
  <si>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</si>
  <si>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</si>
  <si>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</si>
  <si>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</si>
  <si>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</si>
  <si>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</si>
  <si>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</si>
  <si>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</si>
  <si>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</si>
  <si>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</si>
  <si>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</si>
  <si>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</si>
  <si>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</si>
  <si>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</si>
  <si>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</si>
  <si>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</si>
  <si>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</si>
  <si>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</si>
  <si>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</si>
  <si>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</si>
  <si>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</si>
  <si>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</si>
  <si>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</si>
  <si>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</si>
  <si>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</si>
  <si>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</si>
  <si>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</si>
  <si>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</si>
  <si>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</si>
  <si>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</si>
  <si>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</si>
  <si>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</si>
  <si>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</si>
  <si>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</si>
  <si>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</si>
  <si>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</si>
  <si>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</si>
  <si>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</si>
  <si>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</si>
  <si>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</si>
  <si>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</si>
  <si>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</si>
  <si>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</si>
  <si>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</si>
  <si>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</si>
  <si>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</si>
  <si>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</si>
  <si>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</si>
  <si>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</si>
  <si>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</si>
  <si>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</si>
  <si>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</si>
  <si>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</si>
  <si>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</si>
  <si>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</si>
  <si>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</si>
  <si>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</si>
  <si>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</si>
  <si>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</si>
  <si>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</si>
  <si>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</si>
  <si>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</si>
  <si>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</si>
  <si>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</si>
  <si>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</si>
  <si>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</si>
  <si>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</si>
  <si>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</si>
  <si>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</si>
  <si>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</si>
  <si>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</si>
  <si>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</si>
  <si>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</si>
  <si>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</si>
  <si>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</si>
  <si>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</si>
  <si>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</si>
  <si>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</si>
  <si>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</si>
  <si>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</si>
  <si>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</si>
  <si>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</si>
  <si>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</si>
  <si>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</si>
  <si>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</si>
  <si>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</si>
  <si>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</si>
  <si>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</si>
  <si>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</si>
  <si>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</si>
  <si>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</si>
  <si>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</si>
  <si>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</si>
  <si>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</si>
  <si>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</si>
  <si>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</si>
  <si>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</si>
  <si>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</si>
  <si>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</si>
  <si>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</si>
  <si>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</si>
  <si>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</si>
  <si>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</si>
  <si>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</si>
  <si>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</si>
  <si>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</si>
  <si>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</si>
  <si>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</si>
  <si>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</si>
  <si>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</si>
  <si>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</si>
  <si>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</si>
  <si>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</si>
  <si>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</si>
  <si>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</si>
  <si>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</si>
  <si>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</si>
  <si>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</si>
  <si>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</si>
  <si>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</si>
  <si>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</si>
  <si>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</si>
  <si>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</si>
  <si>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</si>
  <si>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</si>
  <si>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</si>
  <si>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</si>
  <si>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</si>
  <si>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</si>
  <si>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</si>
  <si>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</si>
  <si>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</si>
  <si>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</si>
  <si>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</si>
  <si>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</si>
  <si>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</si>
  <si>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</si>
  <si>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</si>
  <si>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</si>
  <si>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</si>
  <si>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</si>
  <si>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</si>
  <si>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</si>
  <si>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</si>
  <si>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</si>
  <si>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</si>
  <si>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</si>
  <si>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</si>
  <si>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</si>
  <si>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</si>
  <si>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</si>
  <si>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</si>
  <si>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</si>
  <si>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</si>
  <si>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</si>
  <si>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</si>
  <si>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</si>
  <si>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</si>
  <si>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</si>
  <si>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</si>
  <si>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</si>
  <si>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</si>
  <si>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</si>
  <si>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</si>
  <si>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</si>
  <si>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</si>
  <si>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</si>
  <si>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</si>
  <si>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</si>
  <si>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</si>
  <si>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</si>
  <si>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</si>
  <si>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</si>
  <si>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</si>
  <si>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</si>
  <si>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</si>
  <si>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</si>
  <si>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</si>
  <si>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</si>
  <si>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</si>
  <si>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</si>
  <si>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</si>
  <si>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</si>
  <si>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</si>
  <si>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</si>
  <si>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</si>
  <si>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</si>
  <si>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</si>
  <si>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</si>
  <si>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</si>
  <si>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</si>
  <si>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</si>
  <si>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</si>
  <si>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</si>
  <si>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</si>
  <si>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</si>
  <si>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</si>
  <si>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</si>
  <si>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</si>
  <si>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</si>
  <si>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</si>
  <si>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</si>
  <si>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</si>
  <si>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</si>
  <si>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</si>
  <si>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</si>
  <si>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</si>
  <si>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</si>
  <si>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</si>
  <si>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</si>
  <si>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</si>
  <si>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</si>
  <si>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</si>
  <si>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</si>
  <si>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</si>
  <si>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</si>
  <si>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</si>
  <si>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</si>
  <si>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</si>
  <si>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</si>
  <si>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</si>
  <si>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</si>
  <si>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</si>
  <si>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</si>
  <si>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</si>
  <si>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</si>
  <si>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</si>
  <si>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</si>
  <si>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</si>
  <si>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</si>
  <si>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</si>
  <si>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</si>
  <si>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</si>
  <si>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</si>
  <si>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</si>
  <si>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</si>
  <si>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</si>
  <si>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</si>
  <si>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</si>
  <si>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</si>
  <si>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</si>
  <si>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</si>
  <si>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</si>
  <si>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</si>
  <si>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</si>
  <si>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</si>
  <si>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</si>
  <si>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</si>
  <si>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</si>
  <si>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</si>
  <si>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</si>
  <si>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</si>
  <si>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</si>
  <si>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</si>
  <si>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</si>
  <si>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</si>
  <si>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</si>
  <si>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</si>
  <si>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</si>
  <si>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</si>
  <si>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</si>
  <si>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</si>
  <si>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</si>
  <si>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</si>
  <si>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</si>
  <si>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</si>
  <si>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</si>
  <si>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</si>
  <si>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</si>
  <si>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</si>
  <si>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</si>
  <si>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</si>
  <si>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</si>
  <si>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</si>
  <si>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</si>
  <si>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</si>
  <si>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</si>
  <si>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</si>
  <si>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</si>
  <si>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</si>
  <si>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</si>
  <si>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</si>
  <si>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</si>
  <si>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</si>
  <si>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</si>
  <si>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</si>
  <si>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</si>
  <si>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</si>
  <si>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</si>
  <si>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</si>
  <si>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</si>
  <si>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</si>
  <si>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</si>
  <si>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</si>
  <si>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</si>
  <si>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</si>
  <si>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</si>
  <si>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</si>
  <si>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</si>
  <si>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</si>
  <si>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</si>
  <si>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</si>
  <si>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</si>
  <si>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</si>
  <si>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</si>
  <si>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</si>
  <si>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</si>
  <si>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</si>
  <si>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</si>
  <si>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</si>
  <si>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</si>
  <si>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</si>
  <si>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</si>
  <si>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</si>
  <si>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</si>
  <si>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</si>
  <si>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</si>
  <si>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</si>
  <si>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</si>
  <si>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</si>
  <si>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</si>
  <si>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</si>
  <si>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</si>
  <si>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</si>
  <si>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</si>
  <si>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</si>
  <si>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</si>
  <si>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</si>
  <si>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</si>
  <si>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</si>
  <si>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</si>
  <si>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</si>
  <si>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</si>
  <si>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</si>
  <si>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</si>
  <si>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</si>
  <si>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</si>
  <si>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</si>
  <si>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</si>
  <si>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</si>
  <si>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</si>
  <si>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</si>
  <si>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</si>
  <si>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</si>
  <si>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</si>
  <si>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</si>
  <si>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</si>
  <si>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</si>
  <si>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</si>
  <si>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</si>
  <si>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</si>
  <si>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</si>
  <si>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</si>
  <si>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</si>
  <si>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</si>
  <si>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</si>
  <si>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</si>
  <si>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</si>
  <si>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</si>
  <si>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</si>
  <si>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</si>
  <si>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</si>
  <si>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</si>
  <si>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</si>
  <si>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</si>
  <si>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</si>
  <si>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</si>
  <si>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</si>
  <si>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</si>
  <si>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</si>
  <si>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</si>
  <si>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</si>
  <si>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</si>
  <si>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</si>
  <si>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</si>
  <si>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</si>
  <si>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</si>
  <si>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</si>
  <si>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</si>
  <si>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</si>
  <si>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</si>
  <si>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</si>
  <si>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</si>
  <si>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</si>
  <si>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</si>
  <si>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</si>
  <si>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</si>
  <si>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</si>
  <si>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</si>
  <si>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</si>
  <si>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</si>
  <si>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</si>
  <si>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</si>
  <si>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</si>
  <si>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</si>
  <si>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</si>
  <si>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</si>
  <si>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</si>
  <si>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</si>
  <si>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</si>
  <si>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</si>
  <si>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</si>
  <si>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</si>
  <si>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</si>
  <si>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</si>
  <si>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</si>
  <si>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</si>
  <si>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</si>
  <si>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</si>
  <si>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</si>
  <si>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</si>
  <si>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</si>
  <si>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</si>
  <si>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</si>
  <si>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</si>
  <si>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</si>
  <si>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</si>
  <si>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</si>
  <si>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</si>
  <si>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</si>
  <si>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</si>
  <si>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</si>
  <si>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</si>
  <si>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</si>
  <si>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</si>
  <si>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</si>
  <si>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</si>
  <si>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</si>
  <si>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</si>
  <si>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</si>
  <si>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</si>
  <si>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</si>
  <si>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</si>
  <si>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</si>
  <si>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</si>
  <si>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</si>
  <si>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</si>
  <si>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</si>
  <si>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</si>
  <si>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</si>
  <si>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</si>
  <si>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</si>
  <si>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</si>
  <si>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</si>
  <si>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</si>
  <si>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</si>
  <si>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</si>
  <si>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</si>
  <si>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</si>
  <si>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</si>
  <si>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</si>
  <si>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</si>
  <si>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</si>
  <si>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</si>
  <si>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</si>
  <si>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</si>
  <si>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</si>
  <si>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</si>
  <si>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</si>
  <si>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</si>
  <si>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</si>
  <si>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</si>
  <si>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</si>
  <si>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</si>
  <si>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</si>
  <si>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</si>
  <si>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</si>
  <si>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</si>
  <si>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</si>
  <si>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</si>
  <si>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</si>
  <si>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</si>
  <si>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</si>
  <si>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</si>
  <si>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</si>
  <si>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</si>
  <si>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</si>
  <si>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</si>
  <si>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</si>
  <si>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</si>
  <si>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</si>
  <si>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</si>
  <si>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</si>
  <si>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</si>
  <si>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</si>
  <si>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</si>
  <si>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</si>
  <si>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</si>
  <si>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</si>
  <si>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</si>
  <si>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</si>
  <si>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</si>
  <si>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</si>
  <si>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</si>
  <si>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</si>
  <si>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</si>
  <si>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</si>
  <si>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</si>
  <si>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</si>
  <si>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</si>
  <si>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</si>
  <si>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</si>
  <si>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</si>
  <si>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</si>
  <si>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</si>
  <si>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</si>
  <si>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</si>
  <si>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</si>
  <si>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</si>
  <si>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</si>
  <si>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</si>
  <si>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</si>
  <si>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</si>
  <si>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</si>
  <si>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</si>
  <si>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</si>
  <si>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</si>
  <si>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</si>
  <si>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</si>
  <si>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</si>
  <si>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</si>
  <si>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</si>
  <si>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</si>
  <si>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</si>
  <si>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</si>
  <si>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</si>
  <si>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</si>
  <si>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</si>
  <si>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</si>
  <si>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</si>
  <si>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</si>
  <si>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</si>
  <si>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</si>
  <si>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</si>
  <si>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</si>
  <si>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</si>
  <si>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</si>
  <si>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</si>
  <si>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</si>
  <si>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</si>
  <si>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</si>
  <si>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</si>
  <si>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</si>
  <si>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</si>
  <si>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</si>
  <si>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</si>
  <si>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</si>
  <si>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</si>
  <si>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</si>
  <si>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</si>
  <si>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</si>
  <si>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</si>
  <si>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</si>
  <si>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</si>
  <si>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</si>
  <si>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</si>
  <si>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</si>
  <si>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</si>
  <si>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</si>
  <si>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</si>
  <si>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</si>
  <si>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</si>
  <si>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</si>
  <si>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</si>
  <si>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</si>
  <si>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</si>
  <si>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</si>
  <si>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</si>
  <si>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</si>
  <si>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</si>
  <si>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</si>
  <si>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</si>
  <si>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</si>
  <si>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</si>
  <si>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</si>
  <si>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</si>
  <si>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</si>
  <si>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</si>
  <si>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</si>
  <si>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</si>
  <si>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</si>
  <si>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</si>
  <si>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</si>
  <si>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</si>
  <si>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</si>
  <si>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</si>
  <si>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</si>
  <si>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</si>
  <si>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</si>
  <si>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</si>
  <si>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</si>
  <si>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</si>
  <si>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</si>
  <si>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</si>
  <si>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</si>
  <si>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</si>
  <si>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</si>
  <si>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</si>
  <si>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</si>
  <si>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</si>
  <si>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</si>
  <si>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</si>
  <si>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</si>
  <si>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</si>
  <si>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</si>
  <si>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</si>
  <si>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</si>
  <si>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</si>
  <si>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</si>
  <si>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</si>
  <si>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</si>
  <si>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</si>
  <si>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</si>
  <si>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</si>
  <si>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</si>
  <si>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</si>
  <si>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</si>
  <si>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</si>
  <si>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</si>
  <si>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</si>
  <si>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</si>
  <si>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</si>
  <si>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</si>
  <si>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</si>
  <si>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</si>
  <si>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</si>
  <si>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</si>
  <si>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</si>
  <si>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</si>
  <si>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</si>
  <si>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</si>
  <si>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</si>
  <si>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</si>
  <si>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</si>
  <si>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</si>
  <si>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</si>
  <si>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</si>
  <si>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</si>
  <si>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</si>
  <si>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</si>
  <si>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</si>
  <si>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</si>
  <si>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</si>
  <si>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</si>
  <si>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</si>
  <si>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</si>
  <si>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</si>
  <si>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</si>
  <si>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</si>
  <si>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</si>
  <si>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</si>
  <si>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</si>
  <si>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</si>
  <si>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</si>
  <si>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</si>
  <si>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</si>
  <si>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</si>
  <si>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</si>
  <si>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</si>
  <si>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</si>
  <si>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</si>
  <si>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</si>
  <si>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</si>
  <si>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</si>
  <si>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</si>
  <si>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</si>
  <si>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</si>
  <si>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</si>
  <si>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</si>
  <si>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</si>
  <si>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</si>
  <si>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</si>
  <si>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</si>
  <si>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</si>
  <si>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</si>
  <si>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</si>
  <si>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</si>
  <si>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</si>
  <si>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</si>
  <si>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</si>
  <si>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</si>
  <si>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</si>
  <si>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</si>
  <si>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</si>
  <si>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</si>
  <si>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</si>
  <si>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</si>
  <si>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</si>
  <si>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</si>
  <si>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</si>
  <si>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</si>
  <si>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</si>
  <si>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</si>
  <si>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</si>
  <si>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</si>
  <si>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</si>
  <si>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</si>
  <si>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</si>
  <si>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</si>
  <si>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</si>
  <si>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</si>
  <si>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</si>
  <si>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</si>
  <si>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</si>
  <si>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</si>
  <si>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</si>
  <si>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</si>
  <si>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</si>
  <si>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</si>
  <si>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</si>
  <si>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</si>
  <si>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</si>
  <si>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</si>
  <si>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</si>
  <si>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</si>
  <si>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</si>
  <si>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</si>
  <si>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</si>
  <si>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</si>
  <si>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</si>
  <si>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</si>
  <si>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</si>
  <si>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</si>
  <si>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</si>
  <si>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</si>
  <si>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</si>
  <si>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</si>
  <si>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</si>
  <si>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</si>
  <si>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</si>
  <si>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</si>
  <si>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</si>
  <si>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</si>
  <si>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</si>
  <si>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</si>
  <si>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</si>
  <si>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</si>
  <si>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</si>
  <si>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</si>
  <si>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</si>
  <si>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</si>
  <si>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</si>
  <si>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</si>
  <si>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</si>
  <si>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</si>
  <si>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</si>
  <si>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</si>
  <si>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</si>
  <si>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</si>
  <si>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</si>
  <si>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</si>
  <si>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</si>
  <si>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</si>
  <si>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</si>
  <si>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</si>
  <si>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</si>
  <si>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</si>
  <si>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</si>
  <si>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</si>
  <si>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</si>
  <si>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</si>
  <si>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</si>
  <si>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</si>
  <si>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</si>
  <si>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</si>
  <si>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</si>
  <si>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</si>
  <si>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</si>
  <si>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</si>
  <si>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</si>
  <si>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</si>
  <si>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</si>
  <si>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</si>
  <si>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</si>
  <si>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</si>
  <si>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</si>
  <si>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</si>
  <si>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</si>
  <si>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</si>
  <si>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</si>
  <si>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</si>
  <si>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</si>
  <si>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</si>
  <si>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</si>
  <si>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</si>
  <si>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</si>
  <si>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</si>
  <si>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</si>
  <si>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</si>
  <si>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</si>
  <si>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</si>
  <si>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</si>
  <si>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</si>
  <si>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</si>
  <si>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</si>
  <si>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</si>
  <si>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</si>
  <si>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</si>
  <si>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</si>
  <si>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</si>
  <si>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</si>
  <si>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</si>
  <si>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</si>
  <si>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</si>
  <si>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</si>
  <si>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</si>
  <si>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</si>
  <si>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</si>
  <si>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</si>
  <si>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</si>
  <si>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</si>
  <si>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</si>
  <si>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</si>
  <si>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</si>
  <si>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</si>
  <si>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</si>
  <si>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</si>
  <si>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</si>
  <si>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</si>
  <si>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</si>
  <si>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</si>
  <si>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</si>
  <si>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</si>
  <si>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</si>
  <si>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</si>
  <si>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</si>
  <si>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</si>
  <si>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</si>
  <si>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</si>
  <si>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</si>
  <si>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</si>
  <si>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</si>
  <si>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</si>
  <si>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</si>
  <si>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</si>
  <si>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</si>
  <si>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</si>
  <si>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</si>
  <si>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</si>
  <si>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</si>
  <si>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</si>
  <si>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</si>
  <si>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</si>
  <si>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</si>
  <si>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</si>
  <si>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</si>
  <si>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</si>
  <si>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</si>
  <si>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</si>
  <si>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</si>
  <si>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</si>
  <si>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</si>
  <si>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</si>
  <si>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</si>
  <si>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</si>
  <si>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</si>
  <si>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</si>
  <si>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</si>
  <si>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</si>
  <si>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</si>
  <si>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</si>
  <si>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</si>
  <si>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</si>
  <si>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</si>
  <si>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</si>
  <si>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</si>
  <si>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</si>
  <si>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</si>
  <si>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</si>
  <si>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</si>
  <si>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</si>
  <si>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</si>
  <si>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</si>
  <si>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</si>
  <si>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</si>
  <si>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</si>
  <si>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</si>
  <si>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</si>
  <si>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</si>
  <si>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</si>
  <si>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</si>
  <si>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</si>
  <si>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</si>
  <si>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</si>
  <si>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</si>
  <si>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</si>
  <si>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</si>
  <si>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</si>
  <si>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</si>
  <si>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</si>
  <si>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</si>
  <si>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</si>
  <si>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</si>
  <si>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</si>
  <si>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</si>
  <si>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</si>
  <si>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</si>
  <si>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</si>
  <si>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</si>
  <si>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</si>
  <si>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</si>
  <si>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</si>
  <si>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</si>
  <si>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</si>
  <si>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</si>
  <si>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</si>
  <si>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</si>
  <si>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</si>
  <si>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</si>
  <si>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</si>
  <si>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</si>
  <si>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</si>
  <si>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</si>
  <si>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</si>
  <si>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</si>
  <si>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</si>
  <si>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</si>
  <si>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</si>
  <si>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</si>
  <si>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</si>
  <si>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</si>
  <si>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</si>
  <si>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</si>
  <si>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</si>
  <si>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</si>
  <si>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</si>
  <si>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</si>
  <si>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</si>
  <si>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</si>
  <si>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</si>
  <si>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</si>
  <si>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</si>
  <si>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</si>
  <si>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</si>
  <si>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</si>
  <si>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</si>
  <si>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</si>
  <si>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</si>
  <si>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</si>
  <si>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</si>
  <si>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</si>
  <si>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</si>
  <si>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</si>
  <si>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</si>
  <si>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</si>
  <si>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</si>
  <si>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</si>
  <si>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</si>
  <si>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</si>
  <si>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</si>
  <si>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</si>
  <si>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</si>
  <si>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</si>
  <si>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</si>
  <si>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</si>
  <si>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</si>
  <si>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</si>
  <si>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</si>
  <si>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</si>
  <si>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</si>
  <si>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</si>
  <si>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</si>
  <si>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</si>
  <si>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</si>
  <si>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</si>
  <si>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</si>
  <si>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</si>
  <si>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</si>
  <si>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</si>
  <si>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</si>
  <si>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</si>
  <si>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</si>
  <si>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</si>
  <si>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</si>
  <si>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</si>
  <si>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</si>
  <si>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</si>
  <si>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</si>
  <si>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</si>
  <si>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</si>
  <si>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</si>
  <si>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</si>
  <si>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</si>
  <si>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</si>
  <si>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</si>
  <si>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</si>
  <si>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</si>
  <si>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</si>
  <si>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</si>
  <si>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</si>
  <si>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</si>
  <si>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</si>
  <si>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</si>
  <si>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</si>
  <si>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</si>
  <si>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</si>
  <si>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</si>
  <si>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</si>
  <si>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</si>
  <si>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</si>
  <si>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</si>
  <si>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</si>
  <si>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</si>
  <si>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</si>
  <si>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</si>
  <si>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</si>
  <si>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</si>
  <si>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</si>
  <si>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</si>
  <si>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</si>
  <si>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</si>
  <si>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</si>
  <si>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</si>
  <si>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</si>
  <si>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</si>
  <si>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</si>
  <si>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</si>
  <si>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</si>
  <si>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</si>
  <si>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</si>
  <si>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</si>
  <si>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</si>
  <si>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</si>
  <si>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</si>
  <si>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</si>
  <si>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</si>
  <si>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</si>
  <si>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</si>
  <si>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</si>
  <si>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</si>
  <si>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</si>
  <si>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</si>
  <si>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</si>
  <si>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</si>
  <si>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</si>
  <si>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</si>
  <si>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</si>
  <si>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</si>
  <si>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</si>
  <si>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</si>
  <si>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</si>
  <si>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</si>
  <si>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</si>
  <si>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</si>
  <si>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</si>
  <si>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</si>
  <si>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</si>
  <si>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</si>
  <si>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</si>
  <si>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</si>
  <si>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</si>
  <si>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</si>
  <si>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</si>
  <si>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</si>
  <si>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</si>
  <si>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</si>
  <si>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</si>
  <si>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</si>
  <si>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</si>
  <si>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</si>
  <si>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</si>
  <si>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</si>
  <si>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</si>
  <si>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</si>
  <si>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</si>
  <si>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</si>
  <si>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</si>
  <si>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</si>
  <si>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</si>
  <si>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</si>
  <si>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</si>
  <si>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</si>
  <si>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</si>
  <si>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</si>
  <si>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</si>
  <si>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</si>
  <si>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</si>
  <si>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</si>
  <si>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</si>
  <si>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</si>
  <si>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</si>
  <si>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</si>
  <si>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</si>
  <si>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</si>
  <si>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</si>
  <si>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</si>
  <si>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</si>
  <si>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</si>
  <si>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</si>
  <si>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</si>
  <si>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</si>
  <si>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</si>
  <si>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</si>
  <si>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</si>
  <si>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</si>
  <si>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</si>
  <si>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</si>
  <si>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</si>
  <si>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</si>
  <si>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</si>
  <si>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</si>
  <si>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</si>
  <si>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</si>
  <si>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</si>
  <si>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</si>
  <si>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</si>
  <si>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</si>
  <si>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</si>
  <si>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</si>
  <si>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</si>
  <si>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</si>
  <si>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</si>
  <si>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</si>
  <si>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</si>
  <si>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</si>
  <si>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</si>
  <si>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</si>
  <si>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</si>
  <si>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</si>
  <si>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</si>
  <si>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</si>
  <si>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</si>
  <si>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</si>
  <si>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</si>
  <si>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</si>
  <si>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</si>
  <si>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</si>
  <si>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</si>
  <si>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</si>
  <si>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</si>
  <si>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</si>
  <si>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</si>
  <si>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</si>
  <si>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</si>
  <si>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</si>
  <si>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</si>
  <si>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</si>
  <si>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</si>
  <si>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</si>
  <si>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</si>
  <si>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</si>
  <si>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</si>
  <si>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</si>
  <si>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</si>
  <si>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</si>
  <si>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</si>
  <si>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</si>
  <si>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</si>
  <si>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</si>
  <si>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</si>
  <si>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</si>
  <si>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</si>
  <si>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</si>
  <si>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</si>
  <si>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</si>
  <si>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</si>
  <si>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</si>
  <si>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</si>
  <si>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</si>
  <si>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</si>
  <si>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</si>
  <si>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</si>
  <si>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</si>
  <si>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</si>
  <si>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</si>
  <si>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</si>
  <si>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</si>
  <si>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</si>
  <si>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</si>
  <si>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</si>
  <si>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</si>
  <si>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</si>
  <si>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</si>
  <si>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</si>
  <si>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</si>
  <si>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</si>
  <si>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</si>
  <si>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</si>
  <si>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</si>
  <si>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</si>
  <si>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</si>
  <si>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</si>
  <si>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</si>
  <si>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</si>
  <si>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</si>
  <si>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</si>
  <si>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</si>
  <si>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</si>
  <si>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</si>
  <si>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</si>
  <si>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</si>
  <si>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</si>
  <si>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</si>
  <si>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</si>
  <si>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</si>
  <si>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</si>
  <si>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</si>
  <si>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</si>
  <si>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</si>
  <si>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</si>
  <si>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</si>
  <si>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</si>
  <si>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</si>
  <si>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</si>
  <si>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</si>
  <si>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</si>
  <si>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</si>
  <si>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</si>
  <si>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</si>
  <si>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</si>
  <si>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</si>
  <si>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</si>
  <si>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</si>
  <si>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</si>
  <si>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</si>
  <si>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</si>
  <si>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</si>
  <si>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</si>
  <si>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</si>
  <si>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</si>
  <si>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</si>
  <si>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</si>
  <si>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</si>
  <si>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</si>
  <si>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</si>
  <si>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</si>
  <si>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</si>
  <si>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</si>
  <si>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</si>
  <si>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</si>
  <si>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</si>
  <si>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</si>
  <si>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</si>
  <si>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</si>
  <si>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</si>
  <si>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</si>
  <si>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</si>
  <si>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</si>
  <si>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</si>
  <si>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</si>
  <si>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</si>
  <si>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</si>
  <si>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</si>
  <si>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</si>
  <si>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</si>
  <si>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</si>
  <si>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</si>
  <si>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</si>
  <si>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</si>
  <si>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</si>
  <si>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percentage_funded</t>
  </si>
  <si>
    <t>average 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</si>
  <si>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</si>
  <si>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</si>
  <si>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</si>
  <si>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</si>
  <si>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</si>
  <si>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</si>
  <si>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</si>
  <si>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</si>
  <si>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</si>
  <si>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</si>
  <si>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</si>
  <si>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</si>
  <si>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</si>
  <si>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</si>
  <si>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</si>
  <si>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</si>
  <si>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</si>
  <si>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</si>
  <si>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</si>
  <si>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</si>
  <si>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</si>
  <si>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</si>
  <si>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</si>
  <si>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</si>
  <si>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</si>
  <si>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</si>
  <si>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</si>
  <si>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</si>
  <si>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</si>
  <si>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</si>
  <si>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</si>
  <si>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</si>
  <si>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</si>
  <si>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</si>
  <si>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</si>
  <si>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</si>
  <si>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</si>
  <si>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</si>
  <si>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</si>
  <si>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</si>
  <si>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Outcomes</t>
  </si>
  <si>
    <t>SubCategories</t>
  </si>
  <si>
    <t>Count of Outcomes</t>
  </si>
  <si>
    <t>date_created_conversion</t>
  </si>
  <si>
    <t>date_ended_conversion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</si>
  <si>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</si>
  <si>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</si>
  <si>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</si>
  <si>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</si>
  <si>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</si>
  <si>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</si>
  <si>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</si>
  <si>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</si>
  <si>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</si>
  <si>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</si>
  <si>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</si>
  <si>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</si>
  <si>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</si>
  <si>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</si>
  <si>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</si>
  <si>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</si>
  <si>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</si>
  <si>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</si>
  <si>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</si>
  <si>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</si>
  <si>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</si>
  <si>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</si>
  <si>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</si>
  <si>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</si>
  <si>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</si>
  <si>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</si>
  <si>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</si>
  <si>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</si>
  <si>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</si>
  <si>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</si>
  <si>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</si>
  <si>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</si>
  <si>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</si>
  <si>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Years</t>
  </si>
  <si>
    <t>Parent Category</t>
  </si>
  <si>
    <t>Row Lables</t>
  </si>
  <si>
    <t>Mean number of backers</t>
  </si>
  <si>
    <t>Median number of backers</t>
  </si>
  <si>
    <t>Maximum number of backers</t>
  </si>
  <si>
    <t>Successful</t>
  </si>
  <si>
    <t>Failed</t>
  </si>
  <si>
    <t>Variance of the number of backers</t>
  </si>
  <si>
    <t>Standard deviation of the number of backers</t>
  </si>
  <si>
    <t>Minimum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</si>
</sst>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43" applyFont="1"/>
    <xf numFmtId="0" fontId="0" fillId="34" borderId="0" xfId="0" applyFill="1"/>
    <xf numFmtId="3" fontId="0" fillId="0" borderId="0" xfId="0" applyNumberFormat="1"/>
    <xf numFmtId="43" fontId="0" fillId="34" borderId="0" xfId="42" applyFont="1" applyFill="1"/>
    <xf numFmtId="43" fontId="0" fillId="33" borderId="0" xfId="42" applyFont="1" applyFill="1"/>
    <xf numFmtId="43" fontId="0" fillId="0" borderId="0" xfId="42" applyFont="1"/>
    <xf numFmtId="0" fontId="16" fillId="0" borderId="0" xfId="0" applyFont="1"/>
    <xf numFmtId="9" fontId="16" fillId="0" borderId="0" xfId="43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[CrowdfundingCampaignAnalysis_ElsaFigueroa.xlsx]CategoryStats_PivotTable!PivotTable4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CategoryStats_PivotTable!$B$3:$B$4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CategoryStats_PivotTable!$A$5:$A$14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CategoryStats_PivotTable!$B$5:$B$14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1-400C-B68E-D6E2BA4A0D43}"/>
            </c:ext>
          </c:extLst>
        </c:ser>
        <c:ser>
          <c:idx val="1"/>
          <c:order val="1"/>
          <c:tx>
            <c:strRef>
              <c:f>CategoryStats_PivotTable!$C$3:$C$4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CategoryStats_PivotTable!$A$5:$A$14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CategoryStats_PivotTable!$C$5:$C$14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1-400C-B68E-D6E2BA4A0D43}"/>
            </c:ext>
          </c:extLst>
        </c:ser>
        <c:ser>
          <c:idx val="2"/>
          <c:order val="2"/>
          <c:tx>
            <c:strRef>
              <c:f>CategoryStats_PivotTable!$D$3:$D$4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CategoryStats_PivotTable!$A$5:$A$14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CategoryStats_PivotTable!$D$5:$D$14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F1-400C-B68E-D6E2BA4A0D43}"/>
            </c:ext>
          </c:extLst>
        </c:ser>
        <c:ser>
          <c:idx val="3"/>
          <c:order val="3"/>
          <c:tx>
            <c:strRef>
              <c:f>CategoryStats_PivotTable!$E$3:$E$4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CategoryStats_PivotTable!$A$5:$A$14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CategoryStats_PivotTable!$E$5:$E$14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F1-400C-B68E-D6E2BA4A0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9963632"/>
        <c:axId val="939962800"/>
      </c:barChart>
      <c:catAx>
        <c:axId val="93996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62800"/>
        <c:crosses val="autoZero"/>
        <c:auto val="1"/>
        <c:lblAlgn val="ctr"/>
        <c:lblOffset val="100"/>
        <c:noMultiLvlLbl val="0"/>
      </c:catAx>
      <c:valAx>
        <c:axId val="939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6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[CrowdfundingCampaignAnalysis_ElsaFigueroa.xlsx]SubCategoryStats_PivotTable!PivotTable5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SubCategoryStats_PivotTable!$B$4:$B$5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SubCategoryStats_PivotTable!$A$6:$A$30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SubCategoryStats_PivotTable!$B$6:$B$30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6-4D28-A13A-50BA512B99F5}"/>
            </c:ext>
          </c:extLst>
        </c:ser>
        <c:ser>
          <c:idx val="1"/>
          <c:order val="1"/>
          <c:tx>
            <c:strRef>
              <c:f>SubCategoryStats_PivotTable!$C$4:$C$5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SubCategoryStats_PivotTable!$A$6:$A$30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SubCategoryStats_PivotTable!$C$6:$C$30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F3-4E53-A407-1416B6559F5E}"/>
            </c:ext>
          </c:extLst>
        </c:ser>
        <c:ser>
          <c:idx val="2"/>
          <c:order val="2"/>
          <c:tx>
            <c:strRef>
              <c:f>SubCategoryStats_PivotTable!$D$4:$D$5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SubCategoryStats_PivotTable!$A$6:$A$30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SubCategoryStats_PivotTable!$D$6:$D$30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F3-4E53-A407-1416B6559F5E}"/>
            </c:ext>
          </c:extLst>
        </c:ser>
        <c:ser>
          <c:idx val="3"/>
          <c:order val="3"/>
          <c:tx>
            <c:strRef>
              <c:f>SubCategoryStats_PivotTable!$E$4:$E$5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SubCategoryStats_PivotTable!$A$6:$A$30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SubCategoryStats_PivotTable!$E$6:$E$30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F3-4E53-A407-1416B655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5638288"/>
        <c:axId val="1615644528"/>
      </c:barChart>
      <c:catAx>
        <c:axId val="161563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44528"/>
        <c:crosses val="autoZero"/>
        <c:auto val="1"/>
        <c:lblAlgn val="ctr"/>
        <c:lblOffset val="100"/>
        <c:noMultiLvlLbl val="0"/>
      </c:catAx>
      <c:valAx>
        <c:axId val="16156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63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[CrowdfundingCampaignAnalysis_ElsaFigueroa.xlsx]Date-Outcome-Categories!PivotTable11</c:name>
    <c:fmtId val="9"/>
  </c:pivotSource>
  <c:chart>
    <c:autoTitleDeleted val="0"/>
    <c:pivotFmts>
      <c:pivotFmt>
        <c:idx val="0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'Date-Outcome-Categories'!$B$4:$B$5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'Date-Outcome-Categories'!$A$6:$A$18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'Date-Outcome-Categories'!$B$6:$B$18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8-480D-9D65-8FE2CD1D22FA}"/>
            </c:ext>
          </c:extLst>
        </c:ser>
        <c:ser>
          <c:idx val="1"/>
          <c:order val="1"/>
          <c:tx>
            <c:strRef>
              <c:f>'Date-Outcome-Categories'!$C$4:$C$5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'Date-Outcome-Categories'!$A$6:$A$18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'Date-Outcome-Categories'!$C$6:$C$18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8-480D-9D65-8FE2CD1D22FA}"/>
            </c:ext>
          </c:extLst>
        </c:ser>
        <c:ser>
          <c:idx val="2"/>
          <c:order val="2"/>
          <c:tx>
            <c:strRef>
              <c:f>'Date-Outcome-Categories'!$D$4:$D$5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strRef>
              <c:f>'Date-Outcome-Categories'!$A$6:$A$18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'Date-Outcome-Categories'!$D$6:$D$18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8-480D-9D65-8FE2CD1D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561616"/>
        <c:axId val="1238256320"/>
      </c:lineChart>
      <c:catAx>
        <c:axId val="39356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6320"/>
        <c:crosses val="autoZero"/>
        <c:auto val="1"/>
        <c:lblAlgn val="ctr"/>
        <c:lblOffset val="100"/>
        <c:noMultiLvlLbl val="0"/>
      </c:catAx>
      <c:valAx>
        <c:axId val="12382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15-4031-B8FC-8F0B04A31172}"/>
            </c:ext>
          </c:extLst>
        </c:ser>
        <c:ser>
          <c:idx val="1"/>
          <c:order val="1"/>
          <c:tx>
            <c:strRef>
              <c:f>Bonus1!$G$1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15-4031-B8FC-8F0B04A31172}"/>
            </c:ext>
          </c:extLst>
        </c:ser>
        <c:ser>
          <c:idx val="2"/>
          <c:order val="2"/>
          <c:tx>
            <c:strRef>
              <c:f>Bonus1!$H$1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15-4031-B8FC-8F0B04A31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504368"/>
        <c:axId val="1238504784"/>
      </c:lineChart>
      <c:catAx>
        <c:axId val="12385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04784"/>
        <c:crosses val="autoZero"/>
        <c:auto val="1"/>
        <c:lblAlgn val="ctr"/>
        <c:lblOffset val="100"/>
        <c:noMultiLvlLbl val="0"/>
      </c:catAx>
      <c:valAx>
        <c:axId val="12385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0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38100</xdr:rowOff>
    </xdr:from>
    <xdr:to>
      <xdr:col>24</xdr:col>
      <xdr:colOff>289560</xdr:colOff>
      <xdr:row>13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3A0CF7-18BE-DED0-DFD7-128D4EF47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53340</xdr:rowOff>
    </xdr:from>
    <xdr:to>
      <xdr:col>20</xdr:col>
      <xdr:colOff>121920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9F8E3-5F6F-1E8E-351F-001F119B6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41910</xdr:rowOff>
    </xdr:from>
    <xdr:to>
      <xdr:col>17</xdr:col>
      <xdr:colOff>335280</xdr:colOff>
      <xdr:row>18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242AD7-7CD5-D030-8E3C-DF2DBAD8D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34290</xdr:rowOff>
    </xdr:from>
    <xdr:to>
      <xdr:col>12</xdr:col>
      <xdr:colOff>350520</xdr:colOff>
      <xdr:row>35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F2982-0B48-3EEF-45F2-59B9683E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i" refreshedDate="44861.493954282407" createdVersion="8" refreshedVersion="8" minRefreshableVersion="3" recordCount="1001" xr:uid="{89846DA6-0FF9-4D80-8A98-471793A89CD4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_funded" numFmtId="0">
      <sharedItems containsString="0" containsBlank="1" containsNumber="1" minValue="0" maxValue="23.388333333333332"/>
    </cacheField>
    <cacheField name="average _donation" numFmtId="0">
      <sharedItems containsBlank="1" containsMixedTypes="1" containsNumber="1" minValue="0" maxValue="113.1707317073170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sai" refreshedDate="44861.537967824072" createdVersion="8" refreshedVersion="8" minRefreshableVersion="3" recordCount="1001" xr:uid="{235BA9AC-6B07-45B3-BBEE-2FDA04CF6234}">
  <cacheSource type="worksheet">
    <worksheetSource ref="H1:S1048576" sheet="Crowdfunding"/>
  </cacheSource>
  <cacheFields count="15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14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16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Months (date_created_conversion)" numFmtId="0" databaseField="0">
      <fieldGroup base="5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_created_conversion)" numFmtId="0" databaseField="0">
      <fieldGroup base="5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_created_conversion)" numFmtId="0" databaseField="0">
      <fieldGroup base="5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n v="92.151898734177209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n v="100.01614035087719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n v="103.20833333333333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n v="99.339622641509436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n v="75.833333333333329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n v="60.555555555555557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n v="64.93832599118943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n v="30.997175141242938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n v="72.909090909090907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n v="62.9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n v="112.22222222222223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n v="102.34545454545454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n v="105.05102040816327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n v="94.144999999999996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n v="84.986725663716811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n v="110.41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n v="107.96236989591674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n v="45.103703703703701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n v="45.001483679525222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n v="105.97134670487107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n v="69.055555555555557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n v="85.044943820224717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n v="105.22535211267606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n v="39.003741114852225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n v="73.030674846625772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n v="35.009459459459457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n v="106.6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n v="61.997747747747745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n v="94.000622665006233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n v="112.05426356589147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n v="48.008849557522126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n v="38.004334633723452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n v="35.000184535892231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n v="85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n v="95.993893129770996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n v="68.8125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n v="105.97196261682242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n v="75.261194029850742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n v="57.125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n v="75.141414141414145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n v="107.42342342342343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n v="35.995495495495497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n v="26.998873148744366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n v="107.56122448979592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n v="94.375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n v="46.163043478260867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n v="47.845637583892618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n v="53.007815713698065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n v="45.059405940594061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n v="99.006816632583508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n v="32.786666666666669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n v="59.119617224880386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n v="44.93333333333333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n v="89.664122137404576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n v="70.079268292682926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n v="31.059701492537314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n v="29.061611374407583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n v="30.0859375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n v="84.998125000000002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n v="82.001775410563695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n v="58.040160642570278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n v="111.4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n v="71.94736842105263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n v="61.038135593220339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n v="108.91666666666667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n v="29.001722017220171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n v="58.975609756097562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n v="111.82352941176471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n v="63.995555555555555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n v="85.315789473684205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n v="74.481481481481481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n v="105.14772727272727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n v="56.188235294117646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n v="85.917647058823533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n v="57.00296912114014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n v="79.642857142857139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n v="41.018181818181816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n v="48.004773269689736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n v="55.212598425196852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n v="92.109489051094897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n v="83.183333333333337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n v="39.996000000000002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n v="111.1336898395722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n v="90.563380281690144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n v="61.108374384236456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n v="83.022941970310384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n v="110.76106194690266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n v="89.458333333333329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n v="57.849056603773583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n v="109.99705449189985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n v="103.96586345381526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n v="107.99508196721311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n v="48.927777777777777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n v="37.666666666666664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n v="64.999141999141997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n v="106.61061946902655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n v="27.009016393442622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n v="91.16463414634147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n v="56.054878048780488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n v="31.017857142857142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n v="66.513513513513516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n v="89.005216484089729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n v="103.46315789473684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n v="95.278911564625844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n v="75.895348837209298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n v="107.57831325301204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n v="51.31666666666667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n v="71.983108108108112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n v="108.95414201183432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n v="35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n v="94.938931297709928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n v="109.65079365079364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n v="44.00181598062953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n v="86.794520547945211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n v="30.992727272727272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n v="94.791044776119406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n v="69.79220779220779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n v="63.003367003367003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n v="110.0343300110742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n v="25.997933274284026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n v="49.987915407854985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n v="101.72340425531915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n v="47.083333333333336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n v="89.944444444444443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n v="78.96875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n v="80.067669172932327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n v="86.472727272727269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n v="28.001876172607879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n v="67.996725337699544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n v="43.078651685393261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n v="87.95597484276729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n v="94.987234042553197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n v="46.905982905982903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n v="46.913793103448278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n v="94.24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n v="80.139130434782615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n v="59.036809815950917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n v="65.989247311827953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n v="60.992530345471522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n v="98.307692307692307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n v="104.6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n v="86.066666666666663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n v="76.989583333333329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n v="29.764705882352942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n v="46.91959798994975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n v="105.18691588785046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n v="69.907692307692301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n v="60.011588275391958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n v="52.006220379146917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n v="31.000176025347649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n v="95.042492917847028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n v="75.968174204355108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n v="71.013192612137203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n v="73.733333333333334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n v="113.17073170731707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n v="105.00933552992861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n v="79.176829268292678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n v="57.333333333333336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n v="58.178343949044589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n v="36.032520325203251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n v="107.99068767908309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n v="44.005985634477256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n v="55.077868852459019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n v="74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n v="41.996858638743454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n v="77.988161010260455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n v="82.507462686567166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n v="104.2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n v="25.5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n v="100.98334401024984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n v="111.83333333333333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n v="41.999115044247787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n v="110.05115089514067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n v="58.997079225994888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n v="32.985714285714288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n v="45.005654509471306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n v="81.98196487897485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n v="39.080882352941174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n v="58.996383363471971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n v="40.988372093023258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n v="31.029411764705884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n v="37.789473684210527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n v="32.006772009029348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n v="95.966712898751737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n v="75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n v="102.0498866213152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n v="105.75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n v="37.069767441860463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n v="35.049382716049379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n v="46.338461538461537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n v="69.174603174603178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n v="109.07824427480917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n v="51.78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n v="82.010055304172951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n v="35.958333333333336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n v="74.461538461538467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n v="91.114649681528661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n v="79.792682926829272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n v="42.999777678968428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n v="63.225000000000001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n v="70.174999999999997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n v="61.333333333333336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n v="99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n v="96.984900146127615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n v="51.004950495049506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n v="28.044247787610619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n v="60.984615384615381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n v="73.214285714285708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n v="39.997435299603637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n v="86.812121212121212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n v="42.125874125874127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n v="103.97851239669421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n v="62.003211991434689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n v="31.005037783375315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n v="89.991552956465242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n v="39.235294117647058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n v="54.993116108306566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n v="47.992753623188406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n v="87.966702470461868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n v="51.999165275459099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n v="29.999659863945578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n v="98.205357142857139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n v="108.96182396606575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n v="66.998379254457049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n v="64.99333594668758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n v="99.841584158415841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n v="82.432835820895519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n v="63.293478260869563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n v="96.774193548387103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n v="54.906040268456373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n v="39.010869565217391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n v="75.84210526315789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n v="45.051671732522799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n v="104.51546391752578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n v="76.268292682926827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n v="69.015695067264573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n v="101.97684085510689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n v="42.915999999999997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n v="43.025210084033617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n v="75.245283018867923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n v="69.023364485981304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n v="65.986486486486484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n v="98.013800424628457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n v="60.105504587155963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n v="26.000773395204948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n v="38.019801980198018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n v="106.15254237288136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n v="81.019475655430711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n v="96.647727272727266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n v="57.003535651149086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n v="63.93333333333333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n v="90.456521739130437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n v="72.17204301075268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n v="77.934782608695656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n v="38.065134099616856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n v="57.936123348017624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n v="49.794392523364486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n v="54.050251256281406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n v="30.002721335268504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n v="70.127906976744185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n v="26.996228786926462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n v="51.990606936416185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n v="56.416666666666664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n v="101.63218390804597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n v="25.005291005291006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n v="32.016393442622949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n v="82.021647307286173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n v="37.957446808510639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n v="51.533333333333331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n v="81.198275862068968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n v="40.030075187969928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n v="89.939759036144579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n v="96.692307692307693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n v="25.010989010989011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n v="36.987277353689571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n v="73.012609117361791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n v="68.240601503759393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n v="52.310344827586206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n v="61.765151515151516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n v="25.027559055118111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n v="106.28804347826087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n v="75.07386363636364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n v="39.970802919708028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n v="39.982195845697326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n v="101.01541850220265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n v="76.813084112149539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n v="71.7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n v="33.28125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n v="43.923497267759565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n v="36.004712041884815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n v="88.21052631578948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n v="65.240384615384613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n v="69.958333333333329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n v="39.877551020408163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n v="41.023728813559323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n v="98.914285714285711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n v="87.78125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n v="80.767605633802816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n v="94.28235294117647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n v="73.428571428571431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n v="65.968133535660087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n v="109.04109589041096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n v="41.16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n v="99.125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n v="105.88429752066116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n v="48.996525921966864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n v="39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n v="31.022556390977442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n v="103.87096774193549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n v="59.268518518518519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n v="42.3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n v="53.117647058823529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n v="50.796875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n v="101.15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n v="65.000810372771468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n v="37.998645510835914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n v="82.615384615384613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n v="37.941368078175898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n v="80.780821917808225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n v="25.984375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n v="30.363636363636363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n v="54.004916018025398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n v="101.78672985781991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n v="45.003610108303249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n v="77.068421052631578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n v="88.076595744680844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n v="47.035573122529641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n v="110.99550763701707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n v="87.003066141042481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n v="63.994402985074629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n v="105.9945205479452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n v="73.989349112426041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n v="84.02004626060139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n v="88.966921119592882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n v="76.990453460620529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n v="97.146341463414629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n v="33.013605442176868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n v="99.950602409638549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n v="69.966767371601208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n v="110.32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n v="66.005235602094245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n v="41.005742176284812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n v="103.96316359696641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n v="47.009935419771487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n v="29.606060606060606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n v="81.010569583088667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n v="94.35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n v="26.058139534883722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n v="85.775000000000006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n v="103.73170731707317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n v="49.82608695652174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n v="63.893048128342244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n v="47.002434782608695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n v="108.47727272727273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n v="72.015706806282722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n v="59.928057553956833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n v="78.209677419354833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n v="104.77678571428571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n v="105.52475247524752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n v="24.933333333333334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n v="69.873786407766985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n v="95.733766233766232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n v="29.997485752598056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n v="59.011948529411768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n v="84.757396449704146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n v="78.010921177587846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n v="50.05215419501134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n v="59.16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n v="93.702290076335885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n v="40.14173228346457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n v="70.090140845070422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n v="66.181818181818187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n v="47.714285714285715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n v="62.896774193548389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n v="86.611940298507463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n v="75.126984126984127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n v="41.004167534903104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n v="50.007915567282325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n v="96.960674157303373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n v="100.93160377358491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n v="89.227586206896547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n v="87.979166666666671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n v="89.54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n v="29.09271523178808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n v="42.006218905472636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n v="47.004903563255965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n v="110.44117647058823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n v="41.990909090909092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n v="48.012468827930178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n v="31.019823788546255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n v="99.203252032520325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n v="66.022316684378325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n v="46.060200668896321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n v="73.650000000000006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n v="55.99336650082919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n v="68.985695127402778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n v="60.981609195402299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n v="110.98139534883721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n v="25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n v="78.759740259740255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n v="87.960784313725483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n v="49.987398739873989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n v="99.524390243902445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n v="104.82089552238806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n v="108.01469237832875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n v="28.998544660724033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n v="30.028708133971293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n v="41.005559416261292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n v="62.866666666666667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n v="47.005002501250623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n v="26.997693638285604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n v="68.329787234042556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n v="50.974576271186443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n v="54.024390243902438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n v="97.055555555555557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n v="24.867469879518072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n v="84.423913043478265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n v="47.091324200913242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n v="77.996041171813147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n v="62.967871485943775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n v="81.006080449017773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n v="65.321428571428569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n v="104.43617021276596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n v="69.989010989010993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n v="83.023989898989896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n v="90.3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n v="103.98131932282546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n v="54.931726907630519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n v="51.921875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n v="60.02834008097166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n v="44.003488879197555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n v="53.003513254551258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n v="54.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n v="75.04195804195804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n v="35.911111111111111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n v="36.952702702702702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n v="63.170588235294119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n v="29.99462365591398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n v="86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n v="75.014876033057845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n v="101.19767441860465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n v="29.001272669424118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n v="98.225806451612897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n v="87.001693480101608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n v="45.205128205128204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n v="37.001341561577675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n v="94.976947040498445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n v="28.956521739130434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n v="55.993396226415094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n v="54.038095238095238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n v="82.38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n v="66.997115384615384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n v="107.91401869158878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n v="69.009501187648453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n v="39.006568144499177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n v="110.3625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n v="94.857142857142861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n v="57.935251798561154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n v="101.25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n v="64.95597484276729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n v="27.00524934383202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n v="50.97422680412371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n v="104.94260869565217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n v="84.028301886792448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n v="102.85915492957747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n v="39.962085308056871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n v="51.001785714285717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n v="40.823008849557525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n v="58.999637155297535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n v="71.156069364161851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n v="99.494252873563212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n v="103.98634590377114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n v="76.555555555555557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n v="87.068592057761734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n v="48.99554707379135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n v="42.969135802469133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n v="33.428571428571431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n v="83.982949701619773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n v="101.41739130434783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n v="109.87058823529412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n v="31.916666666666668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n v="70.993450675399103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n v="77.026890756302521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n v="101.78125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n v="51.059701492537314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n v="68.02051282051282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n v="30.87037037037037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n v="27.908333333333335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n v="79.994818652849744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n v="38.003378378378379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e v="#DIV/0!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n v="59.990534521158132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n v="37.037634408602152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n v="99.963043478260872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n v="111.6774193548387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n v="36.014409221902014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n v="66.010284810126578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n v="44.05263157894737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n v="52.999726551818434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n v="95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n v="70.908396946564892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n v="98.060773480662988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n v="53.046025104602514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n v="93.142857142857139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n v="58.945075757575758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n v="36.067669172932334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n v="63.030732860520096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n v="84.717948717948715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n v="62.2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n v="101.97518330513255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n v="106.4375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n v="29.975609756097562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n v="85.806282722513089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n v="70.82022471910112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n v="40.998484082870135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n v="28.063492063492063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n v="88.054421768707485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n v="31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n v="90.337500000000006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n v="63.777777777777779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n v="53.995515695067262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n v="48.993956043956047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n v="63.857142857142854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n v="82.996393146979258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n v="55.08230452674897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n v="62.044554455445542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n v="104.97857142857143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n v="94.044676806083643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n v="44.007716049382715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n v="92.467532467532465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n v="57.072874493927124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n v="109.07848101265823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n v="39.387755102040813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n v="77.022222222222226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n v="92.166666666666671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n v="61.007063197026021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n v="78.068181818181813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n v="80.75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n v="59.991289782244557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n v="110.03018372703411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n v="37.99856063332134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n v="96.369565217391298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n v="72.978599221789878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n v="26.007220216606498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n v="104.36296296296297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n v="102.18852459016394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n v="54.117647058823529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n v="63.222222222222221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n v="104.03228962818004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n v="49.994334277620396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n v="56.015151515151516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n v="48.807692307692307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n v="60.082352941176474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n v="78.990502793296088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n v="53.99499443826474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n v="111.45945945945945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n v="60.922131147540981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n v="26.0015444015444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n v="80.993208828522924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n v="34.995963302752294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n v="94.142857142857139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n v="52.085106382978722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n v="24.986666666666668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n v="69.215277777777771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n v="93.944444444444443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n v="98.40625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n v="41.783783783783782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n v="65.991836734693877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n v="72.05747126436782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n v="48.003209242618745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n v="54.098591549295776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n v="107.88095238095238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n v="67.034103410341032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n v="64.01425914445133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n v="96.066176470588232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n v="51.184615384615384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n v="43.92307692307692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n v="91.021198830409361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n v="50.127450980392155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n v="67.720930232558146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n v="61.03921568627451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n v="80.011857707509876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n v="47.001497753369947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n v="71.127388535031841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n v="89.99079189686924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n v="43.032786885245905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n v="67.997714808043881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n v="73.004566210045667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n v="62.341463414634148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n v="67.103092783505161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n v="79.978947368421046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n v="62.176470588235297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n v="53.005950297514879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n v="57.738317757009348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n v="40.03125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n v="81.016591928251117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n v="35.047468354430379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n v="102.92307692307692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n v="27.998126756166094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n v="75.733333333333334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n v="45.026041666666664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n v="73.615384615384613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n v="56.991701244813278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n v="85.223529411764702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n v="50.962184873949582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n v="63.563636363636363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n v="80.999165275459092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n v="86.044753086419746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n v="90.0390625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n v="74.006063432835816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n v="92.4375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n v="55.999257333828446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n v="32.983796296296298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n v="93.596774193548384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n v="69.867724867724874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n v="72.129870129870127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n v="30.041666666666668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n v="73.968000000000004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n v="68.65517241379311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n v="59.992164544564154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n v="111.15827338129496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n v="53.038095238095238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n v="55.985524728588658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n v="69.986760812003524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n v="48.998079877112133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n v="103.84615384615384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n v="99.127659574468083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n v="107.37777777777778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n v="76.922178988326849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n v="58.128865979381445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n v="103.73643410852713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n v="87.962666666666664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n v="28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n v="37.999361294443261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n v="29.999313893653515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n v="103.5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n v="85.994467496542185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n v="98.011627906976742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n v="44.994570837642193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n v="31.012224938875306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n v="59.970085470085472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n v="58.9973474801061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n v="50.045454545454547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n v="98.966269841269835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n v="58.857142857142854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n v="81.010256410256417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n v="76.013333333333335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n v="96.597402597402592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n v="76.957446808510639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n v="67.984732824427482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n v="88.781609195402297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n v="24.99623706491063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n v="44.922794117647058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n v="79.400000000000006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n v="29.009546539379475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n v="73.59210526315789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n v="107.97038864898211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n v="68.987284287011803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n v="111.02236719478098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n v="24.997515808491418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n v="42.155172413793103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n v="47.003284072249592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n v="36.0392749244713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n v="101.03760683760684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n v="39.927927927927925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n v="83.158139534883716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n v="39.97520661157025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n v="47.993908629441627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n v="95.978877489438744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n v="78.728155339805824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n v="56.081632653061227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n v="69.090909090909093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n v="102.05291576673866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n v="107.32089552238806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n v="51.970260223048328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n v="71.137142857142862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n v="106.49275362318841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n v="42.93684210526316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n v="30.037974683544302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n v="70.623376623376629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n v="66.016018306636155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n v="96.911392405063296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n v="62.867346938775512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n v="108.98537682789652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n v="26.999314599040439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n v="65.004147943311438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n v="111.51785714285714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n v="110.99268292682927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n v="56.746987951807228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n v="97.020608439646708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n v="92.08620689655173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n v="82.986666666666665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n v="103.03791821561339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n v="68.922619047619051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n v="87.737226277372258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n v="75.021505376344081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n v="50.863999999999997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n v="90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n v="72.896039603960389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n v="108.48543689320388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n v="101.98095238095237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n v="44.009146341463413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n v="65.942675159235662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n v="24.987387387387386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n v="28.003367003367003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n v="85.829268292682926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n v="84.921052631578945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n v="90.483333333333334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n v="25.00197628458498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n v="92.013888888888886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n v="93.066115702479337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n v="61.008145363408524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n v="92.036259541984734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n v="81.132596685082873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n v="73.5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n v="85.221311475409834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n v="110.96825396825396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n v="32.968036529680369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n v="96.005352363960753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n v="84.96632653061225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n v="25.007462686567163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n v="65.998995479658461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n v="87.34482758620689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n v="27.933333333333334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n v="103.8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n v="31.93717277486911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n v="99.5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n v="108.84615384615384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n v="110.76229508196721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n v="29.64705882352941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n v="101.71428571428571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n v="61.5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n v="35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n v="40.049999999999997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n v="110.97231270358306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n v="36.959016393442624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n v="30.974074074074075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n v="47.035087719298247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n v="88.065693430656935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n v="37.005616224648989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n v="26.027777777777779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n v="67.817567567567565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n v="49.964912280701753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n v="110.01646903820817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n v="89.964678178963894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n v="79.009523809523813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n v="86.867469879518069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n v="62.04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n v="26.970212765957445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n v="54.121621621621621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n v="41.035353535353536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n v="55.052419354838712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n v="107.93762183235867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n v="73.92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n v="31.995894428152493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n v="53.898148148148145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n v="106.5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n v="32.999805409612762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n v="43.00254993625159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n v="86.858974358974365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n v="96.8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n v="32.995456610631528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n v="68.028106508875737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n v="58.867816091954026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n v="105.04572803850782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n v="33.054878048780488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n v="78.821428571428569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n v="68.204968944099377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n v="75.731884057971016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n v="30.996070133010882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n v="101.8818897637795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n v="52.879227053140099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n v="71.005820721769496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n v="102.38709677419355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n v="74.466666666666669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n v="51.009883198562441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n v="90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n v="97.142857142857139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n v="72.071823204419886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n v="75.236363636363635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n v="32.967741935483872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n v="54.807692307692307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n v="45.037837837837834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n v="52.958677685950413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n v="60.017959183673469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n v="44.028301886792455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n v="86.028169014084511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n v="28.012875536480685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n v="32.050458715596328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n v="73.611940298507463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n v="108.71052631578948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n v="42.97674418604651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n v="83.315789473684205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n v="42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n v="55.927601809954751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n v="105.03681885125184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n v="48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n v="112.66176470588235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n v="81.944444444444443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n v="64.049180327868854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n v="106.39097744360902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n v="76.011249497790274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n v="111.07246376811594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n v="95.936170212765958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n v="43.043010752688176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n v="67.966666666666669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n v="89.991428571428571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n v="58.095238095238095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n v="83.996875000000003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n v="88.853503184713375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n v="65.963917525773198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n v="74.804878048780495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n v="69.98571428571428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n v="32.006493506493506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n v="64.727272727272734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n v="24.998110087408456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n v="104.97764070932922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n v="64.987878787878785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n v="94.352941176470594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n v="44.001706484641637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n v="64.744680851063833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n v="84.00667779632721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n v="34.061302681992338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n v="93.273885350318466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n v="32.998301726577978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n v="83.812903225806451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n v="63.992424242424242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n v="81.909090909090907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n v="93.053191489361708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n v="101.98449039881831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n v="105.9375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n v="101.58181818181818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n v="62.970930232558139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n v="29.045602605863191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n v="77.924999999999997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n v="80.806451612903231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n v="76.006816632583508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n v="72.993613824192337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n v="53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n v="54.164556962025316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n v="32.946666666666665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n v="79.371428571428567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n v="41.174603174603178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n v="77.430769230769229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n v="57.159509202453989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n v="77.17647058823529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n v="24.953917050691246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n v="97.18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n v="46.000916870415651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n v="88.023385300668153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n v="25.99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n v="102.69047619047619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n v="72.958174904942965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n v="57.190082644628099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n v="84.013793103448279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n v="98.666666666666671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n v="42.007419183889773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n v="32.002753556677376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n v="81.567164179104481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n v="37.035087719298247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n v="103.033360455655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n v="84.333333333333329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n v="102.60377358490567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n v="79.992129246064621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n v="70.055309734513273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n v="37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n v="41.911917098445599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n v="57.99257688229056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n v="40.942307692307693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n v="69.9972602739726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n v="73.838709677419359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n v="41.979310344827589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n v="77.93442622950819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n v="106.01972789115646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n v="47.018181818181816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n v="76.016483516483518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n v="54.120603015075375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n v="57.285714285714285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n v="103.81308411214954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n v="105.02602739726028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n v="90.259259259259252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n v="76.978705978705975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n v="102.60162601626017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n v="55.0062893081761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n v="32.127272727272725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n v="50.642857142857146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n v="49.6875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n v="54.894067796610166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n v="46.931937172774866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n v="44.951219512195124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n v="30.99898322318251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n v="107.7625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n v="102.07770270270271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n v="24.976190476190474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n v="79.944134078212286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n v="67.946462715105156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n v="26.070921985815602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n v="105.0032154340836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n v="25.826923076923077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n v="77.666666666666671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n v="57.82692307692308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n v="92.955555555555549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n v="37.945098039215686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n v="31.842105263157894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n v="40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n v="101.1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n v="84.006989951944078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n v="103.41538461538461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n v="105.13333333333334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n v="89.21621621621621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n v="51.995234312946785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n v="64.956521739130437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n v="46.235294117647058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n v="51.151785714285715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n v="33.909722222222221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n v="92.016298633017882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n v="107.42857142857143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n v="75.848484848484844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n v="80.47619047619048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n v="86.978483606557376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n v="105.13541666666667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n v="57.298507462686565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n v="93.348484848484844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n v="71.987179487179489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n v="92.611940298507463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n v="104.99122807017544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n v="30.958174904942965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n v="33.001182732111175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n v="84.187845303867405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n v="73.92307692307692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n v="36.987499999999997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n v="46.896551724137929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n v="102.02437459910199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n v="45.007502206531335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n v="94.285714285714292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n v="101.02325581395348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n v="97.037499999999994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n v="43.00963855421687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n v="94.916030534351151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n v="72.151785714285708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n v="51.007692307692309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n v="85.054545454545448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n v="43.87096774193548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n v="40.063909774436091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n v="43.833333333333336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n v="84.92903225806451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n v="41.067632850241544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n v="54.971428571428568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n v="77.010807374443743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n v="71.201754385964918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n v="91.935483870967744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n v="97.069023569023571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n v="58.916666666666664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n v="58.015466983938133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n v="103.87301587301587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n v="93.46875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n v="61.970370370370368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n v="92.042857142857144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n v="77.268656716417908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n v="93.923913043478265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n v="84.969458128078813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n v="105.97035040431267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n v="36.969040247678016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n v="81.533333333333331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n v="80.999140154772135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n v="26.010498687664043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n v="25.998410896708286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n v="34.173913043478258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n v="28.002083333333335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n v="76.546875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n v="53.053097345132741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n v="106.859375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n v="46.020746887966808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n v="100.17424242424242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n v="101.44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n v="87.972684085510693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n v="74.995594713656388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n v="42.982142857142854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n v="33.115107913669064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n v="101.13101604278074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n v="55.98841354723708"/>
    <x v="3"/>
    <n v="1122"/>
    <x v="1"/>
    <s v="USD"/>
    <x v="878"/>
    <n v="1467781200"/>
    <b v="0"/>
    <b v="0"/>
    <s v="food/food trucks"/>
    <x v="0"/>
    <x v="0"/>
  </r>
  <r>
    <m/>
    <m/>
    <m/>
    <m/>
    <m/>
    <m/>
    <m/>
    <x v="4"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x v="0"/>
    <n v="1450159200"/>
    <d v="2015-12-15T06:00:00"/>
    <b v="0"/>
    <b v="0"/>
    <s v="food/food trucks"/>
    <x v="0"/>
  </r>
  <r>
    <x v="1"/>
    <n v="158"/>
    <x v="1"/>
    <s v="USD"/>
    <n v="1408424400"/>
    <x v="1"/>
    <n v="1408597200"/>
    <d v="2014-08-21T05:00:00"/>
    <b v="0"/>
    <b v="1"/>
    <s v="music/rock"/>
    <x v="1"/>
  </r>
  <r>
    <x v="1"/>
    <n v="1425"/>
    <x v="2"/>
    <s v="AUD"/>
    <n v="1384668000"/>
    <x v="2"/>
    <n v="1384840800"/>
    <d v="2013-11-19T06:00:00"/>
    <b v="0"/>
    <b v="0"/>
    <s v="technology/web"/>
    <x v="2"/>
  </r>
  <r>
    <x v="0"/>
    <n v="24"/>
    <x v="1"/>
    <s v="USD"/>
    <n v="1565499600"/>
    <x v="3"/>
    <n v="1568955600"/>
    <d v="2019-09-20T05:00:00"/>
    <b v="0"/>
    <b v="0"/>
    <s v="music/rock"/>
    <x v="1"/>
  </r>
  <r>
    <x v="0"/>
    <n v="53"/>
    <x v="1"/>
    <s v="USD"/>
    <n v="1547964000"/>
    <x v="4"/>
    <n v="1548309600"/>
    <d v="2019-01-24T06:00:00"/>
    <b v="0"/>
    <b v="0"/>
    <s v="theater/plays"/>
    <x v="3"/>
  </r>
  <r>
    <x v="1"/>
    <n v="174"/>
    <x v="3"/>
    <s v="DKK"/>
    <n v="1346130000"/>
    <x v="5"/>
    <n v="1347080400"/>
    <d v="2012-09-08T05:00:00"/>
    <b v="0"/>
    <b v="0"/>
    <s v="theater/plays"/>
    <x v="3"/>
  </r>
  <r>
    <x v="0"/>
    <n v="18"/>
    <x v="4"/>
    <s v="GBP"/>
    <n v="1505278800"/>
    <x v="6"/>
    <n v="1505365200"/>
    <d v="2017-09-14T05:00:00"/>
    <b v="0"/>
    <b v="0"/>
    <s v="film &amp; video/documentary"/>
    <x v="4"/>
  </r>
  <r>
    <x v="1"/>
    <n v="227"/>
    <x v="3"/>
    <s v="DKK"/>
    <n v="1439442000"/>
    <x v="7"/>
    <n v="1439614800"/>
    <d v="2015-08-15T05:00:00"/>
    <b v="0"/>
    <b v="0"/>
    <s v="theater/plays"/>
    <x v="3"/>
  </r>
  <r>
    <x v="2"/>
    <n v="708"/>
    <x v="3"/>
    <s v="DKK"/>
    <n v="1281330000"/>
    <x v="8"/>
    <n v="1281502800"/>
    <d v="2010-08-11T05:00:00"/>
    <b v="0"/>
    <b v="0"/>
    <s v="theater/plays"/>
    <x v="3"/>
  </r>
  <r>
    <x v="0"/>
    <n v="44"/>
    <x v="1"/>
    <s v="USD"/>
    <n v="1379566800"/>
    <x v="9"/>
    <n v="1383804000"/>
    <d v="2013-11-07T06:00:00"/>
    <b v="0"/>
    <b v="0"/>
    <s v="music/electric music"/>
    <x v="1"/>
  </r>
  <r>
    <x v="1"/>
    <n v="220"/>
    <x v="1"/>
    <s v="USD"/>
    <n v="1281762000"/>
    <x v="10"/>
    <n v="1285909200"/>
    <d v="2010-10-01T05:00:00"/>
    <b v="0"/>
    <b v="0"/>
    <s v="film &amp; video/drama"/>
    <x v="4"/>
  </r>
  <r>
    <x v="0"/>
    <n v="27"/>
    <x v="1"/>
    <s v="USD"/>
    <n v="1285045200"/>
    <x v="11"/>
    <n v="1285563600"/>
    <d v="2010-09-27T05:00:00"/>
    <b v="0"/>
    <b v="1"/>
    <s v="theater/plays"/>
    <x v="3"/>
  </r>
  <r>
    <x v="0"/>
    <n v="55"/>
    <x v="1"/>
    <s v="USD"/>
    <n v="1571720400"/>
    <x v="12"/>
    <n v="1572411600"/>
    <d v="2019-10-30T05:00:00"/>
    <b v="0"/>
    <b v="0"/>
    <s v="film &amp; video/drama"/>
    <x v="4"/>
  </r>
  <r>
    <x v="1"/>
    <n v="98"/>
    <x v="1"/>
    <s v="USD"/>
    <n v="1465621200"/>
    <x v="13"/>
    <n v="1466658000"/>
    <d v="2016-06-23T05:00:00"/>
    <b v="0"/>
    <b v="0"/>
    <s v="music/indie rock"/>
    <x v="1"/>
  </r>
  <r>
    <x v="0"/>
    <n v="200"/>
    <x v="1"/>
    <s v="USD"/>
    <n v="1331013600"/>
    <x v="14"/>
    <n v="1333342800"/>
    <d v="2012-04-02T05:00:00"/>
    <b v="0"/>
    <b v="0"/>
    <s v="music/indie rock"/>
    <x v="1"/>
  </r>
  <r>
    <x v="0"/>
    <n v="452"/>
    <x v="1"/>
    <s v="USD"/>
    <n v="1575957600"/>
    <x v="15"/>
    <n v="1576303200"/>
    <d v="2019-12-14T06:00:00"/>
    <b v="0"/>
    <b v="0"/>
    <s v="technology/wearables"/>
    <x v="2"/>
  </r>
  <r>
    <x v="1"/>
    <n v="100"/>
    <x v="1"/>
    <s v="USD"/>
    <n v="1390370400"/>
    <x v="16"/>
    <n v="1392271200"/>
    <d v="2014-02-13T06:00:00"/>
    <b v="0"/>
    <b v="0"/>
    <s v="publishing/nonfiction"/>
    <x v="5"/>
  </r>
  <r>
    <x v="1"/>
    <n v="1249"/>
    <x v="1"/>
    <s v="USD"/>
    <n v="1294812000"/>
    <x v="17"/>
    <n v="1294898400"/>
    <d v="2011-01-13T06:00:00"/>
    <b v="0"/>
    <b v="0"/>
    <s v="film &amp; video/animation"/>
    <x v="4"/>
  </r>
  <r>
    <x v="3"/>
    <n v="135"/>
    <x v="1"/>
    <s v="USD"/>
    <n v="1536382800"/>
    <x v="18"/>
    <n v="1537074000"/>
    <d v="2018-09-16T05:00:00"/>
    <b v="0"/>
    <b v="0"/>
    <s v="theater/plays"/>
    <x v="3"/>
  </r>
  <r>
    <x v="0"/>
    <n v="674"/>
    <x v="1"/>
    <s v="USD"/>
    <n v="1551679200"/>
    <x v="19"/>
    <n v="1553490000"/>
    <d v="2019-03-25T05:00:00"/>
    <b v="0"/>
    <b v="1"/>
    <s v="theater/plays"/>
    <x v="3"/>
  </r>
  <r>
    <x v="1"/>
    <n v="1396"/>
    <x v="1"/>
    <s v="USD"/>
    <n v="1406523600"/>
    <x v="20"/>
    <n v="1406523600"/>
    <d v="2014-07-28T05:00:00"/>
    <b v="0"/>
    <b v="0"/>
    <s v="film &amp; video/drama"/>
    <x v="4"/>
  </r>
  <r>
    <x v="0"/>
    <n v="558"/>
    <x v="1"/>
    <s v="USD"/>
    <n v="1313384400"/>
    <x v="21"/>
    <n v="1316322000"/>
    <d v="2011-09-18T05:00:00"/>
    <b v="0"/>
    <b v="0"/>
    <s v="theater/plays"/>
    <x v="3"/>
  </r>
  <r>
    <x v="1"/>
    <n v="890"/>
    <x v="1"/>
    <s v="USD"/>
    <n v="1522731600"/>
    <x v="22"/>
    <n v="1524027600"/>
    <d v="2018-04-18T05:00:00"/>
    <b v="0"/>
    <b v="0"/>
    <s v="theater/plays"/>
    <x v="3"/>
  </r>
  <r>
    <x v="1"/>
    <n v="142"/>
    <x v="4"/>
    <s v="GBP"/>
    <n v="1550124000"/>
    <x v="23"/>
    <n v="1554699600"/>
    <d v="2019-04-08T05:00:00"/>
    <b v="0"/>
    <b v="0"/>
    <s v="film &amp; video/documentary"/>
    <x v="4"/>
  </r>
  <r>
    <x v="1"/>
    <n v="2673"/>
    <x v="1"/>
    <s v="USD"/>
    <n v="1403326800"/>
    <x v="24"/>
    <n v="1403499600"/>
    <d v="2014-06-23T05:00:00"/>
    <b v="0"/>
    <b v="0"/>
    <s v="technology/wearables"/>
    <x v="2"/>
  </r>
  <r>
    <x v="1"/>
    <n v="163"/>
    <x v="1"/>
    <s v="USD"/>
    <n v="1305694800"/>
    <x v="25"/>
    <n v="1307422800"/>
    <d v="2011-06-07T05:00:00"/>
    <b v="0"/>
    <b v="1"/>
    <s v="games/video games"/>
    <x v="6"/>
  </r>
  <r>
    <x v="3"/>
    <n v="1480"/>
    <x v="1"/>
    <s v="USD"/>
    <n v="1533013200"/>
    <x v="26"/>
    <n v="1535346000"/>
    <d v="2018-08-27T05:00:00"/>
    <b v="0"/>
    <b v="0"/>
    <s v="theater/plays"/>
    <x v="3"/>
  </r>
  <r>
    <x v="0"/>
    <n v="15"/>
    <x v="1"/>
    <s v="USD"/>
    <n v="1443848400"/>
    <x v="27"/>
    <n v="1444539600"/>
    <d v="2015-10-11T05:00:00"/>
    <b v="0"/>
    <b v="0"/>
    <s v="music/rock"/>
    <x v="1"/>
  </r>
  <r>
    <x v="1"/>
    <n v="2220"/>
    <x v="1"/>
    <s v="USD"/>
    <n v="1265695200"/>
    <x v="28"/>
    <n v="1267682400"/>
    <d v="2010-03-04T06:00:00"/>
    <b v="0"/>
    <b v="1"/>
    <s v="theater/plays"/>
    <x v="3"/>
  </r>
  <r>
    <x v="1"/>
    <n v="1606"/>
    <x v="5"/>
    <s v="CHF"/>
    <n v="1532062800"/>
    <x v="29"/>
    <n v="1535518800"/>
    <d v="2018-08-29T05:00:00"/>
    <b v="0"/>
    <b v="0"/>
    <s v="film &amp; video/shorts"/>
    <x v="4"/>
  </r>
  <r>
    <x v="1"/>
    <n v="129"/>
    <x v="1"/>
    <s v="USD"/>
    <n v="1558674000"/>
    <x v="30"/>
    <n v="1559106000"/>
    <d v="2019-05-29T05:00:00"/>
    <b v="0"/>
    <b v="0"/>
    <s v="film &amp; video/animation"/>
    <x v="4"/>
  </r>
  <r>
    <x v="1"/>
    <n v="226"/>
    <x v="4"/>
    <s v="GBP"/>
    <n v="1451973600"/>
    <x v="31"/>
    <n v="1454392800"/>
    <d v="2016-02-02T06:00:00"/>
    <b v="0"/>
    <b v="0"/>
    <s v="games/video games"/>
    <x v="6"/>
  </r>
  <r>
    <x v="0"/>
    <n v="2307"/>
    <x v="6"/>
    <s v="EUR"/>
    <n v="1515564000"/>
    <x v="32"/>
    <n v="1517896800"/>
    <d v="2018-02-06T06:00:00"/>
    <b v="0"/>
    <b v="0"/>
    <s v="film &amp; video/documentary"/>
    <x v="4"/>
  </r>
  <r>
    <x v="1"/>
    <n v="5419"/>
    <x v="1"/>
    <s v="USD"/>
    <n v="1412485200"/>
    <x v="33"/>
    <n v="1415685600"/>
    <d v="2014-11-11T06:00:00"/>
    <b v="0"/>
    <b v="0"/>
    <s v="theater/plays"/>
    <x v="3"/>
  </r>
  <r>
    <x v="1"/>
    <n v="165"/>
    <x v="1"/>
    <s v="USD"/>
    <n v="1490245200"/>
    <x v="34"/>
    <n v="1490677200"/>
    <d v="2017-03-28T05:00:00"/>
    <b v="0"/>
    <b v="0"/>
    <s v="film &amp; video/documentary"/>
    <x v="4"/>
  </r>
  <r>
    <x v="1"/>
    <n v="1965"/>
    <x v="3"/>
    <s v="DKK"/>
    <n v="1547877600"/>
    <x v="35"/>
    <n v="1551506400"/>
    <d v="2019-03-02T06:00:00"/>
    <b v="0"/>
    <b v="1"/>
    <s v="film &amp; video/drama"/>
    <x v="4"/>
  </r>
  <r>
    <x v="1"/>
    <n v="16"/>
    <x v="1"/>
    <s v="USD"/>
    <n v="1298700000"/>
    <x v="36"/>
    <n v="1300856400"/>
    <d v="2011-03-23T05:00:00"/>
    <b v="0"/>
    <b v="0"/>
    <s v="theater/plays"/>
    <x v="3"/>
  </r>
  <r>
    <x v="1"/>
    <n v="107"/>
    <x v="1"/>
    <s v="USD"/>
    <n v="1570338000"/>
    <x v="37"/>
    <n v="1573192800"/>
    <d v="2019-11-08T06:00:00"/>
    <b v="0"/>
    <b v="1"/>
    <s v="publishing/fiction"/>
    <x v="5"/>
  </r>
  <r>
    <x v="1"/>
    <n v="134"/>
    <x v="1"/>
    <s v="USD"/>
    <n v="1287378000"/>
    <x v="38"/>
    <n v="1287810000"/>
    <d v="2010-10-23T05:00:00"/>
    <b v="0"/>
    <b v="0"/>
    <s v="photography/photography books"/>
    <x v="7"/>
  </r>
  <r>
    <x v="0"/>
    <n v="88"/>
    <x v="3"/>
    <s v="DKK"/>
    <n v="1361772000"/>
    <x v="39"/>
    <n v="1362978000"/>
    <d v="2013-03-11T05:00:00"/>
    <b v="0"/>
    <b v="0"/>
    <s v="theater/plays"/>
    <x v="3"/>
  </r>
  <r>
    <x v="1"/>
    <n v="198"/>
    <x v="1"/>
    <s v="USD"/>
    <n v="1275714000"/>
    <x v="40"/>
    <n v="1277355600"/>
    <d v="2010-06-24T05:00:00"/>
    <b v="0"/>
    <b v="1"/>
    <s v="technology/wearables"/>
    <x v="2"/>
  </r>
  <r>
    <x v="1"/>
    <n v="111"/>
    <x v="6"/>
    <s v="EUR"/>
    <n v="1346734800"/>
    <x v="41"/>
    <n v="1348981200"/>
    <d v="2012-09-30T05:00:00"/>
    <b v="0"/>
    <b v="1"/>
    <s v="music/rock"/>
    <x v="1"/>
  </r>
  <r>
    <x v="1"/>
    <n v="222"/>
    <x v="1"/>
    <s v="USD"/>
    <n v="1309755600"/>
    <x v="42"/>
    <n v="1310533200"/>
    <d v="2011-07-13T05:00:00"/>
    <b v="0"/>
    <b v="0"/>
    <s v="food/food trucks"/>
    <x v="0"/>
  </r>
  <r>
    <x v="1"/>
    <n v="6212"/>
    <x v="1"/>
    <s v="USD"/>
    <n v="1406178000"/>
    <x v="43"/>
    <n v="1407560400"/>
    <d v="2014-08-09T05:00:00"/>
    <b v="0"/>
    <b v="0"/>
    <s v="publishing/radio &amp; podcasts"/>
    <x v="5"/>
  </r>
  <r>
    <x v="1"/>
    <n v="98"/>
    <x v="3"/>
    <s v="DKK"/>
    <n v="1552798800"/>
    <x v="44"/>
    <n v="1552885200"/>
    <d v="2019-03-18T05:00:00"/>
    <b v="0"/>
    <b v="0"/>
    <s v="publishing/fiction"/>
    <x v="5"/>
  </r>
  <r>
    <x v="0"/>
    <n v="48"/>
    <x v="1"/>
    <s v="USD"/>
    <n v="1478062800"/>
    <x v="45"/>
    <n v="1479362400"/>
    <d v="2016-11-17T06:00:00"/>
    <b v="0"/>
    <b v="1"/>
    <s v="theater/plays"/>
    <x v="3"/>
  </r>
  <r>
    <x v="1"/>
    <n v="92"/>
    <x v="1"/>
    <s v="USD"/>
    <n v="1278565200"/>
    <x v="46"/>
    <n v="1280552400"/>
    <d v="2010-07-31T05:00:00"/>
    <b v="0"/>
    <b v="0"/>
    <s v="music/rock"/>
    <x v="1"/>
  </r>
  <r>
    <x v="1"/>
    <n v="149"/>
    <x v="1"/>
    <s v="USD"/>
    <n v="1396069200"/>
    <x v="47"/>
    <n v="1398661200"/>
    <d v="2014-04-28T05:00:00"/>
    <b v="0"/>
    <b v="0"/>
    <s v="theater/plays"/>
    <x v="3"/>
  </r>
  <r>
    <x v="1"/>
    <n v="2431"/>
    <x v="1"/>
    <s v="USD"/>
    <n v="1435208400"/>
    <x v="48"/>
    <n v="1436245200"/>
    <d v="2015-07-07T05:00:00"/>
    <b v="0"/>
    <b v="0"/>
    <s v="theater/plays"/>
    <x v="3"/>
  </r>
  <r>
    <x v="1"/>
    <n v="303"/>
    <x v="1"/>
    <s v="USD"/>
    <n v="1571547600"/>
    <x v="49"/>
    <n v="1575439200"/>
    <d v="2019-12-04T06:00:00"/>
    <b v="0"/>
    <b v="0"/>
    <s v="music/rock"/>
    <x v="1"/>
  </r>
  <r>
    <x v="0"/>
    <n v="1"/>
    <x v="6"/>
    <s v="EUR"/>
    <n v="1375333200"/>
    <x v="50"/>
    <n v="1377752400"/>
    <d v="2013-08-29T05:00:00"/>
    <b v="0"/>
    <b v="0"/>
    <s v="music/metal"/>
    <x v="1"/>
  </r>
  <r>
    <x v="0"/>
    <n v="1467"/>
    <x v="4"/>
    <s v="GBP"/>
    <n v="1332824400"/>
    <x v="51"/>
    <n v="1334206800"/>
    <d v="2012-04-12T05:00:00"/>
    <b v="0"/>
    <b v="1"/>
    <s v="technology/wearables"/>
    <x v="2"/>
  </r>
  <r>
    <x v="0"/>
    <n v="75"/>
    <x v="1"/>
    <s v="USD"/>
    <n v="1284526800"/>
    <x v="52"/>
    <n v="1284872400"/>
    <d v="2010-09-19T05:00:00"/>
    <b v="0"/>
    <b v="0"/>
    <s v="theater/plays"/>
    <x v="3"/>
  </r>
  <r>
    <x v="1"/>
    <n v="209"/>
    <x v="1"/>
    <s v="USD"/>
    <n v="1400562000"/>
    <x v="53"/>
    <n v="1403931600"/>
    <d v="2014-06-28T05:00:00"/>
    <b v="0"/>
    <b v="0"/>
    <s v="film &amp; video/drama"/>
    <x v="4"/>
  </r>
  <r>
    <x v="0"/>
    <n v="120"/>
    <x v="1"/>
    <s v="USD"/>
    <n v="1520748000"/>
    <x v="54"/>
    <n v="1521262800"/>
    <d v="2018-03-17T05:00:00"/>
    <b v="0"/>
    <b v="0"/>
    <s v="technology/wearables"/>
    <x v="2"/>
  </r>
  <r>
    <x v="1"/>
    <n v="131"/>
    <x v="1"/>
    <s v="USD"/>
    <n v="1532926800"/>
    <x v="55"/>
    <n v="1533358800"/>
    <d v="2018-08-04T05:00:00"/>
    <b v="0"/>
    <b v="0"/>
    <s v="music/jazz"/>
    <x v="1"/>
  </r>
  <r>
    <x v="1"/>
    <n v="164"/>
    <x v="1"/>
    <s v="USD"/>
    <n v="1420869600"/>
    <x v="56"/>
    <n v="1421474400"/>
    <d v="2015-01-17T06:00:00"/>
    <b v="0"/>
    <b v="0"/>
    <s v="technology/wearables"/>
    <x v="2"/>
  </r>
  <r>
    <x v="1"/>
    <n v="201"/>
    <x v="1"/>
    <s v="USD"/>
    <n v="1504242000"/>
    <x v="57"/>
    <n v="1505278800"/>
    <d v="2017-09-13T05:00:00"/>
    <b v="0"/>
    <b v="0"/>
    <s v="games/video games"/>
    <x v="6"/>
  </r>
  <r>
    <x v="1"/>
    <n v="211"/>
    <x v="1"/>
    <s v="USD"/>
    <n v="1442811600"/>
    <x v="58"/>
    <n v="1443934800"/>
    <d v="2015-10-04T05:00:00"/>
    <b v="0"/>
    <b v="0"/>
    <s v="theater/plays"/>
    <x v="3"/>
  </r>
  <r>
    <x v="1"/>
    <n v="128"/>
    <x v="1"/>
    <s v="USD"/>
    <n v="1497243600"/>
    <x v="59"/>
    <n v="1498539600"/>
    <d v="2017-06-27T05:00:00"/>
    <b v="0"/>
    <b v="1"/>
    <s v="theater/plays"/>
    <x v="3"/>
  </r>
  <r>
    <x v="1"/>
    <n v="1600"/>
    <x v="0"/>
    <s v="CAD"/>
    <n v="1342501200"/>
    <x v="60"/>
    <n v="1342760400"/>
    <d v="2012-07-20T05:00:00"/>
    <b v="0"/>
    <b v="0"/>
    <s v="theater/plays"/>
    <x v="3"/>
  </r>
  <r>
    <x v="0"/>
    <n v="2253"/>
    <x v="0"/>
    <s v="CAD"/>
    <n v="1298268000"/>
    <x v="61"/>
    <n v="1301720400"/>
    <d v="2011-04-02T05:00:00"/>
    <b v="0"/>
    <b v="0"/>
    <s v="theater/plays"/>
    <x v="3"/>
  </r>
  <r>
    <x v="1"/>
    <n v="249"/>
    <x v="1"/>
    <s v="USD"/>
    <n v="1433480400"/>
    <x v="62"/>
    <n v="1433566800"/>
    <d v="2015-06-06T05:00:00"/>
    <b v="0"/>
    <b v="0"/>
    <s v="technology/web"/>
    <x v="2"/>
  </r>
  <r>
    <x v="0"/>
    <n v="5"/>
    <x v="1"/>
    <s v="USD"/>
    <n v="1493355600"/>
    <x v="63"/>
    <n v="1493874000"/>
    <d v="2017-05-04T05:00:00"/>
    <b v="0"/>
    <b v="0"/>
    <s v="theater/plays"/>
    <x v="3"/>
  </r>
  <r>
    <x v="0"/>
    <n v="38"/>
    <x v="1"/>
    <s v="USD"/>
    <n v="1530507600"/>
    <x v="64"/>
    <n v="1531803600"/>
    <d v="2018-07-17T05:00:00"/>
    <b v="0"/>
    <b v="1"/>
    <s v="technology/web"/>
    <x v="2"/>
  </r>
  <r>
    <x v="1"/>
    <n v="236"/>
    <x v="1"/>
    <s v="USD"/>
    <n v="1296108000"/>
    <x v="65"/>
    <n v="1296712800"/>
    <d v="2011-02-03T06:00:00"/>
    <b v="0"/>
    <b v="0"/>
    <s v="theater/plays"/>
    <x v="3"/>
  </r>
  <r>
    <x v="0"/>
    <n v="12"/>
    <x v="1"/>
    <s v="USD"/>
    <n v="1428469200"/>
    <x v="66"/>
    <n v="1428901200"/>
    <d v="2015-04-13T05:00:00"/>
    <b v="0"/>
    <b v="1"/>
    <s v="theater/plays"/>
    <x v="3"/>
  </r>
  <r>
    <x v="1"/>
    <n v="4065"/>
    <x v="4"/>
    <s v="GBP"/>
    <n v="1264399200"/>
    <x v="67"/>
    <n v="1264831200"/>
    <d v="2010-01-30T06:00:00"/>
    <b v="0"/>
    <b v="1"/>
    <s v="technology/wearables"/>
    <x v="2"/>
  </r>
  <r>
    <x v="1"/>
    <n v="246"/>
    <x v="6"/>
    <s v="EUR"/>
    <n v="1501131600"/>
    <x v="68"/>
    <n v="1505192400"/>
    <d v="2017-09-12T05:00:00"/>
    <b v="0"/>
    <b v="1"/>
    <s v="theater/plays"/>
    <x v="3"/>
  </r>
  <r>
    <x v="3"/>
    <n v="17"/>
    <x v="1"/>
    <s v="USD"/>
    <n v="1292738400"/>
    <x v="69"/>
    <n v="1295676000"/>
    <d v="2011-01-22T06:00:00"/>
    <b v="0"/>
    <b v="0"/>
    <s v="theater/plays"/>
    <x v="3"/>
  </r>
  <r>
    <x v="1"/>
    <n v="2475"/>
    <x v="6"/>
    <s v="EUR"/>
    <n v="1288674000"/>
    <x v="70"/>
    <n v="1292911200"/>
    <d v="2010-12-21T06:00:00"/>
    <b v="0"/>
    <b v="1"/>
    <s v="theater/plays"/>
    <x v="3"/>
  </r>
  <r>
    <x v="1"/>
    <n v="76"/>
    <x v="1"/>
    <s v="USD"/>
    <n v="1575093600"/>
    <x v="71"/>
    <n v="1575439200"/>
    <d v="2019-12-04T06:00:00"/>
    <b v="0"/>
    <b v="0"/>
    <s v="theater/plays"/>
    <x v="3"/>
  </r>
  <r>
    <x v="1"/>
    <n v="54"/>
    <x v="1"/>
    <s v="USD"/>
    <n v="1435726800"/>
    <x v="72"/>
    <n v="1438837200"/>
    <d v="2015-08-06T05:00:00"/>
    <b v="0"/>
    <b v="0"/>
    <s v="film &amp; video/animation"/>
    <x v="4"/>
  </r>
  <r>
    <x v="1"/>
    <n v="88"/>
    <x v="1"/>
    <s v="USD"/>
    <n v="1480226400"/>
    <x v="73"/>
    <n v="1480485600"/>
    <d v="2016-11-30T06:00:00"/>
    <b v="0"/>
    <b v="0"/>
    <s v="music/jazz"/>
    <x v="1"/>
  </r>
  <r>
    <x v="1"/>
    <n v="85"/>
    <x v="4"/>
    <s v="GBP"/>
    <n v="1459054800"/>
    <x v="74"/>
    <n v="1459141200"/>
    <d v="2016-03-28T05:00:00"/>
    <b v="0"/>
    <b v="0"/>
    <s v="music/metal"/>
    <x v="1"/>
  </r>
  <r>
    <x v="1"/>
    <n v="170"/>
    <x v="1"/>
    <s v="USD"/>
    <n v="1531630800"/>
    <x v="75"/>
    <n v="1532322000"/>
    <d v="2018-07-23T05:00:00"/>
    <b v="0"/>
    <b v="0"/>
    <s v="photography/photography books"/>
    <x v="7"/>
  </r>
  <r>
    <x v="0"/>
    <n v="1684"/>
    <x v="1"/>
    <s v="USD"/>
    <n v="1421992800"/>
    <x v="76"/>
    <n v="1426222800"/>
    <d v="2015-03-13T05:00:00"/>
    <b v="1"/>
    <b v="1"/>
    <s v="theater/plays"/>
    <x v="3"/>
  </r>
  <r>
    <x v="0"/>
    <n v="56"/>
    <x v="1"/>
    <s v="USD"/>
    <n v="1285563600"/>
    <x v="77"/>
    <n v="1286773200"/>
    <d v="2010-10-11T05:00:00"/>
    <b v="0"/>
    <b v="1"/>
    <s v="film &amp; video/animation"/>
    <x v="4"/>
  </r>
  <r>
    <x v="1"/>
    <n v="330"/>
    <x v="1"/>
    <s v="USD"/>
    <n v="1523854800"/>
    <x v="78"/>
    <n v="1523941200"/>
    <d v="2018-04-17T05:00:00"/>
    <b v="0"/>
    <b v="0"/>
    <s v="publishing/translations"/>
    <x v="5"/>
  </r>
  <r>
    <x v="0"/>
    <n v="838"/>
    <x v="1"/>
    <s v="USD"/>
    <n v="1529125200"/>
    <x v="79"/>
    <n v="1529557200"/>
    <d v="2018-06-21T05:00:00"/>
    <b v="0"/>
    <b v="0"/>
    <s v="theater/plays"/>
    <x v="3"/>
  </r>
  <r>
    <x v="1"/>
    <n v="127"/>
    <x v="1"/>
    <s v="USD"/>
    <n v="1503982800"/>
    <x v="80"/>
    <n v="1506574800"/>
    <d v="2017-09-28T05:00:00"/>
    <b v="0"/>
    <b v="0"/>
    <s v="games/video games"/>
    <x v="6"/>
  </r>
  <r>
    <x v="1"/>
    <n v="411"/>
    <x v="1"/>
    <s v="USD"/>
    <n v="1511416800"/>
    <x v="81"/>
    <n v="1513576800"/>
    <d v="2017-12-18T06:00:00"/>
    <b v="0"/>
    <b v="0"/>
    <s v="music/rock"/>
    <x v="1"/>
  </r>
  <r>
    <x v="1"/>
    <n v="180"/>
    <x v="4"/>
    <s v="GBP"/>
    <n v="1547704800"/>
    <x v="82"/>
    <n v="1548309600"/>
    <d v="2019-01-24T06:00:00"/>
    <b v="0"/>
    <b v="1"/>
    <s v="games/video games"/>
    <x v="6"/>
  </r>
  <r>
    <x v="0"/>
    <n v="1000"/>
    <x v="1"/>
    <s v="USD"/>
    <n v="1469682000"/>
    <x v="83"/>
    <n v="1471582800"/>
    <d v="2016-08-19T05:00:00"/>
    <b v="0"/>
    <b v="0"/>
    <s v="music/electric music"/>
    <x v="1"/>
  </r>
  <r>
    <x v="1"/>
    <n v="374"/>
    <x v="1"/>
    <s v="USD"/>
    <n v="1343451600"/>
    <x v="84"/>
    <n v="1344315600"/>
    <d v="2012-08-07T05:00:00"/>
    <b v="0"/>
    <b v="0"/>
    <s v="technology/wearables"/>
    <x v="2"/>
  </r>
  <r>
    <x v="1"/>
    <n v="71"/>
    <x v="2"/>
    <s v="AUD"/>
    <n v="1315717200"/>
    <x v="85"/>
    <n v="1316408400"/>
    <d v="2011-09-19T05:00:00"/>
    <b v="0"/>
    <b v="0"/>
    <s v="music/indie rock"/>
    <x v="1"/>
  </r>
  <r>
    <x v="1"/>
    <n v="203"/>
    <x v="1"/>
    <s v="USD"/>
    <n v="1430715600"/>
    <x v="86"/>
    <n v="1431838800"/>
    <d v="2015-05-17T05:00:00"/>
    <b v="1"/>
    <b v="0"/>
    <s v="theater/plays"/>
    <x v="3"/>
  </r>
  <r>
    <x v="0"/>
    <n v="1482"/>
    <x v="2"/>
    <s v="AUD"/>
    <n v="1299564000"/>
    <x v="87"/>
    <n v="1300510800"/>
    <d v="2011-03-19T05:00:00"/>
    <b v="0"/>
    <b v="1"/>
    <s v="music/rock"/>
    <x v="1"/>
  </r>
  <r>
    <x v="1"/>
    <n v="113"/>
    <x v="1"/>
    <s v="USD"/>
    <n v="1429160400"/>
    <x v="88"/>
    <n v="1431061200"/>
    <d v="2015-05-08T05:00:00"/>
    <b v="0"/>
    <b v="0"/>
    <s v="publishing/translations"/>
    <x v="5"/>
  </r>
  <r>
    <x v="1"/>
    <n v="96"/>
    <x v="1"/>
    <s v="USD"/>
    <n v="1271307600"/>
    <x v="89"/>
    <n v="1271480400"/>
    <d v="2010-04-17T05:00:00"/>
    <b v="0"/>
    <b v="0"/>
    <s v="theater/plays"/>
    <x v="3"/>
  </r>
  <r>
    <x v="0"/>
    <n v="106"/>
    <x v="1"/>
    <s v="USD"/>
    <n v="1456380000"/>
    <x v="90"/>
    <n v="1456380000"/>
    <d v="2016-02-25T06:00:00"/>
    <b v="0"/>
    <b v="1"/>
    <s v="theater/plays"/>
    <x v="3"/>
  </r>
  <r>
    <x v="0"/>
    <n v="679"/>
    <x v="6"/>
    <s v="EUR"/>
    <n v="1470459600"/>
    <x v="91"/>
    <n v="1472878800"/>
    <d v="2016-09-03T05:00:00"/>
    <b v="0"/>
    <b v="0"/>
    <s v="publishing/translations"/>
    <x v="5"/>
  </r>
  <r>
    <x v="1"/>
    <n v="498"/>
    <x v="5"/>
    <s v="CHF"/>
    <n v="1277269200"/>
    <x v="92"/>
    <n v="1277355600"/>
    <d v="2010-06-24T05:00:00"/>
    <b v="0"/>
    <b v="1"/>
    <s v="games/video games"/>
    <x v="6"/>
  </r>
  <r>
    <x v="3"/>
    <n v="610"/>
    <x v="1"/>
    <s v="USD"/>
    <n v="1350709200"/>
    <x v="93"/>
    <n v="1351054800"/>
    <d v="2012-10-24T05:00:00"/>
    <b v="0"/>
    <b v="1"/>
    <s v="theater/plays"/>
    <x v="3"/>
  </r>
  <r>
    <x v="1"/>
    <n v="180"/>
    <x v="4"/>
    <s v="GBP"/>
    <n v="1554613200"/>
    <x v="94"/>
    <n v="1555563600"/>
    <d v="2019-04-18T05:00:00"/>
    <b v="0"/>
    <b v="0"/>
    <s v="technology/web"/>
    <x v="2"/>
  </r>
  <r>
    <x v="1"/>
    <n v="27"/>
    <x v="1"/>
    <s v="USD"/>
    <n v="1571029200"/>
    <x v="95"/>
    <n v="1571634000"/>
    <d v="2019-10-21T05:00:00"/>
    <b v="0"/>
    <b v="0"/>
    <s v="film &amp; video/documentary"/>
    <x v="4"/>
  </r>
  <r>
    <x v="1"/>
    <n v="2331"/>
    <x v="1"/>
    <s v="USD"/>
    <n v="1299736800"/>
    <x v="96"/>
    <n v="1300856400"/>
    <d v="2011-03-23T05:00:00"/>
    <b v="0"/>
    <b v="0"/>
    <s v="theater/plays"/>
    <x v="3"/>
  </r>
  <r>
    <x v="1"/>
    <n v="113"/>
    <x v="1"/>
    <s v="USD"/>
    <n v="1435208400"/>
    <x v="48"/>
    <n v="1439874000"/>
    <d v="2015-08-18T05:00:00"/>
    <b v="0"/>
    <b v="0"/>
    <s v="food/food trucks"/>
    <x v="0"/>
  </r>
  <r>
    <x v="0"/>
    <n v="1220"/>
    <x v="2"/>
    <s v="AUD"/>
    <n v="1437973200"/>
    <x v="97"/>
    <n v="1438318800"/>
    <d v="2015-07-31T05:00:00"/>
    <b v="0"/>
    <b v="0"/>
    <s v="games/video games"/>
    <x v="6"/>
  </r>
  <r>
    <x v="1"/>
    <n v="164"/>
    <x v="1"/>
    <s v="USD"/>
    <n v="1416895200"/>
    <x v="98"/>
    <n v="1419400800"/>
    <d v="2014-12-24T06:00:00"/>
    <b v="0"/>
    <b v="0"/>
    <s v="theater/plays"/>
    <x v="3"/>
  </r>
  <r>
    <x v="0"/>
    <n v="1"/>
    <x v="1"/>
    <s v="USD"/>
    <n v="1319000400"/>
    <x v="99"/>
    <n v="1320555600"/>
    <d v="2011-11-06T05:00:00"/>
    <b v="0"/>
    <b v="0"/>
    <s v="theater/plays"/>
    <x v="3"/>
  </r>
  <r>
    <x v="1"/>
    <n v="164"/>
    <x v="1"/>
    <s v="USD"/>
    <n v="1424498400"/>
    <x v="100"/>
    <n v="1425103200"/>
    <d v="2015-02-28T06:00:00"/>
    <b v="0"/>
    <b v="1"/>
    <s v="music/electric music"/>
    <x v="1"/>
  </r>
  <r>
    <x v="1"/>
    <n v="336"/>
    <x v="1"/>
    <s v="USD"/>
    <n v="1526274000"/>
    <x v="101"/>
    <n v="1526878800"/>
    <d v="2018-05-21T05:00:00"/>
    <b v="0"/>
    <b v="1"/>
    <s v="technology/wearables"/>
    <x v="2"/>
  </r>
  <r>
    <x v="0"/>
    <n v="37"/>
    <x v="6"/>
    <s v="EUR"/>
    <n v="1287896400"/>
    <x v="102"/>
    <n v="1288674000"/>
    <d v="2010-11-02T05:00:00"/>
    <b v="0"/>
    <b v="0"/>
    <s v="music/electric music"/>
    <x v="1"/>
  </r>
  <r>
    <x v="1"/>
    <n v="1917"/>
    <x v="1"/>
    <s v="USD"/>
    <n v="1495515600"/>
    <x v="103"/>
    <n v="1495602000"/>
    <d v="2017-05-24T05:00:00"/>
    <b v="0"/>
    <b v="0"/>
    <s v="music/indie rock"/>
    <x v="1"/>
  </r>
  <r>
    <x v="1"/>
    <n v="95"/>
    <x v="1"/>
    <s v="USD"/>
    <n v="1364878800"/>
    <x v="104"/>
    <n v="1366434000"/>
    <d v="2013-04-20T05:00:00"/>
    <b v="0"/>
    <b v="0"/>
    <s v="technology/web"/>
    <x v="2"/>
  </r>
  <r>
    <x v="1"/>
    <n v="147"/>
    <x v="1"/>
    <s v="USD"/>
    <n v="1567918800"/>
    <x v="105"/>
    <n v="1568350800"/>
    <d v="2019-09-13T05:00:00"/>
    <b v="0"/>
    <b v="0"/>
    <s v="theater/plays"/>
    <x v="3"/>
  </r>
  <r>
    <x v="1"/>
    <n v="86"/>
    <x v="1"/>
    <s v="USD"/>
    <n v="1524459600"/>
    <x v="106"/>
    <n v="1525928400"/>
    <d v="2018-05-10T05:00:00"/>
    <b v="0"/>
    <b v="1"/>
    <s v="theater/plays"/>
    <x v="3"/>
  </r>
  <r>
    <x v="1"/>
    <n v="83"/>
    <x v="1"/>
    <s v="USD"/>
    <n v="1333688400"/>
    <x v="107"/>
    <n v="1336885200"/>
    <d v="2012-05-13T05:00:00"/>
    <b v="0"/>
    <b v="0"/>
    <s v="film &amp; video/documentary"/>
    <x v="4"/>
  </r>
  <r>
    <x v="0"/>
    <n v="60"/>
    <x v="1"/>
    <s v="USD"/>
    <n v="1389506400"/>
    <x v="108"/>
    <n v="1389679200"/>
    <d v="2014-01-14T06:00:00"/>
    <b v="0"/>
    <b v="0"/>
    <s v="film &amp; video/television"/>
    <x v="4"/>
  </r>
  <r>
    <x v="0"/>
    <n v="296"/>
    <x v="1"/>
    <s v="USD"/>
    <n v="1536642000"/>
    <x v="109"/>
    <n v="1538283600"/>
    <d v="2018-09-30T05:00:00"/>
    <b v="0"/>
    <b v="0"/>
    <s v="food/food trucks"/>
    <x v="0"/>
  </r>
  <r>
    <x v="1"/>
    <n v="676"/>
    <x v="1"/>
    <s v="USD"/>
    <n v="1348290000"/>
    <x v="110"/>
    <n v="1348808400"/>
    <d v="2012-09-28T05:00:00"/>
    <b v="0"/>
    <b v="0"/>
    <s v="publishing/radio &amp; podcasts"/>
    <x v="5"/>
  </r>
  <r>
    <x v="1"/>
    <n v="361"/>
    <x v="2"/>
    <s v="AUD"/>
    <n v="1408856400"/>
    <x v="111"/>
    <n v="1410152400"/>
    <d v="2014-09-08T05:00:00"/>
    <b v="0"/>
    <b v="0"/>
    <s v="technology/web"/>
    <x v="2"/>
  </r>
  <r>
    <x v="1"/>
    <n v="131"/>
    <x v="1"/>
    <s v="USD"/>
    <n v="1505192400"/>
    <x v="112"/>
    <n v="1505797200"/>
    <d v="2017-09-19T05:00:00"/>
    <b v="0"/>
    <b v="0"/>
    <s v="food/food trucks"/>
    <x v="0"/>
  </r>
  <r>
    <x v="1"/>
    <n v="126"/>
    <x v="1"/>
    <s v="USD"/>
    <n v="1554786000"/>
    <x v="113"/>
    <n v="1554872400"/>
    <d v="2019-04-10T05:00:00"/>
    <b v="0"/>
    <b v="1"/>
    <s v="technology/wearables"/>
    <x v="2"/>
  </r>
  <r>
    <x v="0"/>
    <n v="3304"/>
    <x v="6"/>
    <s v="EUR"/>
    <n v="1510898400"/>
    <x v="114"/>
    <n v="1513922400"/>
    <d v="2017-12-22T06:00:00"/>
    <b v="0"/>
    <b v="0"/>
    <s v="publishing/fiction"/>
    <x v="5"/>
  </r>
  <r>
    <x v="0"/>
    <n v="73"/>
    <x v="1"/>
    <s v="USD"/>
    <n v="1442552400"/>
    <x v="115"/>
    <n v="1442638800"/>
    <d v="2015-09-19T05:00:00"/>
    <b v="0"/>
    <b v="0"/>
    <s v="theater/plays"/>
    <x v="3"/>
  </r>
  <r>
    <x v="1"/>
    <n v="275"/>
    <x v="1"/>
    <s v="USD"/>
    <n v="1316667600"/>
    <x v="116"/>
    <n v="1317186000"/>
    <d v="2011-09-28T05:00:00"/>
    <b v="0"/>
    <b v="0"/>
    <s v="film &amp; video/television"/>
    <x v="4"/>
  </r>
  <r>
    <x v="1"/>
    <n v="67"/>
    <x v="1"/>
    <s v="USD"/>
    <n v="1390716000"/>
    <x v="117"/>
    <n v="1391234400"/>
    <d v="2014-02-01T06:00:00"/>
    <b v="0"/>
    <b v="0"/>
    <s v="photography/photography books"/>
    <x v="7"/>
  </r>
  <r>
    <x v="1"/>
    <n v="154"/>
    <x v="1"/>
    <s v="USD"/>
    <n v="1402894800"/>
    <x v="118"/>
    <n v="1404363600"/>
    <d v="2014-07-03T05:00:00"/>
    <b v="0"/>
    <b v="1"/>
    <s v="film &amp; video/documentary"/>
    <x v="4"/>
  </r>
  <r>
    <x v="1"/>
    <n v="1782"/>
    <x v="1"/>
    <s v="USD"/>
    <n v="1429246800"/>
    <x v="119"/>
    <n v="1429592400"/>
    <d v="2015-04-21T05:00:00"/>
    <b v="0"/>
    <b v="1"/>
    <s v="games/mobile games"/>
    <x v="6"/>
  </r>
  <r>
    <x v="1"/>
    <n v="903"/>
    <x v="1"/>
    <s v="USD"/>
    <n v="1412485200"/>
    <x v="33"/>
    <n v="1413608400"/>
    <d v="2014-10-18T05:00:00"/>
    <b v="0"/>
    <b v="0"/>
    <s v="games/video games"/>
    <x v="6"/>
  </r>
  <r>
    <x v="0"/>
    <n v="3387"/>
    <x v="1"/>
    <s v="USD"/>
    <n v="1417068000"/>
    <x v="120"/>
    <n v="1419400800"/>
    <d v="2014-12-24T06:00:00"/>
    <b v="0"/>
    <b v="0"/>
    <s v="publishing/fiction"/>
    <x v="5"/>
  </r>
  <r>
    <x v="0"/>
    <n v="662"/>
    <x v="0"/>
    <s v="CAD"/>
    <n v="1448344800"/>
    <x v="121"/>
    <n v="1448604000"/>
    <d v="2015-11-27T06:00:00"/>
    <b v="1"/>
    <b v="0"/>
    <s v="theater/plays"/>
    <x v="3"/>
  </r>
  <r>
    <x v="1"/>
    <n v="94"/>
    <x v="6"/>
    <s v="EUR"/>
    <n v="1557723600"/>
    <x v="122"/>
    <n v="1562302800"/>
    <d v="2019-07-05T05:00:00"/>
    <b v="0"/>
    <b v="0"/>
    <s v="photography/photography books"/>
    <x v="7"/>
  </r>
  <r>
    <x v="1"/>
    <n v="180"/>
    <x v="1"/>
    <s v="USD"/>
    <n v="1537333200"/>
    <x v="123"/>
    <n v="1537678800"/>
    <d v="2018-09-23T05:00:00"/>
    <b v="0"/>
    <b v="0"/>
    <s v="theater/plays"/>
    <x v="3"/>
  </r>
  <r>
    <x v="0"/>
    <n v="774"/>
    <x v="1"/>
    <s v="USD"/>
    <n v="1471150800"/>
    <x v="124"/>
    <n v="1473570000"/>
    <d v="2016-09-11T05:00:00"/>
    <b v="0"/>
    <b v="1"/>
    <s v="theater/plays"/>
    <x v="3"/>
  </r>
  <r>
    <x v="0"/>
    <n v="672"/>
    <x v="0"/>
    <s v="CAD"/>
    <n v="1273640400"/>
    <x v="125"/>
    <n v="1273899600"/>
    <d v="2010-05-15T05:00:00"/>
    <b v="0"/>
    <b v="0"/>
    <s v="theater/plays"/>
    <x v="3"/>
  </r>
  <r>
    <x v="3"/>
    <n v="532"/>
    <x v="1"/>
    <s v="USD"/>
    <n v="1282885200"/>
    <x v="126"/>
    <n v="1284008400"/>
    <d v="2010-09-09T05:00:00"/>
    <b v="0"/>
    <b v="0"/>
    <s v="music/rock"/>
    <x v="1"/>
  </r>
  <r>
    <x v="3"/>
    <n v="55"/>
    <x v="2"/>
    <s v="AUD"/>
    <n v="1422943200"/>
    <x v="127"/>
    <n v="1425103200"/>
    <d v="2015-02-28T06:00:00"/>
    <b v="0"/>
    <b v="0"/>
    <s v="food/food trucks"/>
    <x v="0"/>
  </r>
  <r>
    <x v="1"/>
    <n v="533"/>
    <x v="3"/>
    <s v="DKK"/>
    <n v="1319605200"/>
    <x v="128"/>
    <n v="1320991200"/>
    <d v="2011-11-11T06:00:00"/>
    <b v="0"/>
    <b v="0"/>
    <s v="film &amp; video/drama"/>
    <x v="4"/>
  </r>
  <r>
    <x v="1"/>
    <n v="2443"/>
    <x v="4"/>
    <s v="GBP"/>
    <n v="1385704800"/>
    <x v="129"/>
    <n v="1386828000"/>
    <d v="2013-12-12T06:00:00"/>
    <b v="0"/>
    <b v="0"/>
    <s v="technology/web"/>
    <x v="2"/>
  </r>
  <r>
    <x v="1"/>
    <n v="89"/>
    <x v="1"/>
    <s v="USD"/>
    <n v="1515736800"/>
    <x v="130"/>
    <n v="1517119200"/>
    <d v="2018-01-28T06:00:00"/>
    <b v="0"/>
    <b v="1"/>
    <s v="theater/plays"/>
    <x v="3"/>
  </r>
  <r>
    <x v="1"/>
    <n v="159"/>
    <x v="1"/>
    <s v="USD"/>
    <n v="1313125200"/>
    <x v="131"/>
    <n v="1315026000"/>
    <d v="2011-09-03T05:00:00"/>
    <b v="0"/>
    <b v="0"/>
    <s v="music/world music"/>
    <x v="1"/>
  </r>
  <r>
    <x v="0"/>
    <n v="940"/>
    <x v="5"/>
    <s v="CHF"/>
    <n v="1308459600"/>
    <x v="132"/>
    <n v="1312693200"/>
    <d v="2011-08-07T05:00:00"/>
    <b v="0"/>
    <b v="1"/>
    <s v="film &amp; video/documentary"/>
    <x v="4"/>
  </r>
  <r>
    <x v="0"/>
    <n v="117"/>
    <x v="1"/>
    <s v="USD"/>
    <n v="1362636000"/>
    <x v="133"/>
    <n v="1363064400"/>
    <d v="2013-03-12T05:00:00"/>
    <b v="0"/>
    <b v="1"/>
    <s v="theater/plays"/>
    <x v="3"/>
  </r>
  <r>
    <x v="3"/>
    <n v="58"/>
    <x v="1"/>
    <s v="USD"/>
    <n v="1402117200"/>
    <x v="134"/>
    <n v="1403154000"/>
    <d v="2014-06-19T05:00:00"/>
    <b v="0"/>
    <b v="1"/>
    <s v="film &amp; video/drama"/>
    <x v="4"/>
  </r>
  <r>
    <x v="1"/>
    <n v="50"/>
    <x v="1"/>
    <s v="USD"/>
    <n v="1286341200"/>
    <x v="135"/>
    <n v="1286859600"/>
    <d v="2010-10-12T05:00:00"/>
    <b v="0"/>
    <b v="0"/>
    <s v="publishing/nonfiction"/>
    <x v="5"/>
  </r>
  <r>
    <x v="0"/>
    <n v="115"/>
    <x v="1"/>
    <s v="USD"/>
    <n v="1348808400"/>
    <x v="136"/>
    <n v="1349326800"/>
    <d v="2012-10-04T05:00:00"/>
    <b v="0"/>
    <b v="0"/>
    <s v="games/mobile games"/>
    <x v="6"/>
  </r>
  <r>
    <x v="0"/>
    <n v="326"/>
    <x v="1"/>
    <s v="USD"/>
    <n v="1429592400"/>
    <x v="137"/>
    <n v="1430974800"/>
    <d v="2015-05-07T05:00:00"/>
    <b v="0"/>
    <b v="1"/>
    <s v="technology/wearables"/>
    <x v="2"/>
  </r>
  <r>
    <x v="1"/>
    <n v="186"/>
    <x v="1"/>
    <s v="USD"/>
    <n v="1519538400"/>
    <x v="138"/>
    <n v="1519970400"/>
    <d v="2018-03-02T06:00:00"/>
    <b v="0"/>
    <b v="0"/>
    <s v="film &amp; video/documentary"/>
    <x v="4"/>
  </r>
  <r>
    <x v="1"/>
    <n v="1071"/>
    <x v="1"/>
    <s v="USD"/>
    <n v="1434085200"/>
    <x v="139"/>
    <n v="1434603600"/>
    <d v="2015-06-18T05:00:00"/>
    <b v="0"/>
    <b v="0"/>
    <s v="technology/web"/>
    <x v="2"/>
  </r>
  <r>
    <x v="1"/>
    <n v="117"/>
    <x v="1"/>
    <s v="USD"/>
    <n v="1333688400"/>
    <x v="107"/>
    <n v="1337230800"/>
    <d v="2012-05-17T05:00:00"/>
    <b v="0"/>
    <b v="0"/>
    <s v="technology/web"/>
    <x v="2"/>
  </r>
  <r>
    <x v="1"/>
    <n v="70"/>
    <x v="1"/>
    <s v="USD"/>
    <n v="1277701200"/>
    <x v="140"/>
    <n v="1279429200"/>
    <d v="2010-07-18T05:00:00"/>
    <b v="0"/>
    <b v="0"/>
    <s v="music/indie rock"/>
    <x v="1"/>
  </r>
  <r>
    <x v="1"/>
    <n v="135"/>
    <x v="1"/>
    <s v="USD"/>
    <n v="1560747600"/>
    <x v="141"/>
    <n v="1561438800"/>
    <d v="2019-06-25T05:00:00"/>
    <b v="0"/>
    <b v="0"/>
    <s v="theater/plays"/>
    <x v="3"/>
  </r>
  <r>
    <x v="1"/>
    <n v="768"/>
    <x v="5"/>
    <s v="CHF"/>
    <n v="1410066000"/>
    <x v="142"/>
    <n v="1410498000"/>
    <d v="2014-09-12T05:00:00"/>
    <b v="0"/>
    <b v="0"/>
    <s v="technology/wearables"/>
    <x v="2"/>
  </r>
  <r>
    <x v="3"/>
    <n v="51"/>
    <x v="1"/>
    <s v="USD"/>
    <n v="1320732000"/>
    <x v="143"/>
    <n v="1322460000"/>
    <d v="2011-11-28T06:00:00"/>
    <b v="0"/>
    <b v="0"/>
    <s v="theater/plays"/>
    <x v="3"/>
  </r>
  <r>
    <x v="1"/>
    <n v="199"/>
    <x v="1"/>
    <s v="USD"/>
    <n v="1465794000"/>
    <x v="144"/>
    <n v="1466312400"/>
    <d v="2016-06-19T05:00:00"/>
    <b v="0"/>
    <b v="1"/>
    <s v="theater/plays"/>
    <x v="3"/>
  </r>
  <r>
    <x v="1"/>
    <n v="107"/>
    <x v="1"/>
    <s v="USD"/>
    <n v="1500958800"/>
    <x v="145"/>
    <n v="1501736400"/>
    <d v="2017-08-03T05:00:00"/>
    <b v="0"/>
    <b v="0"/>
    <s v="technology/wearables"/>
    <x v="2"/>
  </r>
  <r>
    <x v="1"/>
    <n v="195"/>
    <x v="1"/>
    <s v="USD"/>
    <n v="1357020000"/>
    <x v="146"/>
    <n v="1361512800"/>
    <d v="2013-02-22T06:00:00"/>
    <b v="0"/>
    <b v="0"/>
    <s v="music/indie rock"/>
    <x v="1"/>
  </r>
  <r>
    <x v="0"/>
    <n v="1"/>
    <x v="1"/>
    <s v="USD"/>
    <n v="1544940000"/>
    <x v="147"/>
    <n v="1545026400"/>
    <d v="2018-12-17T06:00:00"/>
    <b v="0"/>
    <b v="0"/>
    <s v="music/rock"/>
    <x v="1"/>
  </r>
  <r>
    <x v="0"/>
    <n v="1467"/>
    <x v="1"/>
    <s v="USD"/>
    <n v="1402290000"/>
    <x v="148"/>
    <n v="1406696400"/>
    <d v="2014-07-30T05:00:00"/>
    <b v="0"/>
    <b v="0"/>
    <s v="music/electric music"/>
    <x v="1"/>
  </r>
  <r>
    <x v="1"/>
    <n v="3376"/>
    <x v="1"/>
    <s v="USD"/>
    <n v="1487311200"/>
    <x v="149"/>
    <n v="1487916000"/>
    <d v="2017-02-24T06:00:00"/>
    <b v="0"/>
    <b v="0"/>
    <s v="music/indie rock"/>
    <x v="1"/>
  </r>
  <r>
    <x v="0"/>
    <n v="5681"/>
    <x v="1"/>
    <s v="USD"/>
    <n v="1350622800"/>
    <x v="150"/>
    <n v="1351141200"/>
    <d v="2012-10-25T05:00:00"/>
    <b v="0"/>
    <b v="0"/>
    <s v="theater/plays"/>
    <x v="3"/>
  </r>
  <r>
    <x v="0"/>
    <n v="1059"/>
    <x v="1"/>
    <s v="USD"/>
    <n v="1463029200"/>
    <x v="151"/>
    <n v="1465016400"/>
    <d v="2016-06-04T05:00:00"/>
    <b v="0"/>
    <b v="1"/>
    <s v="music/indie rock"/>
    <x v="1"/>
  </r>
  <r>
    <x v="0"/>
    <n v="1194"/>
    <x v="1"/>
    <s v="USD"/>
    <n v="1269493200"/>
    <x v="152"/>
    <n v="1270789200"/>
    <d v="2010-04-09T05:00:00"/>
    <b v="0"/>
    <b v="0"/>
    <s v="theater/plays"/>
    <x v="3"/>
  </r>
  <r>
    <x v="3"/>
    <n v="379"/>
    <x v="2"/>
    <s v="AUD"/>
    <n v="1570251600"/>
    <x v="153"/>
    <n v="1572325200"/>
    <d v="2019-10-29T05:00:00"/>
    <b v="0"/>
    <b v="0"/>
    <s v="music/rock"/>
    <x v="1"/>
  </r>
  <r>
    <x v="0"/>
    <n v="30"/>
    <x v="2"/>
    <s v="AUD"/>
    <n v="1388383200"/>
    <x v="154"/>
    <n v="1389420000"/>
    <d v="2014-01-11T06:00:00"/>
    <b v="0"/>
    <b v="0"/>
    <s v="photography/photography books"/>
    <x v="7"/>
  </r>
  <r>
    <x v="1"/>
    <n v="41"/>
    <x v="1"/>
    <s v="USD"/>
    <n v="1449554400"/>
    <x v="155"/>
    <n v="1449640800"/>
    <d v="2015-12-09T06:00:00"/>
    <b v="0"/>
    <b v="0"/>
    <s v="music/rock"/>
    <x v="1"/>
  </r>
  <r>
    <x v="1"/>
    <n v="1821"/>
    <x v="1"/>
    <s v="USD"/>
    <n v="1553662800"/>
    <x v="156"/>
    <n v="1555218000"/>
    <d v="2019-04-14T05:00:00"/>
    <b v="0"/>
    <b v="1"/>
    <s v="theater/plays"/>
    <x v="3"/>
  </r>
  <r>
    <x v="1"/>
    <n v="164"/>
    <x v="1"/>
    <s v="USD"/>
    <n v="1556341200"/>
    <x v="157"/>
    <n v="1557723600"/>
    <d v="2019-05-13T05:00:00"/>
    <b v="0"/>
    <b v="0"/>
    <s v="technology/wearables"/>
    <x v="2"/>
  </r>
  <r>
    <x v="0"/>
    <n v="75"/>
    <x v="1"/>
    <s v="USD"/>
    <n v="1442984400"/>
    <x v="158"/>
    <n v="1443502800"/>
    <d v="2015-09-29T05:00:00"/>
    <b v="0"/>
    <b v="1"/>
    <s v="technology/web"/>
    <x v="2"/>
  </r>
  <r>
    <x v="1"/>
    <n v="157"/>
    <x v="5"/>
    <s v="CHF"/>
    <n v="1544248800"/>
    <x v="159"/>
    <n v="1546840800"/>
    <d v="2019-01-07T06:00:00"/>
    <b v="0"/>
    <b v="0"/>
    <s v="music/rock"/>
    <x v="1"/>
  </r>
  <r>
    <x v="1"/>
    <n v="246"/>
    <x v="1"/>
    <s v="USD"/>
    <n v="1508475600"/>
    <x v="160"/>
    <n v="1512712800"/>
    <d v="2017-12-08T06:00:00"/>
    <b v="0"/>
    <b v="1"/>
    <s v="photography/photography books"/>
    <x v="7"/>
  </r>
  <r>
    <x v="1"/>
    <n v="1396"/>
    <x v="1"/>
    <s v="USD"/>
    <n v="1507438800"/>
    <x v="161"/>
    <n v="1507525200"/>
    <d v="2017-10-09T05:00:00"/>
    <b v="0"/>
    <b v="0"/>
    <s v="theater/plays"/>
    <x v="3"/>
  </r>
  <r>
    <x v="1"/>
    <n v="2506"/>
    <x v="1"/>
    <s v="USD"/>
    <n v="1501563600"/>
    <x v="162"/>
    <n v="1504328400"/>
    <d v="2017-09-02T05:00:00"/>
    <b v="0"/>
    <b v="0"/>
    <s v="technology/web"/>
    <x v="2"/>
  </r>
  <r>
    <x v="1"/>
    <n v="244"/>
    <x v="1"/>
    <s v="USD"/>
    <n v="1292997600"/>
    <x v="163"/>
    <n v="1293343200"/>
    <d v="2010-12-26T06:00:00"/>
    <b v="0"/>
    <b v="0"/>
    <s v="photography/photography books"/>
    <x v="7"/>
  </r>
  <r>
    <x v="1"/>
    <n v="146"/>
    <x v="2"/>
    <s v="AUD"/>
    <n v="1370840400"/>
    <x v="164"/>
    <n v="1371704400"/>
    <d v="2013-06-20T05:00:00"/>
    <b v="0"/>
    <b v="0"/>
    <s v="theater/plays"/>
    <x v="3"/>
  </r>
  <r>
    <x v="0"/>
    <n v="955"/>
    <x v="3"/>
    <s v="DKK"/>
    <n v="1550815200"/>
    <x v="165"/>
    <n v="1552798800"/>
    <d v="2019-03-17T05:00:00"/>
    <b v="0"/>
    <b v="1"/>
    <s v="music/indie rock"/>
    <x v="1"/>
  </r>
  <r>
    <x v="1"/>
    <n v="1267"/>
    <x v="1"/>
    <s v="USD"/>
    <n v="1339909200"/>
    <x v="166"/>
    <n v="1342328400"/>
    <d v="2012-07-15T05:00:00"/>
    <b v="0"/>
    <b v="1"/>
    <s v="film &amp; video/shorts"/>
    <x v="4"/>
  </r>
  <r>
    <x v="0"/>
    <n v="67"/>
    <x v="1"/>
    <s v="USD"/>
    <n v="1501736400"/>
    <x v="167"/>
    <n v="1502341200"/>
    <d v="2017-08-10T05:00:00"/>
    <b v="0"/>
    <b v="0"/>
    <s v="music/indie rock"/>
    <x v="1"/>
  </r>
  <r>
    <x v="0"/>
    <n v="5"/>
    <x v="1"/>
    <s v="USD"/>
    <n v="1395291600"/>
    <x v="168"/>
    <n v="1397192400"/>
    <d v="2014-04-11T05:00:00"/>
    <b v="0"/>
    <b v="0"/>
    <s v="publishing/translations"/>
    <x v="5"/>
  </r>
  <r>
    <x v="0"/>
    <n v="26"/>
    <x v="1"/>
    <s v="USD"/>
    <n v="1405746000"/>
    <x v="169"/>
    <n v="1407042000"/>
    <d v="2014-08-03T05:00:00"/>
    <b v="0"/>
    <b v="1"/>
    <s v="film &amp; video/documentary"/>
    <x v="4"/>
  </r>
  <r>
    <x v="1"/>
    <n v="1561"/>
    <x v="1"/>
    <s v="USD"/>
    <n v="1368853200"/>
    <x v="170"/>
    <n v="1369371600"/>
    <d v="2013-05-24T05:00:00"/>
    <b v="0"/>
    <b v="0"/>
    <s v="theater/plays"/>
    <x v="3"/>
  </r>
  <r>
    <x v="1"/>
    <n v="48"/>
    <x v="1"/>
    <s v="USD"/>
    <n v="1444021200"/>
    <x v="171"/>
    <n v="1444107600"/>
    <d v="2015-10-06T05:00:00"/>
    <b v="0"/>
    <b v="1"/>
    <s v="technology/wearables"/>
    <x v="2"/>
  </r>
  <r>
    <x v="0"/>
    <n v="1130"/>
    <x v="1"/>
    <s v="USD"/>
    <n v="1472619600"/>
    <x v="172"/>
    <n v="1474261200"/>
    <d v="2016-09-19T05:00:00"/>
    <b v="0"/>
    <b v="0"/>
    <s v="theater/plays"/>
    <x v="3"/>
  </r>
  <r>
    <x v="0"/>
    <n v="782"/>
    <x v="1"/>
    <s v="USD"/>
    <n v="1472878800"/>
    <x v="173"/>
    <n v="1473656400"/>
    <d v="2016-09-12T05:00:00"/>
    <b v="0"/>
    <b v="0"/>
    <s v="theater/plays"/>
    <x v="3"/>
  </r>
  <r>
    <x v="1"/>
    <n v="2739"/>
    <x v="1"/>
    <s v="USD"/>
    <n v="1289800800"/>
    <x v="174"/>
    <n v="1291960800"/>
    <d v="2010-12-10T06:00:00"/>
    <b v="0"/>
    <b v="0"/>
    <s v="theater/plays"/>
    <x v="3"/>
  </r>
  <r>
    <x v="0"/>
    <n v="210"/>
    <x v="1"/>
    <s v="USD"/>
    <n v="1505970000"/>
    <x v="175"/>
    <n v="1506747600"/>
    <d v="2017-09-30T05:00:00"/>
    <b v="0"/>
    <b v="0"/>
    <s v="food/food trucks"/>
    <x v="0"/>
  </r>
  <r>
    <x v="1"/>
    <n v="3537"/>
    <x v="0"/>
    <s v="CAD"/>
    <n v="1363496400"/>
    <x v="176"/>
    <n v="1363582800"/>
    <d v="2013-03-18T05:00:00"/>
    <b v="0"/>
    <b v="1"/>
    <s v="theater/plays"/>
    <x v="3"/>
  </r>
  <r>
    <x v="1"/>
    <n v="2107"/>
    <x v="2"/>
    <s v="AUD"/>
    <n v="1269234000"/>
    <x v="177"/>
    <n v="1269666000"/>
    <d v="2010-03-27T05:00:00"/>
    <b v="0"/>
    <b v="0"/>
    <s v="technology/wearables"/>
    <x v="2"/>
  </r>
  <r>
    <x v="0"/>
    <n v="136"/>
    <x v="1"/>
    <s v="USD"/>
    <n v="1507093200"/>
    <x v="178"/>
    <n v="1508648400"/>
    <d v="2017-10-22T05:00:00"/>
    <b v="0"/>
    <b v="0"/>
    <s v="technology/web"/>
    <x v="2"/>
  </r>
  <r>
    <x v="1"/>
    <n v="3318"/>
    <x v="3"/>
    <s v="DKK"/>
    <n v="1560574800"/>
    <x v="179"/>
    <n v="1561957200"/>
    <d v="2019-07-01T05:00:00"/>
    <b v="0"/>
    <b v="0"/>
    <s v="theater/plays"/>
    <x v="3"/>
  </r>
  <r>
    <x v="0"/>
    <n v="86"/>
    <x v="0"/>
    <s v="CAD"/>
    <n v="1284008400"/>
    <x v="180"/>
    <n v="1285131600"/>
    <d v="2010-09-22T05:00:00"/>
    <b v="0"/>
    <b v="0"/>
    <s v="music/rock"/>
    <x v="1"/>
  </r>
  <r>
    <x v="1"/>
    <n v="340"/>
    <x v="1"/>
    <s v="USD"/>
    <n v="1556859600"/>
    <x v="181"/>
    <n v="1556946000"/>
    <d v="2019-05-04T05:00:00"/>
    <b v="0"/>
    <b v="0"/>
    <s v="theater/plays"/>
    <x v="3"/>
  </r>
  <r>
    <x v="0"/>
    <n v="19"/>
    <x v="1"/>
    <s v="USD"/>
    <n v="1526187600"/>
    <x v="182"/>
    <n v="1527138000"/>
    <d v="2018-05-24T05:00:00"/>
    <b v="0"/>
    <b v="0"/>
    <s v="film &amp; video/television"/>
    <x v="4"/>
  </r>
  <r>
    <x v="0"/>
    <n v="886"/>
    <x v="1"/>
    <s v="USD"/>
    <n v="1400821200"/>
    <x v="183"/>
    <n v="1402117200"/>
    <d v="2014-06-07T05:00:00"/>
    <b v="0"/>
    <b v="0"/>
    <s v="theater/plays"/>
    <x v="3"/>
  </r>
  <r>
    <x v="1"/>
    <n v="1442"/>
    <x v="0"/>
    <s v="CAD"/>
    <n v="1361599200"/>
    <x v="184"/>
    <n v="1364014800"/>
    <d v="2013-03-23T05:00:00"/>
    <b v="0"/>
    <b v="1"/>
    <s v="film &amp; video/shorts"/>
    <x v="4"/>
  </r>
  <r>
    <x v="0"/>
    <n v="35"/>
    <x v="6"/>
    <s v="EUR"/>
    <n v="1417500000"/>
    <x v="185"/>
    <n v="1417586400"/>
    <d v="2014-12-03T06:00:00"/>
    <b v="0"/>
    <b v="0"/>
    <s v="theater/plays"/>
    <x v="3"/>
  </r>
  <r>
    <x v="3"/>
    <n v="441"/>
    <x v="1"/>
    <s v="USD"/>
    <n v="1457071200"/>
    <x v="186"/>
    <n v="1457071200"/>
    <d v="2016-03-04T06:00:00"/>
    <b v="0"/>
    <b v="0"/>
    <s v="theater/plays"/>
    <x v="3"/>
  </r>
  <r>
    <x v="0"/>
    <n v="24"/>
    <x v="1"/>
    <s v="USD"/>
    <n v="1370322000"/>
    <x v="187"/>
    <n v="1370408400"/>
    <d v="2013-06-05T05:00:00"/>
    <b v="0"/>
    <b v="1"/>
    <s v="theater/plays"/>
    <x v="3"/>
  </r>
  <r>
    <x v="0"/>
    <n v="86"/>
    <x v="6"/>
    <s v="EUR"/>
    <n v="1552366800"/>
    <x v="188"/>
    <n v="1552626000"/>
    <d v="2019-03-15T05:00:00"/>
    <b v="0"/>
    <b v="0"/>
    <s v="theater/plays"/>
    <x v="3"/>
  </r>
  <r>
    <x v="0"/>
    <n v="243"/>
    <x v="1"/>
    <s v="USD"/>
    <n v="1403845200"/>
    <x v="189"/>
    <n v="1404190800"/>
    <d v="2014-07-01T05:00:00"/>
    <b v="0"/>
    <b v="0"/>
    <s v="music/rock"/>
    <x v="1"/>
  </r>
  <r>
    <x v="0"/>
    <n v="65"/>
    <x v="1"/>
    <s v="USD"/>
    <n v="1523163600"/>
    <x v="190"/>
    <n v="1523509200"/>
    <d v="2018-04-12T05:00:00"/>
    <b v="1"/>
    <b v="0"/>
    <s v="music/indie rock"/>
    <x v="1"/>
  </r>
  <r>
    <x v="1"/>
    <n v="126"/>
    <x v="1"/>
    <s v="USD"/>
    <n v="1442206800"/>
    <x v="191"/>
    <n v="1443589200"/>
    <d v="2015-09-30T05:00:00"/>
    <b v="0"/>
    <b v="0"/>
    <s v="music/metal"/>
    <x v="1"/>
  </r>
  <r>
    <x v="1"/>
    <n v="524"/>
    <x v="1"/>
    <s v="USD"/>
    <n v="1532840400"/>
    <x v="192"/>
    <n v="1533445200"/>
    <d v="2018-08-05T05:00:00"/>
    <b v="0"/>
    <b v="0"/>
    <s v="music/electric music"/>
    <x v="1"/>
  </r>
  <r>
    <x v="0"/>
    <n v="100"/>
    <x v="3"/>
    <s v="DKK"/>
    <n v="1472878800"/>
    <x v="173"/>
    <n v="1474520400"/>
    <d v="2016-09-22T05:00:00"/>
    <b v="0"/>
    <b v="0"/>
    <s v="technology/wearables"/>
    <x v="2"/>
  </r>
  <r>
    <x v="1"/>
    <n v="1989"/>
    <x v="1"/>
    <s v="USD"/>
    <n v="1498194000"/>
    <x v="193"/>
    <n v="1499403600"/>
    <d v="2017-07-07T05:00:00"/>
    <b v="0"/>
    <b v="0"/>
    <s v="film &amp; video/drama"/>
    <x v="4"/>
  </r>
  <r>
    <x v="0"/>
    <n v="168"/>
    <x v="1"/>
    <s v="USD"/>
    <n v="1281070800"/>
    <x v="194"/>
    <n v="1283576400"/>
    <d v="2010-09-04T05:00:00"/>
    <b v="0"/>
    <b v="0"/>
    <s v="music/electric music"/>
    <x v="1"/>
  </r>
  <r>
    <x v="0"/>
    <n v="13"/>
    <x v="1"/>
    <s v="USD"/>
    <n v="1436245200"/>
    <x v="195"/>
    <n v="1436590800"/>
    <d v="2015-07-11T05:00:00"/>
    <b v="0"/>
    <b v="0"/>
    <s v="music/rock"/>
    <x v="1"/>
  </r>
  <r>
    <x v="0"/>
    <n v="1"/>
    <x v="0"/>
    <s v="CAD"/>
    <n v="1269493200"/>
    <x v="152"/>
    <n v="1270443600"/>
    <d v="2010-04-05T05:00:00"/>
    <b v="0"/>
    <b v="0"/>
    <s v="theater/plays"/>
    <x v="3"/>
  </r>
  <r>
    <x v="1"/>
    <n v="157"/>
    <x v="1"/>
    <s v="USD"/>
    <n v="1406264400"/>
    <x v="196"/>
    <n v="1407819600"/>
    <d v="2014-08-12T05:00:00"/>
    <b v="0"/>
    <b v="0"/>
    <s v="technology/web"/>
    <x v="2"/>
  </r>
  <r>
    <x v="3"/>
    <n v="82"/>
    <x v="1"/>
    <s v="USD"/>
    <n v="1317531600"/>
    <x v="197"/>
    <n v="1317877200"/>
    <d v="2011-10-06T05:00:00"/>
    <b v="0"/>
    <b v="0"/>
    <s v="food/food trucks"/>
    <x v="0"/>
  </r>
  <r>
    <x v="1"/>
    <n v="4498"/>
    <x v="2"/>
    <s v="AUD"/>
    <n v="1484632800"/>
    <x v="198"/>
    <n v="1484805600"/>
    <d v="2017-01-19T06:00:00"/>
    <b v="0"/>
    <b v="0"/>
    <s v="theater/plays"/>
    <x v="3"/>
  </r>
  <r>
    <x v="0"/>
    <n v="40"/>
    <x v="1"/>
    <s v="USD"/>
    <n v="1301806800"/>
    <x v="199"/>
    <n v="1302670800"/>
    <d v="2011-04-13T05:00:00"/>
    <b v="0"/>
    <b v="0"/>
    <s v="music/jazz"/>
    <x v="1"/>
  </r>
  <r>
    <x v="1"/>
    <n v="80"/>
    <x v="1"/>
    <s v="USD"/>
    <n v="1539752400"/>
    <x v="200"/>
    <n v="1540789200"/>
    <d v="2018-10-29T05:00:00"/>
    <b v="1"/>
    <b v="0"/>
    <s v="theater/plays"/>
    <x v="3"/>
  </r>
  <r>
    <x v="3"/>
    <n v="57"/>
    <x v="1"/>
    <s v="USD"/>
    <n v="1267250400"/>
    <x v="201"/>
    <n v="1268028000"/>
    <d v="2010-03-08T06:00:00"/>
    <b v="0"/>
    <b v="0"/>
    <s v="publishing/fiction"/>
    <x v="5"/>
  </r>
  <r>
    <x v="1"/>
    <n v="43"/>
    <x v="1"/>
    <s v="USD"/>
    <n v="1535432400"/>
    <x v="202"/>
    <n v="1537160400"/>
    <d v="2018-09-17T05:00:00"/>
    <b v="0"/>
    <b v="1"/>
    <s v="music/rock"/>
    <x v="1"/>
  </r>
  <r>
    <x v="1"/>
    <n v="2053"/>
    <x v="1"/>
    <s v="USD"/>
    <n v="1510207200"/>
    <x v="203"/>
    <n v="1512280800"/>
    <d v="2017-12-03T06:00:00"/>
    <b v="0"/>
    <b v="0"/>
    <s v="film &amp; video/documentary"/>
    <x v="4"/>
  </r>
  <r>
    <x v="2"/>
    <n v="808"/>
    <x v="2"/>
    <s v="AUD"/>
    <n v="1462510800"/>
    <x v="204"/>
    <n v="1463115600"/>
    <d v="2016-05-13T05:00:00"/>
    <b v="0"/>
    <b v="0"/>
    <s v="film &amp; video/documentary"/>
    <x v="4"/>
  </r>
  <r>
    <x v="0"/>
    <n v="226"/>
    <x v="3"/>
    <s v="DKK"/>
    <n v="1488520800"/>
    <x v="205"/>
    <n v="1490850000"/>
    <d v="2017-03-30T05:00:00"/>
    <b v="0"/>
    <b v="0"/>
    <s v="film &amp; video/science fiction"/>
    <x v="4"/>
  </r>
  <r>
    <x v="0"/>
    <n v="1625"/>
    <x v="1"/>
    <s v="USD"/>
    <n v="1377579600"/>
    <x v="206"/>
    <n v="1379653200"/>
    <d v="2013-09-20T05:00:00"/>
    <b v="0"/>
    <b v="0"/>
    <s v="theater/plays"/>
    <x v="3"/>
  </r>
  <r>
    <x v="1"/>
    <n v="168"/>
    <x v="1"/>
    <s v="USD"/>
    <n v="1576389600"/>
    <x v="207"/>
    <n v="1580364000"/>
    <d v="2020-01-30T06:00:00"/>
    <b v="0"/>
    <b v="0"/>
    <s v="theater/plays"/>
    <x v="3"/>
  </r>
  <r>
    <x v="1"/>
    <n v="4289"/>
    <x v="1"/>
    <s v="USD"/>
    <n v="1289019600"/>
    <x v="208"/>
    <n v="1289714400"/>
    <d v="2010-11-14T06:00:00"/>
    <b v="0"/>
    <b v="1"/>
    <s v="music/indie rock"/>
    <x v="1"/>
  </r>
  <r>
    <x v="1"/>
    <n v="165"/>
    <x v="1"/>
    <s v="USD"/>
    <n v="1282194000"/>
    <x v="209"/>
    <n v="1282712400"/>
    <d v="2010-08-25T05:00:00"/>
    <b v="0"/>
    <b v="0"/>
    <s v="music/rock"/>
    <x v="1"/>
  </r>
  <r>
    <x v="0"/>
    <n v="143"/>
    <x v="1"/>
    <s v="USD"/>
    <n v="1550037600"/>
    <x v="210"/>
    <n v="1550210400"/>
    <d v="2019-02-15T06:00:00"/>
    <b v="0"/>
    <b v="0"/>
    <s v="theater/plays"/>
    <x v="3"/>
  </r>
  <r>
    <x v="1"/>
    <n v="1815"/>
    <x v="1"/>
    <s v="USD"/>
    <n v="1321941600"/>
    <x v="211"/>
    <n v="1322114400"/>
    <d v="2011-11-24T06:00:00"/>
    <b v="0"/>
    <b v="0"/>
    <s v="theater/plays"/>
    <x v="3"/>
  </r>
  <r>
    <x v="0"/>
    <n v="934"/>
    <x v="1"/>
    <s v="USD"/>
    <n v="1556427600"/>
    <x v="212"/>
    <n v="1557205200"/>
    <d v="2019-05-07T05:00:00"/>
    <b v="0"/>
    <b v="0"/>
    <s v="film &amp; video/science fiction"/>
    <x v="4"/>
  </r>
  <r>
    <x v="1"/>
    <n v="397"/>
    <x v="4"/>
    <s v="GBP"/>
    <n v="1320991200"/>
    <x v="213"/>
    <n v="1323928800"/>
    <d v="2011-12-15T06:00:00"/>
    <b v="0"/>
    <b v="1"/>
    <s v="film &amp; video/shorts"/>
    <x v="4"/>
  </r>
  <r>
    <x v="1"/>
    <n v="1539"/>
    <x v="1"/>
    <s v="USD"/>
    <n v="1345093200"/>
    <x v="214"/>
    <n v="1346130000"/>
    <d v="2012-08-28T05:00:00"/>
    <b v="0"/>
    <b v="0"/>
    <s v="film &amp; video/animation"/>
    <x v="4"/>
  </r>
  <r>
    <x v="0"/>
    <n v="17"/>
    <x v="1"/>
    <s v="USD"/>
    <n v="1309496400"/>
    <x v="215"/>
    <n v="1311051600"/>
    <d v="2011-07-19T05:00:00"/>
    <b v="1"/>
    <b v="0"/>
    <s v="theater/plays"/>
    <x v="3"/>
  </r>
  <r>
    <x v="0"/>
    <n v="2179"/>
    <x v="1"/>
    <s v="USD"/>
    <n v="1340254800"/>
    <x v="216"/>
    <n v="1340427600"/>
    <d v="2012-06-23T05:00:00"/>
    <b v="1"/>
    <b v="0"/>
    <s v="food/food trucks"/>
    <x v="0"/>
  </r>
  <r>
    <x v="1"/>
    <n v="138"/>
    <x v="1"/>
    <s v="USD"/>
    <n v="1412226000"/>
    <x v="217"/>
    <n v="1412312400"/>
    <d v="2014-10-03T05:00:00"/>
    <b v="0"/>
    <b v="0"/>
    <s v="photography/photography books"/>
    <x v="7"/>
  </r>
  <r>
    <x v="0"/>
    <n v="931"/>
    <x v="1"/>
    <s v="USD"/>
    <n v="1458104400"/>
    <x v="218"/>
    <n v="1459314000"/>
    <d v="2016-03-30T05:00:00"/>
    <b v="0"/>
    <b v="0"/>
    <s v="theater/plays"/>
    <x v="3"/>
  </r>
  <r>
    <x v="1"/>
    <n v="3594"/>
    <x v="1"/>
    <s v="USD"/>
    <n v="1411534800"/>
    <x v="219"/>
    <n v="1415426400"/>
    <d v="2014-11-08T06:00:00"/>
    <b v="0"/>
    <b v="0"/>
    <s v="film &amp; video/science fiction"/>
    <x v="4"/>
  </r>
  <r>
    <x v="1"/>
    <n v="5880"/>
    <x v="1"/>
    <s v="USD"/>
    <n v="1399093200"/>
    <x v="220"/>
    <n v="1399093200"/>
    <d v="2014-05-03T05:00:00"/>
    <b v="1"/>
    <b v="0"/>
    <s v="music/rock"/>
    <x v="1"/>
  </r>
  <r>
    <x v="1"/>
    <n v="112"/>
    <x v="1"/>
    <s v="USD"/>
    <n v="1270702800"/>
    <x v="221"/>
    <n v="1273899600"/>
    <d v="2010-05-15T05:00:00"/>
    <b v="0"/>
    <b v="0"/>
    <s v="photography/photography books"/>
    <x v="7"/>
  </r>
  <r>
    <x v="1"/>
    <n v="943"/>
    <x v="1"/>
    <s v="USD"/>
    <n v="1431666000"/>
    <x v="222"/>
    <n v="1432184400"/>
    <d v="2015-05-21T05:00:00"/>
    <b v="0"/>
    <b v="0"/>
    <s v="games/mobile games"/>
    <x v="6"/>
  </r>
  <r>
    <x v="1"/>
    <n v="2468"/>
    <x v="1"/>
    <s v="USD"/>
    <n v="1472619600"/>
    <x v="172"/>
    <n v="1474779600"/>
    <d v="2016-09-25T05:00:00"/>
    <b v="0"/>
    <b v="0"/>
    <s v="film &amp; video/animation"/>
    <x v="4"/>
  </r>
  <r>
    <x v="1"/>
    <n v="2551"/>
    <x v="1"/>
    <s v="USD"/>
    <n v="1496293200"/>
    <x v="223"/>
    <n v="1500440400"/>
    <d v="2017-07-19T05:00:00"/>
    <b v="0"/>
    <b v="1"/>
    <s v="games/mobile games"/>
    <x v="6"/>
  </r>
  <r>
    <x v="1"/>
    <n v="101"/>
    <x v="1"/>
    <s v="USD"/>
    <n v="1575612000"/>
    <x v="224"/>
    <n v="1575612000"/>
    <d v="2019-12-06T06:00:00"/>
    <b v="0"/>
    <b v="0"/>
    <s v="games/video games"/>
    <x v="6"/>
  </r>
  <r>
    <x v="3"/>
    <n v="67"/>
    <x v="1"/>
    <s v="USD"/>
    <n v="1369112400"/>
    <x v="225"/>
    <n v="1374123600"/>
    <d v="2013-07-18T05:00:00"/>
    <b v="0"/>
    <b v="0"/>
    <s v="theater/plays"/>
    <x v="3"/>
  </r>
  <r>
    <x v="1"/>
    <n v="92"/>
    <x v="1"/>
    <s v="USD"/>
    <n v="1469422800"/>
    <x v="226"/>
    <n v="1469509200"/>
    <d v="2016-07-26T05:00:00"/>
    <b v="0"/>
    <b v="0"/>
    <s v="theater/plays"/>
    <x v="3"/>
  </r>
  <r>
    <x v="1"/>
    <n v="62"/>
    <x v="1"/>
    <s v="USD"/>
    <n v="1307854800"/>
    <x v="227"/>
    <n v="1309237200"/>
    <d v="2011-06-28T05:00:00"/>
    <b v="0"/>
    <b v="0"/>
    <s v="film &amp; video/animation"/>
    <x v="4"/>
  </r>
  <r>
    <x v="1"/>
    <n v="149"/>
    <x v="6"/>
    <s v="EUR"/>
    <n v="1503378000"/>
    <x v="228"/>
    <n v="1503982800"/>
    <d v="2017-08-29T05:00:00"/>
    <b v="0"/>
    <b v="1"/>
    <s v="games/video games"/>
    <x v="6"/>
  </r>
  <r>
    <x v="0"/>
    <n v="92"/>
    <x v="1"/>
    <s v="USD"/>
    <n v="1486965600"/>
    <x v="229"/>
    <n v="1487397600"/>
    <d v="2017-02-18T06:00:00"/>
    <b v="0"/>
    <b v="0"/>
    <s v="film &amp; video/animation"/>
    <x v="4"/>
  </r>
  <r>
    <x v="0"/>
    <n v="57"/>
    <x v="2"/>
    <s v="AUD"/>
    <n v="1561438800"/>
    <x v="230"/>
    <n v="1562043600"/>
    <d v="2019-07-02T05:00:00"/>
    <b v="0"/>
    <b v="1"/>
    <s v="music/rock"/>
    <x v="1"/>
  </r>
  <r>
    <x v="1"/>
    <n v="329"/>
    <x v="1"/>
    <s v="USD"/>
    <n v="1398402000"/>
    <x v="231"/>
    <n v="1398574800"/>
    <d v="2014-04-27T05:00:00"/>
    <b v="0"/>
    <b v="0"/>
    <s v="film &amp; video/animation"/>
    <x v="4"/>
  </r>
  <r>
    <x v="1"/>
    <n v="97"/>
    <x v="3"/>
    <s v="DKK"/>
    <n v="1513231200"/>
    <x v="232"/>
    <n v="1515391200"/>
    <d v="2018-01-08T06:00:00"/>
    <b v="0"/>
    <b v="1"/>
    <s v="theater/plays"/>
    <x v="3"/>
  </r>
  <r>
    <x v="0"/>
    <n v="41"/>
    <x v="1"/>
    <s v="USD"/>
    <n v="1440824400"/>
    <x v="233"/>
    <n v="1441170000"/>
    <d v="2015-09-02T05:00:00"/>
    <b v="0"/>
    <b v="0"/>
    <s v="technology/wearables"/>
    <x v="2"/>
  </r>
  <r>
    <x v="1"/>
    <n v="1784"/>
    <x v="1"/>
    <s v="USD"/>
    <n v="1281070800"/>
    <x v="194"/>
    <n v="1281157200"/>
    <d v="2010-08-07T05:00:00"/>
    <b v="0"/>
    <b v="0"/>
    <s v="theater/plays"/>
    <x v="3"/>
  </r>
  <r>
    <x v="1"/>
    <n v="1684"/>
    <x v="2"/>
    <s v="AUD"/>
    <n v="1397365200"/>
    <x v="234"/>
    <n v="1398229200"/>
    <d v="2014-04-23T05:00:00"/>
    <b v="0"/>
    <b v="1"/>
    <s v="publishing/nonfiction"/>
    <x v="5"/>
  </r>
  <r>
    <x v="1"/>
    <n v="250"/>
    <x v="1"/>
    <s v="USD"/>
    <n v="1494392400"/>
    <x v="235"/>
    <n v="1495256400"/>
    <d v="2017-05-20T05:00:00"/>
    <b v="0"/>
    <b v="1"/>
    <s v="music/rock"/>
    <x v="1"/>
  </r>
  <r>
    <x v="1"/>
    <n v="238"/>
    <x v="1"/>
    <s v="USD"/>
    <n v="1520143200"/>
    <x v="236"/>
    <n v="1520402400"/>
    <d v="2018-03-07T06:00:00"/>
    <b v="0"/>
    <b v="0"/>
    <s v="theater/plays"/>
    <x v="3"/>
  </r>
  <r>
    <x v="1"/>
    <n v="53"/>
    <x v="1"/>
    <s v="USD"/>
    <n v="1405314000"/>
    <x v="237"/>
    <n v="1409806800"/>
    <d v="2014-09-04T05:00:00"/>
    <b v="0"/>
    <b v="0"/>
    <s v="theater/plays"/>
    <x v="3"/>
  </r>
  <r>
    <x v="1"/>
    <n v="214"/>
    <x v="1"/>
    <s v="USD"/>
    <n v="1396846800"/>
    <x v="238"/>
    <n v="1396933200"/>
    <d v="2014-04-08T05:00:00"/>
    <b v="0"/>
    <b v="0"/>
    <s v="theater/plays"/>
    <x v="3"/>
  </r>
  <r>
    <x v="1"/>
    <n v="222"/>
    <x v="1"/>
    <s v="USD"/>
    <n v="1375678800"/>
    <x v="239"/>
    <n v="1376024400"/>
    <d v="2013-08-09T05:00:00"/>
    <b v="0"/>
    <b v="0"/>
    <s v="technology/web"/>
    <x v="2"/>
  </r>
  <r>
    <x v="1"/>
    <n v="1884"/>
    <x v="1"/>
    <s v="USD"/>
    <n v="1482386400"/>
    <x v="240"/>
    <n v="1483682400"/>
    <d v="2017-01-06T06:00:00"/>
    <b v="0"/>
    <b v="1"/>
    <s v="publishing/fiction"/>
    <x v="5"/>
  </r>
  <r>
    <x v="1"/>
    <n v="218"/>
    <x v="2"/>
    <s v="AUD"/>
    <n v="1420005600"/>
    <x v="241"/>
    <n v="1420437600"/>
    <d v="2015-01-05T06:00:00"/>
    <b v="0"/>
    <b v="0"/>
    <s v="games/mobile games"/>
    <x v="6"/>
  </r>
  <r>
    <x v="1"/>
    <n v="6465"/>
    <x v="1"/>
    <s v="USD"/>
    <n v="1420178400"/>
    <x v="242"/>
    <n v="1420783200"/>
    <d v="2015-01-09T06:00:00"/>
    <b v="0"/>
    <b v="0"/>
    <s v="publishing/translations"/>
    <x v="5"/>
  </r>
  <r>
    <x v="0"/>
    <n v="1"/>
    <x v="1"/>
    <s v="USD"/>
    <n v="1264399200"/>
    <x v="67"/>
    <n v="1267423200"/>
    <d v="2010-03-01T06:00:00"/>
    <b v="0"/>
    <b v="0"/>
    <s v="music/rock"/>
    <x v="1"/>
  </r>
  <r>
    <x v="0"/>
    <n v="101"/>
    <x v="1"/>
    <s v="USD"/>
    <n v="1355032800"/>
    <x v="243"/>
    <n v="1355205600"/>
    <d v="2012-12-11T06:00:00"/>
    <b v="0"/>
    <b v="0"/>
    <s v="theater/plays"/>
    <x v="3"/>
  </r>
  <r>
    <x v="1"/>
    <n v="59"/>
    <x v="1"/>
    <s v="USD"/>
    <n v="1382677200"/>
    <x v="244"/>
    <n v="1383109200"/>
    <d v="2013-10-30T05:00:00"/>
    <b v="0"/>
    <b v="0"/>
    <s v="theater/plays"/>
    <x v="3"/>
  </r>
  <r>
    <x v="0"/>
    <n v="1335"/>
    <x v="0"/>
    <s v="CAD"/>
    <n v="1302238800"/>
    <x v="245"/>
    <n v="1303275600"/>
    <d v="2011-04-20T05:00:00"/>
    <b v="0"/>
    <b v="0"/>
    <s v="film &amp; video/drama"/>
    <x v="4"/>
  </r>
  <r>
    <x v="1"/>
    <n v="88"/>
    <x v="1"/>
    <s v="USD"/>
    <n v="1487656800"/>
    <x v="246"/>
    <n v="1487829600"/>
    <d v="2017-02-23T06:00:00"/>
    <b v="0"/>
    <b v="0"/>
    <s v="publishing/nonfiction"/>
    <x v="5"/>
  </r>
  <r>
    <x v="1"/>
    <n v="1697"/>
    <x v="1"/>
    <s v="USD"/>
    <n v="1297836000"/>
    <x v="247"/>
    <n v="1298268000"/>
    <d v="2011-02-21T06:00:00"/>
    <b v="0"/>
    <b v="1"/>
    <s v="music/rock"/>
    <x v="1"/>
  </r>
  <r>
    <x v="0"/>
    <n v="15"/>
    <x v="4"/>
    <s v="GBP"/>
    <n v="1453615200"/>
    <x v="248"/>
    <n v="1456812000"/>
    <d v="2016-03-01T06:00:00"/>
    <b v="0"/>
    <b v="0"/>
    <s v="music/rock"/>
    <x v="1"/>
  </r>
  <r>
    <x v="1"/>
    <n v="92"/>
    <x v="1"/>
    <s v="USD"/>
    <n v="1362463200"/>
    <x v="249"/>
    <n v="1363669200"/>
    <d v="2013-03-19T05:00:00"/>
    <b v="0"/>
    <b v="0"/>
    <s v="theater/plays"/>
    <x v="3"/>
  </r>
  <r>
    <x v="1"/>
    <n v="186"/>
    <x v="1"/>
    <s v="USD"/>
    <n v="1481176800"/>
    <x v="250"/>
    <n v="1482904800"/>
    <d v="2016-12-28T06:00:00"/>
    <b v="0"/>
    <b v="1"/>
    <s v="theater/plays"/>
    <x v="3"/>
  </r>
  <r>
    <x v="1"/>
    <n v="138"/>
    <x v="1"/>
    <s v="USD"/>
    <n v="1354946400"/>
    <x v="251"/>
    <n v="1356588000"/>
    <d v="2012-12-27T06:00:00"/>
    <b v="1"/>
    <b v="0"/>
    <s v="photography/photography books"/>
    <x v="7"/>
  </r>
  <r>
    <x v="1"/>
    <n v="261"/>
    <x v="1"/>
    <s v="USD"/>
    <n v="1348808400"/>
    <x v="136"/>
    <n v="1349845200"/>
    <d v="2012-10-10T05:00:00"/>
    <b v="0"/>
    <b v="0"/>
    <s v="music/rock"/>
    <x v="1"/>
  </r>
  <r>
    <x v="0"/>
    <n v="454"/>
    <x v="1"/>
    <s v="USD"/>
    <n v="1282712400"/>
    <x v="252"/>
    <n v="1283058000"/>
    <d v="2010-08-29T05:00:00"/>
    <b v="0"/>
    <b v="1"/>
    <s v="music/rock"/>
    <x v="1"/>
  </r>
  <r>
    <x v="1"/>
    <n v="107"/>
    <x v="1"/>
    <s v="USD"/>
    <n v="1301979600"/>
    <x v="253"/>
    <n v="1304226000"/>
    <d v="2011-05-01T05:00:00"/>
    <b v="0"/>
    <b v="1"/>
    <s v="music/indie rock"/>
    <x v="1"/>
  </r>
  <r>
    <x v="1"/>
    <n v="199"/>
    <x v="1"/>
    <s v="USD"/>
    <n v="1263016800"/>
    <x v="254"/>
    <n v="1263016800"/>
    <d v="2010-01-09T06:00:00"/>
    <b v="0"/>
    <b v="0"/>
    <s v="photography/photography books"/>
    <x v="7"/>
  </r>
  <r>
    <x v="1"/>
    <n v="5512"/>
    <x v="1"/>
    <s v="USD"/>
    <n v="1360648800"/>
    <x v="255"/>
    <n v="1362031200"/>
    <d v="2013-02-28T06:00:00"/>
    <b v="0"/>
    <b v="0"/>
    <s v="theater/plays"/>
    <x v="3"/>
  </r>
  <r>
    <x v="1"/>
    <n v="86"/>
    <x v="1"/>
    <s v="USD"/>
    <n v="1451800800"/>
    <x v="256"/>
    <n v="1455602400"/>
    <d v="2016-02-16T06:00:00"/>
    <b v="0"/>
    <b v="0"/>
    <s v="theater/plays"/>
    <x v="3"/>
  </r>
  <r>
    <x v="0"/>
    <n v="3182"/>
    <x v="6"/>
    <s v="EUR"/>
    <n v="1415340000"/>
    <x v="257"/>
    <n v="1418191200"/>
    <d v="2014-12-10T06:00:00"/>
    <b v="0"/>
    <b v="1"/>
    <s v="music/jazz"/>
    <x v="1"/>
  </r>
  <r>
    <x v="1"/>
    <n v="2768"/>
    <x v="2"/>
    <s v="AUD"/>
    <n v="1351054800"/>
    <x v="258"/>
    <n v="1352440800"/>
    <d v="2012-11-09T06:00:00"/>
    <b v="0"/>
    <b v="0"/>
    <s v="theater/plays"/>
    <x v="3"/>
  </r>
  <r>
    <x v="1"/>
    <n v="48"/>
    <x v="1"/>
    <s v="USD"/>
    <n v="1349326800"/>
    <x v="259"/>
    <n v="1353304800"/>
    <d v="2012-11-19T06:00:00"/>
    <b v="0"/>
    <b v="0"/>
    <s v="film &amp; video/documentary"/>
    <x v="4"/>
  </r>
  <r>
    <x v="1"/>
    <n v="87"/>
    <x v="1"/>
    <s v="USD"/>
    <n v="1548914400"/>
    <x v="260"/>
    <n v="1550728800"/>
    <d v="2019-02-21T06:00:00"/>
    <b v="0"/>
    <b v="0"/>
    <s v="film &amp; video/television"/>
    <x v="4"/>
  </r>
  <r>
    <x v="3"/>
    <n v="1890"/>
    <x v="1"/>
    <s v="USD"/>
    <n v="1291269600"/>
    <x v="261"/>
    <n v="1291442400"/>
    <d v="2010-12-04T06:00:00"/>
    <b v="0"/>
    <b v="0"/>
    <s v="games/video games"/>
    <x v="6"/>
  </r>
  <r>
    <x v="2"/>
    <n v="61"/>
    <x v="1"/>
    <s v="USD"/>
    <n v="1449468000"/>
    <x v="262"/>
    <n v="1452146400"/>
    <d v="2016-01-07T06:00:00"/>
    <b v="0"/>
    <b v="0"/>
    <s v="photography/photography books"/>
    <x v="7"/>
  </r>
  <r>
    <x v="1"/>
    <n v="1894"/>
    <x v="1"/>
    <s v="USD"/>
    <n v="1562734800"/>
    <x v="263"/>
    <n v="1564894800"/>
    <d v="2019-08-04T05:00:00"/>
    <b v="0"/>
    <b v="1"/>
    <s v="theater/plays"/>
    <x v="3"/>
  </r>
  <r>
    <x v="1"/>
    <n v="282"/>
    <x v="0"/>
    <s v="CAD"/>
    <n v="1505624400"/>
    <x v="264"/>
    <n v="1505883600"/>
    <d v="2017-09-20T05:00:00"/>
    <b v="0"/>
    <b v="0"/>
    <s v="theater/plays"/>
    <x v="3"/>
  </r>
  <r>
    <x v="0"/>
    <n v="15"/>
    <x v="1"/>
    <s v="USD"/>
    <n v="1509948000"/>
    <x v="265"/>
    <n v="1510380000"/>
    <d v="2017-11-11T06:00:00"/>
    <b v="0"/>
    <b v="0"/>
    <s v="theater/plays"/>
    <x v="3"/>
  </r>
  <r>
    <x v="1"/>
    <n v="116"/>
    <x v="1"/>
    <s v="USD"/>
    <n v="1554526800"/>
    <x v="266"/>
    <n v="1555218000"/>
    <d v="2019-04-14T05:00:00"/>
    <b v="0"/>
    <b v="0"/>
    <s v="publishing/translations"/>
    <x v="5"/>
  </r>
  <r>
    <x v="0"/>
    <n v="133"/>
    <x v="1"/>
    <s v="USD"/>
    <n v="1334811600"/>
    <x v="267"/>
    <n v="1335243600"/>
    <d v="2012-04-24T05:00:00"/>
    <b v="0"/>
    <b v="1"/>
    <s v="games/video games"/>
    <x v="6"/>
  </r>
  <r>
    <x v="1"/>
    <n v="83"/>
    <x v="1"/>
    <s v="USD"/>
    <n v="1279515600"/>
    <x v="268"/>
    <n v="1279688400"/>
    <d v="2010-07-21T05:00:00"/>
    <b v="0"/>
    <b v="0"/>
    <s v="theater/plays"/>
    <x v="3"/>
  </r>
  <r>
    <x v="1"/>
    <n v="91"/>
    <x v="1"/>
    <s v="USD"/>
    <n v="1353909600"/>
    <x v="269"/>
    <n v="1356069600"/>
    <d v="2012-12-21T06:00:00"/>
    <b v="0"/>
    <b v="0"/>
    <s v="technology/web"/>
    <x v="2"/>
  </r>
  <r>
    <x v="1"/>
    <n v="546"/>
    <x v="1"/>
    <s v="USD"/>
    <n v="1535950800"/>
    <x v="270"/>
    <n v="1536210000"/>
    <d v="2018-09-06T05:00:00"/>
    <b v="0"/>
    <b v="0"/>
    <s v="theater/plays"/>
    <x v="3"/>
  </r>
  <r>
    <x v="1"/>
    <n v="393"/>
    <x v="1"/>
    <s v="USD"/>
    <n v="1511244000"/>
    <x v="271"/>
    <n v="1511762400"/>
    <d v="2017-11-27T06:00:00"/>
    <b v="0"/>
    <b v="0"/>
    <s v="film &amp; video/animation"/>
    <x v="4"/>
  </r>
  <r>
    <x v="0"/>
    <n v="2062"/>
    <x v="1"/>
    <s v="USD"/>
    <n v="1331445600"/>
    <x v="272"/>
    <n v="1333256400"/>
    <d v="2012-04-01T05:00:00"/>
    <b v="0"/>
    <b v="1"/>
    <s v="theater/plays"/>
    <x v="3"/>
  </r>
  <r>
    <x v="1"/>
    <n v="133"/>
    <x v="1"/>
    <s v="USD"/>
    <n v="1480226400"/>
    <x v="73"/>
    <n v="1480744800"/>
    <d v="2016-12-03T06:00:00"/>
    <b v="0"/>
    <b v="1"/>
    <s v="film &amp; video/television"/>
    <x v="4"/>
  </r>
  <r>
    <x v="0"/>
    <n v="29"/>
    <x v="3"/>
    <s v="DKK"/>
    <n v="1464584400"/>
    <x v="273"/>
    <n v="1465016400"/>
    <d v="2016-06-04T05:00:00"/>
    <b v="0"/>
    <b v="0"/>
    <s v="music/rock"/>
    <x v="1"/>
  </r>
  <r>
    <x v="0"/>
    <n v="132"/>
    <x v="1"/>
    <s v="USD"/>
    <n v="1335848400"/>
    <x v="274"/>
    <n v="1336280400"/>
    <d v="2012-05-06T05:00:00"/>
    <b v="0"/>
    <b v="0"/>
    <s v="technology/web"/>
    <x v="2"/>
  </r>
  <r>
    <x v="1"/>
    <n v="254"/>
    <x v="1"/>
    <s v="USD"/>
    <n v="1473483600"/>
    <x v="275"/>
    <n v="1476766800"/>
    <d v="2016-10-18T05:00:00"/>
    <b v="0"/>
    <b v="0"/>
    <s v="theater/plays"/>
    <x v="3"/>
  </r>
  <r>
    <x v="3"/>
    <n v="184"/>
    <x v="1"/>
    <s v="USD"/>
    <n v="1479880800"/>
    <x v="276"/>
    <n v="1480485600"/>
    <d v="2016-11-30T06:00:00"/>
    <b v="0"/>
    <b v="0"/>
    <s v="theater/plays"/>
    <x v="3"/>
  </r>
  <r>
    <x v="1"/>
    <n v="176"/>
    <x v="1"/>
    <s v="USD"/>
    <n v="1430197200"/>
    <x v="277"/>
    <n v="1430197200"/>
    <d v="2015-04-28T05:00:00"/>
    <b v="0"/>
    <b v="0"/>
    <s v="music/electric music"/>
    <x v="1"/>
  </r>
  <r>
    <x v="0"/>
    <n v="137"/>
    <x v="3"/>
    <s v="DKK"/>
    <n v="1331701200"/>
    <x v="278"/>
    <n v="1331787600"/>
    <d v="2012-03-15T05:00:00"/>
    <b v="0"/>
    <b v="1"/>
    <s v="music/metal"/>
    <x v="1"/>
  </r>
  <r>
    <x v="1"/>
    <n v="337"/>
    <x v="0"/>
    <s v="CAD"/>
    <n v="1438578000"/>
    <x v="279"/>
    <n v="1438837200"/>
    <d v="2015-08-06T05:00:00"/>
    <b v="0"/>
    <b v="0"/>
    <s v="theater/plays"/>
    <x v="3"/>
  </r>
  <r>
    <x v="0"/>
    <n v="908"/>
    <x v="1"/>
    <s v="USD"/>
    <n v="1368162000"/>
    <x v="280"/>
    <n v="1370926800"/>
    <d v="2013-06-11T05:00:00"/>
    <b v="0"/>
    <b v="1"/>
    <s v="film &amp; video/documentary"/>
    <x v="4"/>
  </r>
  <r>
    <x v="1"/>
    <n v="107"/>
    <x v="1"/>
    <s v="USD"/>
    <n v="1318654800"/>
    <x v="281"/>
    <n v="1319000400"/>
    <d v="2011-10-19T05:00:00"/>
    <b v="1"/>
    <b v="0"/>
    <s v="technology/web"/>
    <x v="2"/>
  </r>
  <r>
    <x v="0"/>
    <n v="10"/>
    <x v="1"/>
    <s v="USD"/>
    <n v="1331874000"/>
    <x v="282"/>
    <n v="1333429200"/>
    <d v="2012-04-03T05:00:00"/>
    <b v="0"/>
    <b v="0"/>
    <s v="food/food trucks"/>
    <x v="0"/>
  </r>
  <r>
    <x v="3"/>
    <n v="32"/>
    <x v="6"/>
    <s v="EUR"/>
    <n v="1286254800"/>
    <x v="283"/>
    <n v="1287032400"/>
    <d v="2010-10-14T05:00:00"/>
    <b v="0"/>
    <b v="0"/>
    <s v="theater/plays"/>
    <x v="3"/>
  </r>
  <r>
    <x v="1"/>
    <n v="183"/>
    <x v="1"/>
    <s v="USD"/>
    <n v="1540530000"/>
    <x v="284"/>
    <n v="1541570400"/>
    <d v="2018-11-07T06:00:00"/>
    <b v="0"/>
    <b v="0"/>
    <s v="theater/plays"/>
    <x v="3"/>
  </r>
  <r>
    <x v="0"/>
    <n v="1910"/>
    <x v="5"/>
    <s v="CHF"/>
    <n v="1381813200"/>
    <x v="285"/>
    <n v="1383976800"/>
    <d v="2013-11-09T06:00:00"/>
    <b v="0"/>
    <b v="0"/>
    <s v="theater/plays"/>
    <x v="3"/>
  </r>
  <r>
    <x v="0"/>
    <n v="38"/>
    <x v="2"/>
    <s v="AUD"/>
    <n v="1548655200"/>
    <x v="286"/>
    <n v="1550556000"/>
    <d v="2019-02-19T06:00:00"/>
    <b v="0"/>
    <b v="0"/>
    <s v="theater/plays"/>
    <x v="3"/>
  </r>
  <r>
    <x v="0"/>
    <n v="104"/>
    <x v="2"/>
    <s v="AUD"/>
    <n v="1389679200"/>
    <x v="287"/>
    <n v="1390456800"/>
    <d v="2014-01-23T06:00:00"/>
    <b v="0"/>
    <b v="1"/>
    <s v="theater/plays"/>
    <x v="3"/>
  </r>
  <r>
    <x v="1"/>
    <n v="72"/>
    <x v="1"/>
    <s v="USD"/>
    <n v="1456466400"/>
    <x v="288"/>
    <n v="1458018000"/>
    <d v="2016-03-15T05:00:00"/>
    <b v="0"/>
    <b v="1"/>
    <s v="music/rock"/>
    <x v="1"/>
  </r>
  <r>
    <x v="0"/>
    <n v="49"/>
    <x v="1"/>
    <s v="USD"/>
    <n v="1456984800"/>
    <x v="289"/>
    <n v="1461819600"/>
    <d v="2016-04-28T05:00:00"/>
    <b v="0"/>
    <b v="0"/>
    <s v="food/food trucks"/>
    <x v="0"/>
  </r>
  <r>
    <x v="0"/>
    <n v="1"/>
    <x v="3"/>
    <s v="DKK"/>
    <n v="1504069200"/>
    <x v="290"/>
    <n v="1504155600"/>
    <d v="2017-08-31T05:00:00"/>
    <b v="0"/>
    <b v="1"/>
    <s v="publishing/nonfiction"/>
    <x v="5"/>
  </r>
  <r>
    <x v="1"/>
    <n v="295"/>
    <x v="1"/>
    <s v="USD"/>
    <n v="1424930400"/>
    <x v="291"/>
    <n v="1426395600"/>
    <d v="2015-03-15T05:00:00"/>
    <b v="0"/>
    <b v="0"/>
    <s v="film &amp; video/documentary"/>
    <x v="4"/>
  </r>
  <r>
    <x v="0"/>
    <n v="245"/>
    <x v="1"/>
    <s v="USD"/>
    <n v="1535864400"/>
    <x v="292"/>
    <n v="1537074000"/>
    <d v="2018-09-16T05:00:00"/>
    <b v="0"/>
    <b v="0"/>
    <s v="theater/plays"/>
    <x v="3"/>
  </r>
  <r>
    <x v="0"/>
    <n v="32"/>
    <x v="1"/>
    <s v="USD"/>
    <n v="1452146400"/>
    <x v="293"/>
    <n v="1452578400"/>
    <d v="2016-01-12T06:00:00"/>
    <b v="0"/>
    <b v="0"/>
    <s v="music/indie rock"/>
    <x v="1"/>
  </r>
  <r>
    <x v="1"/>
    <n v="142"/>
    <x v="1"/>
    <s v="USD"/>
    <n v="1470546000"/>
    <x v="294"/>
    <n v="1474088400"/>
    <d v="2016-09-17T05:00:00"/>
    <b v="0"/>
    <b v="0"/>
    <s v="film &amp; video/documentary"/>
    <x v="4"/>
  </r>
  <r>
    <x v="1"/>
    <n v="85"/>
    <x v="1"/>
    <s v="USD"/>
    <n v="1458363600"/>
    <x v="295"/>
    <n v="1461906000"/>
    <d v="2016-04-29T05:00:00"/>
    <b v="0"/>
    <b v="0"/>
    <s v="theater/plays"/>
    <x v="3"/>
  </r>
  <r>
    <x v="0"/>
    <n v="7"/>
    <x v="1"/>
    <s v="USD"/>
    <n v="1500008400"/>
    <x v="296"/>
    <n v="1500267600"/>
    <d v="2017-07-17T05:00:00"/>
    <b v="0"/>
    <b v="1"/>
    <s v="theater/plays"/>
    <x v="3"/>
  </r>
  <r>
    <x v="1"/>
    <n v="659"/>
    <x v="3"/>
    <s v="DKK"/>
    <n v="1338958800"/>
    <x v="297"/>
    <n v="1340686800"/>
    <d v="2012-06-26T05:00:00"/>
    <b v="0"/>
    <b v="1"/>
    <s v="publishing/fiction"/>
    <x v="5"/>
  </r>
  <r>
    <x v="0"/>
    <n v="803"/>
    <x v="1"/>
    <s v="USD"/>
    <n v="1303102800"/>
    <x v="298"/>
    <n v="1303189200"/>
    <d v="2011-04-19T05:00:00"/>
    <b v="0"/>
    <b v="0"/>
    <s v="theater/plays"/>
    <x v="3"/>
  </r>
  <r>
    <x v="3"/>
    <n v="75"/>
    <x v="1"/>
    <s v="USD"/>
    <n v="1316581200"/>
    <x v="299"/>
    <n v="1318309200"/>
    <d v="2011-10-11T05:00:00"/>
    <b v="0"/>
    <b v="1"/>
    <s v="music/indie rock"/>
    <x v="1"/>
  </r>
  <r>
    <x v="0"/>
    <n v="16"/>
    <x v="1"/>
    <s v="USD"/>
    <n v="1270789200"/>
    <x v="300"/>
    <n v="1272171600"/>
    <d v="2010-04-25T05:00:00"/>
    <b v="0"/>
    <b v="0"/>
    <s v="games/video games"/>
    <x v="6"/>
  </r>
  <r>
    <x v="1"/>
    <n v="121"/>
    <x v="1"/>
    <s v="USD"/>
    <n v="1297836000"/>
    <x v="247"/>
    <n v="1298872800"/>
    <d v="2011-02-28T06:00:00"/>
    <b v="0"/>
    <b v="0"/>
    <s v="theater/plays"/>
    <x v="3"/>
  </r>
  <r>
    <x v="1"/>
    <n v="3742"/>
    <x v="1"/>
    <s v="USD"/>
    <n v="1382677200"/>
    <x v="244"/>
    <n v="1383282000"/>
    <d v="2013-11-01T05:00:00"/>
    <b v="0"/>
    <b v="0"/>
    <s v="theater/plays"/>
    <x v="3"/>
  </r>
  <r>
    <x v="1"/>
    <n v="223"/>
    <x v="1"/>
    <s v="USD"/>
    <n v="1330322400"/>
    <x v="301"/>
    <n v="1330495200"/>
    <d v="2012-02-29T06:00:00"/>
    <b v="0"/>
    <b v="0"/>
    <s v="music/rock"/>
    <x v="1"/>
  </r>
  <r>
    <x v="1"/>
    <n v="133"/>
    <x v="1"/>
    <s v="USD"/>
    <n v="1552366800"/>
    <x v="188"/>
    <n v="1552798800"/>
    <d v="2019-03-17T05:00:00"/>
    <b v="0"/>
    <b v="1"/>
    <s v="film &amp; video/documentary"/>
    <x v="4"/>
  </r>
  <r>
    <x v="0"/>
    <n v="31"/>
    <x v="1"/>
    <s v="USD"/>
    <n v="1400907600"/>
    <x v="302"/>
    <n v="1403413200"/>
    <d v="2014-06-22T05:00:00"/>
    <b v="0"/>
    <b v="0"/>
    <s v="theater/plays"/>
    <x v="3"/>
  </r>
  <r>
    <x v="0"/>
    <n v="108"/>
    <x v="6"/>
    <s v="EUR"/>
    <n v="1574143200"/>
    <x v="303"/>
    <n v="1574229600"/>
    <d v="2019-11-20T06:00:00"/>
    <b v="0"/>
    <b v="1"/>
    <s v="food/food trucks"/>
    <x v="0"/>
  </r>
  <r>
    <x v="0"/>
    <n v="30"/>
    <x v="1"/>
    <s v="USD"/>
    <n v="1494738000"/>
    <x v="304"/>
    <n v="1495861200"/>
    <d v="2017-05-27T05:00:00"/>
    <b v="0"/>
    <b v="0"/>
    <s v="theater/plays"/>
    <x v="3"/>
  </r>
  <r>
    <x v="0"/>
    <n v="17"/>
    <x v="1"/>
    <s v="USD"/>
    <n v="1392357600"/>
    <x v="305"/>
    <n v="1392530400"/>
    <d v="2014-02-16T06:00:00"/>
    <b v="0"/>
    <b v="0"/>
    <s v="music/rock"/>
    <x v="1"/>
  </r>
  <r>
    <x v="3"/>
    <n v="64"/>
    <x v="1"/>
    <s v="USD"/>
    <n v="1281589200"/>
    <x v="306"/>
    <n v="1283662800"/>
    <d v="2010-09-05T05:00:00"/>
    <b v="0"/>
    <b v="0"/>
    <s v="technology/web"/>
    <x v="2"/>
  </r>
  <r>
    <x v="0"/>
    <n v="80"/>
    <x v="1"/>
    <s v="USD"/>
    <n v="1305003600"/>
    <x v="307"/>
    <n v="1305781200"/>
    <d v="2011-05-19T05:00:00"/>
    <b v="0"/>
    <b v="0"/>
    <s v="publishing/fiction"/>
    <x v="5"/>
  </r>
  <r>
    <x v="0"/>
    <n v="2468"/>
    <x v="1"/>
    <s v="USD"/>
    <n v="1301634000"/>
    <x v="308"/>
    <n v="1302325200"/>
    <d v="2011-04-09T05:00:00"/>
    <b v="0"/>
    <b v="0"/>
    <s v="film &amp; video/shorts"/>
    <x v="4"/>
  </r>
  <r>
    <x v="1"/>
    <n v="5168"/>
    <x v="1"/>
    <s v="USD"/>
    <n v="1290664800"/>
    <x v="309"/>
    <n v="1291788000"/>
    <d v="2010-12-08T06:00:00"/>
    <b v="0"/>
    <b v="0"/>
    <s v="theater/plays"/>
    <x v="3"/>
  </r>
  <r>
    <x v="0"/>
    <n v="26"/>
    <x v="4"/>
    <s v="GBP"/>
    <n v="1395896400"/>
    <x v="310"/>
    <n v="1396069200"/>
    <d v="2014-03-29T05:00:00"/>
    <b v="0"/>
    <b v="0"/>
    <s v="film &amp; video/documentary"/>
    <x v="4"/>
  </r>
  <r>
    <x v="1"/>
    <n v="307"/>
    <x v="1"/>
    <s v="USD"/>
    <n v="1434862800"/>
    <x v="311"/>
    <n v="1435899600"/>
    <d v="2015-07-03T05:00:00"/>
    <b v="0"/>
    <b v="1"/>
    <s v="theater/plays"/>
    <x v="3"/>
  </r>
  <r>
    <x v="0"/>
    <n v="73"/>
    <x v="1"/>
    <s v="USD"/>
    <n v="1529125200"/>
    <x v="79"/>
    <n v="1531112400"/>
    <d v="2018-07-09T05:00:00"/>
    <b v="0"/>
    <b v="1"/>
    <s v="theater/plays"/>
    <x v="3"/>
  </r>
  <r>
    <x v="0"/>
    <n v="128"/>
    <x v="1"/>
    <s v="USD"/>
    <n v="1451109600"/>
    <x v="312"/>
    <n v="1451628000"/>
    <d v="2016-01-01T06:00:00"/>
    <b v="0"/>
    <b v="0"/>
    <s v="film &amp; video/animation"/>
    <x v="4"/>
  </r>
  <r>
    <x v="0"/>
    <n v="33"/>
    <x v="1"/>
    <s v="USD"/>
    <n v="1566968400"/>
    <x v="313"/>
    <n v="1567314000"/>
    <d v="2019-09-01T05:00:00"/>
    <b v="0"/>
    <b v="1"/>
    <s v="theater/plays"/>
    <x v="3"/>
  </r>
  <r>
    <x v="1"/>
    <n v="2441"/>
    <x v="1"/>
    <s v="USD"/>
    <n v="1543557600"/>
    <x v="314"/>
    <n v="1544508000"/>
    <d v="2018-12-11T06:00:00"/>
    <b v="0"/>
    <b v="0"/>
    <s v="music/rock"/>
    <x v="1"/>
  </r>
  <r>
    <x v="2"/>
    <n v="211"/>
    <x v="1"/>
    <s v="USD"/>
    <n v="1481522400"/>
    <x v="315"/>
    <n v="1482472800"/>
    <d v="2016-12-23T06:00:00"/>
    <b v="0"/>
    <b v="0"/>
    <s v="games/video games"/>
    <x v="6"/>
  </r>
  <r>
    <x v="1"/>
    <n v="1385"/>
    <x v="4"/>
    <s v="GBP"/>
    <n v="1512712800"/>
    <x v="316"/>
    <n v="1512799200"/>
    <d v="2017-12-09T06:00:00"/>
    <b v="0"/>
    <b v="0"/>
    <s v="film &amp; video/documentary"/>
    <x v="4"/>
  </r>
  <r>
    <x v="1"/>
    <n v="190"/>
    <x v="1"/>
    <s v="USD"/>
    <n v="1324274400"/>
    <x v="317"/>
    <n v="1324360800"/>
    <d v="2011-12-20T06:00:00"/>
    <b v="0"/>
    <b v="0"/>
    <s v="food/food trucks"/>
    <x v="0"/>
  </r>
  <r>
    <x v="1"/>
    <n v="470"/>
    <x v="1"/>
    <s v="USD"/>
    <n v="1364446800"/>
    <x v="318"/>
    <n v="1364533200"/>
    <d v="2013-03-29T05:00:00"/>
    <b v="0"/>
    <b v="0"/>
    <s v="technology/wearables"/>
    <x v="2"/>
  </r>
  <r>
    <x v="1"/>
    <n v="253"/>
    <x v="1"/>
    <s v="USD"/>
    <n v="1542693600"/>
    <x v="319"/>
    <n v="1545112800"/>
    <d v="2018-12-18T06:00:00"/>
    <b v="0"/>
    <b v="0"/>
    <s v="theater/plays"/>
    <x v="3"/>
  </r>
  <r>
    <x v="1"/>
    <n v="1113"/>
    <x v="1"/>
    <s v="USD"/>
    <n v="1515564000"/>
    <x v="32"/>
    <n v="1516168800"/>
    <d v="2018-01-17T06:00:00"/>
    <b v="0"/>
    <b v="0"/>
    <s v="music/rock"/>
    <x v="1"/>
  </r>
  <r>
    <x v="1"/>
    <n v="2283"/>
    <x v="1"/>
    <s v="USD"/>
    <n v="1573797600"/>
    <x v="320"/>
    <n v="1574920800"/>
    <d v="2019-11-28T06:00:00"/>
    <b v="0"/>
    <b v="0"/>
    <s v="music/rock"/>
    <x v="1"/>
  </r>
  <r>
    <x v="0"/>
    <n v="1072"/>
    <x v="1"/>
    <s v="USD"/>
    <n v="1292392800"/>
    <x v="321"/>
    <n v="1292479200"/>
    <d v="2010-12-16T06:00:00"/>
    <b v="0"/>
    <b v="1"/>
    <s v="music/rock"/>
    <x v="1"/>
  </r>
  <r>
    <x v="1"/>
    <n v="1095"/>
    <x v="1"/>
    <s v="USD"/>
    <n v="1573452000"/>
    <x v="322"/>
    <n v="1573538400"/>
    <d v="2019-11-12T06:00:00"/>
    <b v="0"/>
    <b v="0"/>
    <s v="theater/plays"/>
    <x v="3"/>
  </r>
  <r>
    <x v="1"/>
    <n v="1690"/>
    <x v="1"/>
    <s v="USD"/>
    <n v="1317790800"/>
    <x v="323"/>
    <n v="1320382800"/>
    <d v="2011-11-04T05:00:00"/>
    <b v="0"/>
    <b v="0"/>
    <s v="theater/plays"/>
    <x v="3"/>
  </r>
  <r>
    <x v="3"/>
    <n v="1297"/>
    <x v="0"/>
    <s v="CAD"/>
    <n v="1501650000"/>
    <x v="324"/>
    <n v="1502859600"/>
    <d v="2017-08-16T05:00:00"/>
    <b v="0"/>
    <b v="0"/>
    <s v="theater/plays"/>
    <x v="3"/>
  </r>
  <r>
    <x v="0"/>
    <n v="393"/>
    <x v="1"/>
    <s v="USD"/>
    <n v="1323669600"/>
    <x v="325"/>
    <n v="1323756000"/>
    <d v="2011-12-13T06:00:00"/>
    <b v="0"/>
    <b v="0"/>
    <s v="photography/photography books"/>
    <x v="7"/>
  </r>
  <r>
    <x v="0"/>
    <n v="1257"/>
    <x v="1"/>
    <s v="USD"/>
    <n v="1440738000"/>
    <x v="326"/>
    <n v="1441342800"/>
    <d v="2015-09-04T05:00:00"/>
    <b v="0"/>
    <b v="0"/>
    <s v="music/indie rock"/>
    <x v="1"/>
  </r>
  <r>
    <x v="0"/>
    <n v="328"/>
    <x v="1"/>
    <s v="USD"/>
    <n v="1374296400"/>
    <x v="327"/>
    <n v="1375333200"/>
    <d v="2013-08-01T05:00:00"/>
    <b v="0"/>
    <b v="0"/>
    <s v="theater/plays"/>
    <x v="3"/>
  </r>
  <r>
    <x v="0"/>
    <n v="147"/>
    <x v="1"/>
    <s v="USD"/>
    <n v="1384840800"/>
    <x v="328"/>
    <n v="1389420000"/>
    <d v="2014-01-11T06:00:00"/>
    <b v="0"/>
    <b v="0"/>
    <s v="theater/plays"/>
    <x v="3"/>
  </r>
  <r>
    <x v="0"/>
    <n v="830"/>
    <x v="1"/>
    <s v="USD"/>
    <n v="1516600800"/>
    <x v="329"/>
    <n v="1520056800"/>
    <d v="2018-03-03T06:00:00"/>
    <b v="0"/>
    <b v="0"/>
    <s v="games/video games"/>
    <x v="6"/>
  </r>
  <r>
    <x v="0"/>
    <n v="331"/>
    <x v="4"/>
    <s v="GBP"/>
    <n v="1436418000"/>
    <x v="330"/>
    <n v="1436504400"/>
    <d v="2015-07-10T05:00:00"/>
    <b v="0"/>
    <b v="0"/>
    <s v="film &amp; video/drama"/>
    <x v="4"/>
  </r>
  <r>
    <x v="0"/>
    <n v="25"/>
    <x v="1"/>
    <s v="USD"/>
    <n v="1503550800"/>
    <x v="331"/>
    <n v="1508302800"/>
    <d v="2017-10-18T05:00:00"/>
    <b v="0"/>
    <b v="1"/>
    <s v="music/indie rock"/>
    <x v="1"/>
  </r>
  <r>
    <x v="1"/>
    <n v="191"/>
    <x v="1"/>
    <s v="USD"/>
    <n v="1423634400"/>
    <x v="332"/>
    <n v="1425708000"/>
    <d v="2015-03-07T06:00:00"/>
    <b v="0"/>
    <b v="0"/>
    <s v="technology/web"/>
    <x v="2"/>
  </r>
  <r>
    <x v="0"/>
    <n v="3483"/>
    <x v="1"/>
    <s v="USD"/>
    <n v="1487224800"/>
    <x v="333"/>
    <n v="1488348000"/>
    <d v="2017-03-01T06:00:00"/>
    <b v="0"/>
    <b v="0"/>
    <s v="food/food trucks"/>
    <x v="0"/>
  </r>
  <r>
    <x v="0"/>
    <n v="923"/>
    <x v="1"/>
    <s v="USD"/>
    <n v="1500008400"/>
    <x v="296"/>
    <n v="1502600400"/>
    <d v="2017-08-13T05:00:00"/>
    <b v="0"/>
    <b v="0"/>
    <s v="theater/plays"/>
    <x v="3"/>
  </r>
  <r>
    <x v="0"/>
    <n v="1"/>
    <x v="1"/>
    <s v="USD"/>
    <n v="1432098000"/>
    <x v="334"/>
    <n v="1433653200"/>
    <d v="2015-06-07T05:00:00"/>
    <b v="0"/>
    <b v="1"/>
    <s v="music/jazz"/>
    <x v="1"/>
  </r>
  <r>
    <x v="1"/>
    <n v="2013"/>
    <x v="1"/>
    <s v="USD"/>
    <n v="1440392400"/>
    <x v="335"/>
    <n v="1441602000"/>
    <d v="2015-09-07T05:00:00"/>
    <b v="0"/>
    <b v="0"/>
    <s v="music/rock"/>
    <x v="1"/>
  </r>
  <r>
    <x v="0"/>
    <n v="33"/>
    <x v="0"/>
    <s v="CAD"/>
    <n v="1446876000"/>
    <x v="336"/>
    <n v="1447567200"/>
    <d v="2015-11-15T06:00:00"/>
    <b v="0"/>
    <b v="0"/>
    <s v="theater/plays"/>
    <x v="3"/>
  </r>
  <r>
    <x v="1"/>
    <n v="1703"/>
    <x v="1"/>
    <s v="USD"/>
    <n v="1562302800"/>
    <x v="337"/>
    <n v="1562389200"/>
    <d v="2019-07-06T05:00:00"/>
    <b v="0"/>
    <b v="0"/>
    <s v="theater/plays"/>
    <x v="3"/>
  </r>
  <r>
    <x v="1"/>
    <n v="80"/>
    <x v="3"/>
    <s v="DKK"/>
    <n v="1378184400"/>
    <x v="338"/>
    <n v="1378789200"/>
    <d v="2013-09-10T05:00:00"/>
    <b v="0"/>
    <b v="0"/>
    <s v="film &amp; video/documentary"/>
    <x v="4"/>
  </r>
  <r>
    <x v="2"/>
    <n v="86"/>
    <x v="1"/>
    <s v="USD"/>
    <n v="1485064800"/>
    <x v="339"/>
    <n v="1488520800"/>
    <d v="2017-03-03T06:00:00"/>
    <b v="0"/>
    <b v="0"/>
    <s v="technology/wearables"/>
    <x v="2"/>
  </r>
  <r>
    <x v="0"/>
    <n v="40"/>
    <x v="6"/>
    <s v="EUR"/>
    <n v="1326520800"/>
    <x v="340"/>
    <n v="1327298400"/>
    <d v="2012-01-23T06:00:00"/>
    <b v="0"/>
    <b v="0"/>
    <s v="theater/plays"/>
    <x v="3"/>
  </r>
  <r>
    <x v="1"/>
    <n v="41"/>
    <x v="1"/>
    <s v="USD"/>
    <n v="1441256400"/>
    <x v="341"/>
    <n v="1443416400"/>
    <d v="2015-09-28T05:00:00"/>
    <b v="0"/>
    <b v="0"/>
    <s v="games/video games"/>
    <x v="6"/>
  </r>
  <r>
    <x v="0"/>
    <n v="23"/>
    <x v="0"/>
    <s v="CAD"/>
    <n v="1533877200"/>
    <x v="342"/>
    <n v="1534136400"/>
    <d v="2018-08-13T05:00:00"/>
    <b v="1"/>
    <b v="0"/>
    <s v="photography/photography books"/>
    <x v="7"/>
  </r>
  <r>
    <x v="1"/>
    <n v="187"/>
    <x v="1"/>
    <s v="USD"/>
    <n v="1314421200"/>
    <x v="343"/>
    <n v="1315026000"/>
    <d v="2011-09-03T05:00:00"/>
    <b v="0"/>
    <b v="0"/>
    <s v="film &amp; video/animation"/>
    <x v="4"/>
  </r>
  <r>
    <x v="1"/>
    <n v="2875"/>
    <x v="4"/>
    <s v="GBP"/>
    <n v="1293861600"/>
    <x v="344"/>
    <n v="1295071200"/>
    <d v="2011-01-15T06:00:00"/>
    <b v="0"/>
    <b v="1"/>
    <s v="theater/plays"/>
    <x v="3"/>
  </r>
  <r>
    <x v="1"/>
    <n v="88"/>
    <x v="1"/>
    <s v="USD"/>
    <n v="1507352400"/>
    <x v="345"/>
    <n v="1509426000"/>
    <d v="2017-10-31T05:00:00"/>
    <b v="0"/>
    <b v="0"/>
    <s v="theater/plays"/>
    <x v="3"/>
  </r>
  <r>
    <x v="1"/>
    <n v="191"/>
    <x v="1"/>
    <s v="USD"/>
    <n v="1296108000"/>
    <x v="65"/>
    <n v="1299391200"/>
    <d v="2011-03-06T06:00:00"/>
    <b v="0"/>
    <b v="0"/>
    <s v="music/rock"/>
    <x v="1"/>
  </r>
  <r>
    <x v="1"/>
    <n v="139"/>
    <x v="1"/>
    <s v="USD"/>
    <n v="1324965600"/>
    <x v="346"/>
    <n v="1325052000"/>
    <d v="2011-12-28T06:00:00"/>
    <b v="0"/>
    <b v="0"/>
    <s v="music/rock"/>
    <x v="1"/>
  </r>
  <r>
    <x v="1"/>
    <n v="186"/>
    <x v="1"/>
    <s v="USD"/>
    <n v="1520229600"/>
    <x v="347"/>
    <n v="1522818000"/>
    <d v="2018-04-04T05:00:00"/>
    <b v="0"/>
    <b v="0"/>
    <s v="music/indie rock"/>
    <x v="1"/>
  </r>
  <r>
    <x v="1"/>
    <n v="112"/>
    <x v="2"/>
    <s v="AUD"/>
    <n v="1482991200"/>
    <x v="348"/>
    <n v="1485324000"/>
    <d v="2017-01-25T06:00:00"/>
    <b v="0"/>
    <b v="0"/>
    <s v="theater/plays"/>
    <x v="3"/>
  </r>
  <r>
    <x v="1"/>
    <n v="101"/>
    <x v="1"/>
    <s v="USD"/>
    <n v="1294034400"/>
    <x v="349"/>
    <n v="1294120800"/>
    <d v="2011-01-04T06:00:00"/>
    <b v="0"/>
    <b v="1"/>
    <s v="theater/plays"/>
    <x v="3"/>
  </r>
  <r>
    <x v="0"/>
    <n v="75"/>
    <x v="1"/>
    <s v="USD"/>
    <n v="1413608400"/>
    <x v="350"/>
    <n v="1415685600"/>
    <d v="2014-11-11T06:00:00"/>
    <b v="0"/>
    <b v="1"/>
    <s v="theater/plays"/>
    <x v="3"/>
  </r>
  <r>
    <x v="1"/>
    <n v="206"/>
    <x v="4"/>
    <s v="GBP"/>
    <n v="1286946000"/>
    <x v="351"/>
    <n v="1288933200"/>
    <d v="2010-11-05T05:00:00"/>
    <b v="0"/>
    <b v="1"/>
    <s v="film &amp; video/documentary"/>
    <x v="4"/>
  </r>
  <r>
    <x v="1"/>
    <n v="154"/>
    <x v="1"/>
    <s v="USD"/>
    <n v="1359871200"/>
    <x v="352"/>
    <n v="1363237200"/>
    <d v="2013-03-14T05:00:00"/>
    <b v="0"/>
    <b v="1"/>
    <s v="film &amp; video/television"/>
    <x v="4"/>
  </r>
  <r>
    <x v="1"/>
    <n v="5966"/>
    <x v="1"/>
    <s v="USD"/>
    <n v="1555304400"/>
    <x v="353"/>
    <n v="1555822800"/>
    <d v="2019-04-21T05:00:00"/>
    <b v="0"/>
    <b v="0"/>
    <s v="theater/plays"/>
    <x v="3"/>
  </r>
  <r>
    <x v="0"/>
    <n v="2176"/>
    <x v="1"/>
    <s v="USD"/>
    <n v="1423375200"/>
    <x v="354"/>
    <n v="1427778000"/>
    <d v="2015-03-31T05:00:00"/>
    <b v="0"/>
    <b v="0"/>
    <s v="theater/plays"/>
    <x v="3"/>
  </r>
  <r>
    <x v="1"/>
    <n v="169"/>
    <x v="1"/>
    <s v="USD"/>
    <n v="1420696800"/>
    <x v="355"/>
    <n v="1422424800"/>
    <d v="2015-01-28T06:00:00"/>
    <b v="0"/>
    <b v="1"/>
    <s v="film &amp; video/documentary"/>
    <x v="4"/>
  </r>
  <r>
    <x v="1"/>
    <n v="2106"/>
    <x v="1"/>
    <s v="USD"/>
    <n v="1502946000"/>
    <x v="356"/>
    <n v="1503637200"/>
    <d v="2017-08-25T05:00:00"/>
    <b v="0"/>
    <b v="0"/>
    <s v="theater/plays"/>
    <x v="3"/>
  </r>
  <r>
    <x v="0"/>
    <n v="441"/>
    <x v="1"/>
    <s v="USD"/>
    <n v="1547186400"/>
    <x v="357"/>
    <n v="1547618400"/>
    <d v="2019-01-16T06:00:00"/>
    <b v="0"/>
    <b v="1"/>
    <s v="film &amp; video/documentary"/>
    <x v="4"/>
  </r>
  <r>
    <x v="0"/>
    <n v="25"/>
    <x v="1"/>
    <s v="USD"/>
    <n v="1444971600"/>
    <x v="358"/>
    <n v="1449900000"/>
    <d v="2015-12-12T06:00:00"/>
    <b v="0"/>
    <b v="0"/>
    <s v="music/indie rock"/>
    <x v="1"/>
  </r>
  <r>
    <x v="1"/>
    <n v="131"/>
    <x v="1"/>
    <s v="USD"/>
    <n v="1404622800"/>
    <x v="359"/>
    <n v="1405141200"/>
    <d v="2014-07-12T05:00:00"/>
    <b v="0"/>
    <b v="0"/>
    <s v="music/rock"/>
    <x v="1"/>
  </r>
  <r>
    <x v="0"/>
    <n v="127"/>
    <x v="1"/>
    <s v="USD"/>
    <n v="1571720400"/>
    <x v="12"/>
    <n v="1572933600"/>
    <d v="2019-11-05T06:00:00"/>
    <b v="0"/>
    <b v="0"/>
    <s v="theater/plays"/>
    <x v="3"/>
  </r>
  <r>
    <x v="0"/>
    <n v="355"/>
    <x v="1"/>
    <s v="USD"/>
    <n v="1526878800"/>
    <x v="360"/>
    <n v="1530162000"/>
    <d v="2018-06-28T05:00:00"/>
    <b v="0"/>
    <b v="0"/>
    <s v="film &amp; video/documentary"/>
    <x v="4"/>
  </r>
  <r>
    <x v="0"/>
    <n v="44"/>
    <x v="4"/>
    <s v="GBP"/>
    <n v="1319691600"/>
    <x v="361"/>
    <n v="1320904800"/>
    <d v="2011-11-10T06:00:00"/>
    <b v="0"/>
    <b v="0"/>
    <s v="theater/plays"/>
    <x v="3"/>
  </r>
  <r>
    <x v="1"/>
    <n v="84"/>
    <x v="1"/>
    <s v="USD"/>
    <n v="1371963600"/>
    <x v="362"/>
    <n v="1372395600"/>
    <d v="2013-06-28T05:00:00"/>
    <b v="0"/>
    <b v="0"/>
    <s v="theater/plays"/>
    <x v="3"/>
  </r>
  <r>
    <x v="1"/>
    <n v="155"/>
    <x v="1"/>
    <s v="USD"/>
    <n v="1433739600"/>
    <x v="363"/>
    <n v="1437714000"/>
    <d v="2015-07-24T05:00:00"/>
    <b v="0"/>
    <b v="0"/>
    <s v="theater/plays"/>
    <x v="3"/>
  </r>
  <r>
    <x v="0"/>
    <n v="67"/>
    <x v="1"/>
    <s v="USD"/>
    <n v="1508130000"/>
    <x v="364"/>
    <n v="1509771600"/>
    <d v="2017-11-04T05:00:00"/>
    <b v="0"/>
    <b v="0"/>
    <s v="photography/photography books"/>
    <x v="7"/>
  </r>
  <r>
    <x v="1"/>
    <n v="189"/>
    <x v="1"/>
    <s v="USD"/>
    <n v="1550037600"/>
    <x v="210"/>
    <n v="1550556000"/>
    <d v="2019-02-19T06:00:00"/>
    <b v="0"/>
    <b v="1"/>
    <s v="food/food trucks"/>
    <x v="0"/>
  </r>
  <r>
    <x v="1"/>
    <n v="4799"/>
    <x v="1"/>
    <s v="USD"/>
    <n v="1486706400"/>
    <x v="365"/>
    <n v="1489039200"/>
    <d v="2017-03-09T06:00:00"/>
    <b v="1"/>
    <b v="1"/>
    <s v="film &amp; video/documentary"/>
    <x v="4"/>
  </r>
  <r>
    <x v="1"/>
    <n v="1137"/>
    <x v="1"/>
    <s v="USD"/>
    <n v="1553835600"/>
    <x v="366"/>
    <n v="1556600400"/>
    <d v="2019-04-30T05:00:00"/>
    <b v="0"/>
    <b v="0"/>
    <s v="publishing/nonfiction"/>
    <x v="5"/>
  </r>
  <r>
    <x v="0"/>
    <n v="1068"/>
    <x v="1"/>
    <s v="USD"/>
    <n v="1277528400"/>
    <x v="367"/>
    <n v="1278565200"/>
    <d v="2010-07-08T05:00:00"/>
    <b v="0"/>
    <b v="0"/>
    <s v="theater/plays"/>
    <x v="3"/>
  </r>
  <r>
    <x v="0"/>
    <n v="424"/>
    <x v="1"/>
    <s v="USD"/>
    <n v="1339477200"/>
    <x v="368"/>
    <n v="1339909200"/>
    <d v="2012-06-17T05:00:00"/>
    <b v="0"/>
    <b v="0"/>
    <s v="technology/wearables"/>
    <x v="2"/>
  </r>
  <r>
    <x v="3"/>
    <n v="145"/>
    <x v="5"/>
    <s v="CHF"/>
    <n v="1325656800"/>
    <x v="369"/>
    <n v="1325829600"/>
    <d v="2012-01-06T06:00:00"/>
    <b v="0"/>
    <b v="0"/>
    <s v="music/indie rock"/>
    <x v="1"/>
  </r>
  <r>
    <x v="1"/>
    <n v="1152"/>
    <x v="1"/>
    <s v="USD"/>
    <n v="1288242000"/>
    <x v="370"/>
    <n v="1290578400"/>
    <d v="2010-11-24T06:00:00"/>
    <b v="0"/>
    <b v="0"/>
    <s v="theater/plays"/>
    <x v="3"/>
  </r>
  <r>
    <x v="1"/>
    <n v="50"/>
    <x v="1"/>
    <s v="USD"/>
    <n v="1379048400"/>
    <x v="371"/>
    <n v="1380344400"/>
    <d v="2013-09-28T05:00:00"/>
    <b v="0"/>
    <b v="0"/>
    <s v="photography/photography books"/>
    <x v="7"/>
  </r>
  <r>
    <x v="0"/>
    <n v="151"/>
    <x v="1"/>
    <s v="USD"/>
    <n v="1389679200"/>
    <x v="287"/>
    <n v="1389852000"/>
    <d v="2014-01-16T06:00:00"/>
    <b v="0"/>
    <b v="0"/>
    <s v="publishing/nonfiction"/>
    <x v="5"/>
  </r>
  <r>
    <x v="0"/>
    <n v="1608"/>
    <x v="1"/>
    <s v="USD"/>
    <n v="1294293600"/>
    <x v="372"/>
    <n v="1294466400"/>
    <d v="2011-01-08T06:00:00"/>
    <b v="0"/>
    <b v="0"/>
    <s v="technology/wearables"/>
    <x v="2"/>
  </r>
  <r>
    <x v="1"/>
    <n v="3059"/>
    <x v="0"/>
    <s v="CAD"/>
    <n v="1500267600"/>
    <x v="373"/>
    <n v="1500354000"/>
    <d v="2017-07-18T05:00:00"/>
    <b v="0"/>
    <b v="0"/>
    <s v="music/jazz"/>
    <x v="1"/>
  </r>
  <r>
    <x v="1"/>
    <n v="34"/>
    <x v="1"/>
    <s v="USD"/>
    <n v="1375074000"/>
    <x v="374"/>
    <n v="1375938000"/>
    <d v="2013-08-08T05:00:00"/>
    <b v="0"/>
    <b v="1"/>
    <s v="film &amp; video/documentary"/>
    <x v="4"/>
  </r>
  <r>
    <x v="1"/>
    <n v="220"/>
    <x v="1"/>
    <s v="USD"/>
    <n v="1323324000"/>
    <x v="375"/>
    <n v="1323410400"/>
    <d v="2011-12-09T06:00:00"/>
    <b v="1"/>
    <b v="0"/>
    <s v="theater/plays"/>
    <x v="3"/>
  </r>
  <r>
    <x v="1"/>
    <n v="1604"/>
    <x v="2"/>
    <s v="AUD"/>
    <n v="1538715600"/>
    <x v="376"/>
    <n v="1539406800"/>
    <d v="2018-10-13T05:00:00"/>
    <b v="0"/>
    <b v="0"/>
    <s v="film &amp; video/drama"/>
    <x v="4"/>
  </r>
  <r>
    <x v="1"/>
    <n v="454"/>
    <x v="1"/>
    <s v="USD"/>
    <n v="1369285200"/>
    <x v="377"/>
    <n v="1369803600"/>
    <d v="2013-05-29T05:00:00"/>
    <b v="0"/>
    <b v="0"/>
    <s v="music/rock"/>
    <x v="1"/>
  </r>
  <r>
    <x v="1"/>
    <n v="123"/>
    <x v="6"/>
    <s v="EUR"/>
    <n v="1525755600"/>
    <x v="378"/>
    <n v="1525928400"/>
    <d v="2018-05-10T05:00:00"/>
    <b v="0"/>
    <b v="1"/>
    <s v="film &amp; video/animation"/>
    <x v="4"/>
  </r>
  <r>
    <x v="0"/>
    <n v="941"/>
    <x v="1"/>
    <s v="USD"/>
    <n v="1296626400"/>
    <x v="379"/>
    <n v="1297231200"/>
    <d v="2011-02-09T06:00:00"/>
    <b v="0"/>
    <b v="0"/>
    <s v="music/indie rock"/>
    <x v="1"/>
  </r>
  <r>
    <x v="0"/>
    <n v="1"/>
    <x v="1"/>
    <s v="USD"/>
    <n v="1376629200"/>
    <x v="380"/>
    <n v="1378530000"/>
    <d v="2013-09-07T05:00:00"/>
    <b v="0"/>
    <b v="1"/>
    <s v="photography/photography books"/>
    <x v="7"/>
  </r>
  <r>
    <x v="1"/>
    <n v="299"/>
    <x v="1"/>
    <s v="USD"/>
    <n v="1572152400"/>
    <x v="381"/>
    <n v="1572152400"/>
    <d v="2019-10-27T05:00:00"/>
    <b v="0"/>
    <b v="0"/>
    <s v="theater/plays"/>
    <x v="3"/>
  </r>
  <r>
    <x v="0"/>
    <n v="40"/>
    <x v="1"/>
    <s v="USD"/>
    <n v="1325829600"/>
    <x v="382"/>
    <n v="1329890400"/>
    <d v="2012-02-22T06:00:00"/>
    <b v="0"/>
    <b v="1"/>
    <s v="film &amp; video/shorts"/>
    <x v="4"/>
  </r>
  <r>
    <x v="0"/>
    <n v="3015"/>
    <x v="0"/>
    <s v="CAD"/>
    <n v="1273640400"/>
    <x v="125"/>
    <n v="1276750800"/>
    <d v="2010-06-17T05:00:00"/>
    <b v="0"/>
    <b v="1"/>
    <s v="theater/plays"/>
    <x v="3"/>
  </r>
  <r>
    <x v="1"/>
    <n v="2237"/>
    <x v="1"/>
    <s v="USD"/>
    <n v="1510639200"/>
    <x v="383"/>
    <n v="1510898400"/>
    <d v="2017-11-17T06:00:00"/>
    <b v="0"/>
    <b v="0"/>
    <s v="theater/plays"/>
    <x v="3"/>
  </r>
  <r>
    <x v="0"/>
    <n v="435"/>
    <x v="1"/>
    <s v="USD"/>
    <n v="1528088400"/>
    <x v="384"/>
    <n v="1532408400"/>
    <d v="2018-07-24T05:00:00"/>
    <b v="0"/>
    <b v="0"/>
    <s v="theater/plays"/>
    <x v="3"/>
  </r>
  <r>
    <x v="1"/>
    <n v="645"/>
    <x v="1"/>
    <s v="USD"/>
    <n v="1359525600"/>
    <x v="385"/>
    <n v="1360562400"/>
    <d v="2013-02-11T06:00:00"/>
    <b v="1"/>
    <b v="0"/>
    <s v="film &amp; video/documentary"/>
    <x v="4"/>
  </r>
  <r>
    <x v="1"/>
    <n v="484"/>
    <x v="3"/>
    <s v="DKK"/>
    <n v="1570942800"/>
    <x v="386"/>
    <n v="1571547600"/>
    <d v="2019-10-20T05:00:00"/>
    <b v="0"/>
    <b v="0"/>
    <s v="theater/plays"/>
    <x v="3"/>
  </r>
  <r>
    <x v="1"/>
    <n v="154"/>
    <x v="0"/>
    <s v="CAD"/>
    <n v="1466398800"/>
    <x v="387"/>
    <n v="1468126800"/>
    <d v="2016-07-10T05:00:00"/>
    <b v="0"/>
    <b v="0"/>
    <s v="film &amp; video/documentary"/>
    <x v="4"/>
  </r>
  <r>
    <x v="0"/>
    <n v="714"/>
    <x v="1"/>
    <s v="USD"/>
    <n v="1492491600"/>
    <x v="388"/>
    <n v="1492837200"/>
    <d v="2017-04-22T05:00:00"/>
    <b v="0"/>
    <b v="0"/>
    <s v="music/rock"/>
    <x v="1"/>
  </r>
  <r>
    <x v="2"/>
    <n v="1111"/>
    <x v="1"/>
    <s v="USD"/>
    <n v="1430197200"/>
    <x v="277"/>
    <n v="1430197200"/>
    <d v="2015-04-28T05:00:00"/>
    <b v="0"/>
    <b v="0"/>
    <s v="games/mobile games"/>
    <x v="6"/>
  </r>
  <r>
    <x v="1"/>
    <n v="82"/>
    <x v="1"/>
    <s v="USD"/>
    <n v="1496034000"/>
    <x v="389"/>
    <n v="1496206800"/>
    <d v="2017-05-31T05:00:00"/>
    <b v="0"/>
    <b v="0"/>
    <s v="theater/plays"/>
    <x v="3"/>
  </r>
  <r>
    <x v="1"/>
    <n v="134"/>
    <x v="1"/>
    <s v="USD"/>
    <n v="1388728800"/>
    <x v="390"/>
    <n v="1389592800"/>
    <d v="2014-01-13T06:00:00"/>
    <b v="0"/>
    <b v="0"/>
    <s v="publishing/fiction"/>
    <x v="5"/>
  </r>
  <r>
    <x v="2"/>
    <n v="1089"/>
    <x v="1"/>
    <s v="USD"/>
    <n v="1543298400"/>
    <x v="391"/>
    <n v="1545631200"/>
    <d v="2018-12-24T06:00:00"/>
    <b v="0"/>
    <b v="0"/>
    <s v="film &amp; video/animation"/>
    <x v="4"/>
  </r>
  <r>
    <x v="0"/>
    <n v="5497"/>
    <x v="1"/>
    <s v="USD"/>
    <n v="1271739600"/>
    <x v="392"/>
    <n v="1272430800"/>
    <d v="2010-04-28T05:00:00"/>
    <b v="0"/>
    <b v="1"/>
    <s v="food/food trucks"/>
    <x v="0"/>
  </r>
  <r>
    <x v="0"/>
    <n v="418"/>
    <x v="1"/>
    <s v="USD"/>
    <n v="1326434400"/>
    <x v="393"/>
    <n v="1327903200"/>
    <d v="2012-01-30T06:00:00"/>
    <b v="0"/>
    <b v="0"/>
    <s v="theater/plays"/>
    <x v="3"/>
  </r>
  <r>
    <x v="0"/>
    <n v="1439"/>
    <x v="1"/>
    <s v="USD"/>
    <n v="1295244000"/>
    <x v="394"/>
    <n v="1296021600"/>
    <d v="2011-01-26T06:00:00"/>
    <b v="0"/>
    <b v="1"/>
    <s v="film &amp; video/documentary"/>
    <x v="4"/>
  </r>
  <r>
    <x v="0"/>
    <n v="15"/>
    <x v="1"/>
    <s v="USD"/>
    <n v="1541221200"/>
    <x v="395"/>
    <n v="1543298400"/>
    <d v="2018-11-27T06:00:00"/>
    <b v="0"/>
    <b v="0"/>
    <s v="theater/plays"/>
    <x v="3"/>
  </r>
  <r>
    <x v="0"/>
    <n v="1999"/>
    <x v="0"/>
    <s v="CAD"/>
    <n v="1336280400"/>
    <x v="396"/>
    <n v="1336366800"/>
    <d v="2012-05-07T05:00:00"/>
    <b v="0"/>
    <b v="0"/>
    <s v="film &amp; video/documentary"/>
    <x v="4"/>
  </r>
  <r>
    <x v="1"/>
    <n v="5203"/>
    <x v="1"/>
    <s v="USD"/>
    <n v="1324533600"/>
    <x v="397"/>
    <n v="1325052000"/>
    <d v="2011-12-28T06:00:00"/>
    <b v="0"/>
    <b v="0"/>
    <s v="technology/web"/>
    <x v="2"/>
  </r>
  <r>
    <x v="1"/>
    <n v="94"/>
    <x v="1"/>
    <s v="USD"/>
    <n v="1498366800"/>
    <x v="398"/>
    <n v="1499576400"/>
    <d v="2017-07-09T05:00:00"/>
    <b v="0"/>
    <b v="0"/>
    <s v="theater/plays"/>
    <x v="3"/>
  </r>
  <r>
    <x v="0"/>
    <n v="118"/>
    <x v="1"/>
    <s v="USD"/>
    <n v="1498712400"/>
    <x v="399"/>
    <n v="1501304400"/>
    <d v="2017-07-29T05:00:00"/>
    <b v="0"/>
    <b v="1"/>
    <s v="technology/wearables"/>
    <x v="2"/>
  </r>
  <r>
    <x v="1"/>
    <n v="205"/>
    <x v="1"/>
    <s v="USD"/>
    <n v="1271480400"/>
    <x v="400"/>
    <n v="1273208400"/>
    <d v="2010-05-07T05:00:00"/>
    <b v="0"/>
    <b v="1"/>
    <s v="theater/plays"/>
    <x v="3"/>
  </r>
  <r>
    <x v="0"/>
    <n v="162"/>
    <x v="1"/>
    <s v="USD"/>
    <n v="1316667600"/>
    <x v="116"/>
    <n v="1316840400"/>
    <d v="2011-09-24T05:00:00"/>
    <b v="0"/>
    <b v="1"/>
    <s v="food/food trucks"/>
    <x v="0"/>
  </r>
  <r>
    <x v="0"/>
    <n v="83"/>
    <x v="1"/>
    <s v="USD"/>
    <n v="1524027600"/>
    <x v="401"/>
    <n v="1524546000"/>
    <d v="2018-04-24T05:00:00"/>
    <b v="0"/>
    <b v="0"/>
    <s v="music/indie rock"/>
    <x v="1"/>
  </r>
  <r>
    <x v="1"/>
    <n v="92"/>
    <x v="1"/>
    <s v="USD"/>
    <n v="1438059600"/>
    <x v="402"/>
    <n v="1438578000"/>
    <d v="2015-08-03T05:00:00"/>
    <b v="0"/>
    <b v="0"/>
    <s v="photography/photography books"/>
    <x v="7"/>
  </r>
  <r>
    <x v="1"/>
    <n v="219"/>
    <x v="1"/>
    <s v="USD"/>
    <n v="1361944800"/>
    <x v="403"/>
    <n v="1362549600"/>
    <d v="2013-03-06T06:00:00"/>
    <b v="0"/>
    <b v="0"/>
    <s v="theater/plays"/>
    <x v="3"/>
  </r>
  <r>
    <x v="1"/>
    <n v="2526"/>
    <x v="1"/>
    <s v="USD"/>
    <n v="1410584400"/>
    <x v="404"/>
    <n v="1413349200"/>
    <d v="2014-10-15T05:00:00"/>
    <b v="0"/>
    <b v="1"/>
    <s v="theater/plays"/>
    <x v="3"/>
  </r>
  <r>
    <x v="0"/>
    <n v="747"/>
    <x v="1"/>
    <s v="USD"/>
    <n v="1297404000"/>
    <x v="405"/>
    <n v="1298008800"/>
    <d v="2011-02-18T06:00:00"/>
    <b v="0"/>
    <b v="0"/>
    <s v="film &amp; video/animation"/>
    <x v="4"/>
  </r>
  <r>
    <x v="3"/>
    <n v="2138"/>
    <x v="1"/>
    <s v="USD"/>
    <n v="1392012000"/>
    <x v="406"/>
    <n v="1394427600"/>
    <d v="2014-03-10T05:00:00"/>
    <b v="0"/>
    <b v="1"/>
    <s v="photography/photography books"/>
    <x v="7"/>
  </r>
  <r>
    <x v="0"/>
    <n v="84"/>
    <x v="1"/>
    <s v="USD"/>
    <n v="1569733200"/>
    <x v="407"/>
    <n v="1572670800"/>
    <d v="2019-11-02T05:00:00"/>
    <b v="0"/>
    <b v="0"/>
    <s v="theater/plays"/>
    <x v="3"/>
  </r>
  <r>
    <x v="1"/>
    <n v="94"/>
    <x v="1"/>
    <s v="USD"/>
    <n v="1529643600"/>
    <x v="408"/>
    <n v="1531112400"/>
    <d v="2018-07-09T05:00:00"/>
    <b v="1"/>
    <b v="0"/>
    <s v="theater/plays"/>
    <x v="3"/>
  </r>
  <r>
    <x v="0"/>
    <n v="91"/>
    <x v="1"/>
    <s v="USD"/>
    <n v="1399006800"/>
    <x v="409"/>
    <n v="1400734800"/>
    <d v="2014-05-22T05:00:00"/>
    <b v="0"/>
    <b v="0"/>
    <s v="theater/plays"/>
    <x v="3"/>
  </r>
  <r>
    <x v="0"/>
    <n v="792"/>
    <x v="1"/>
    <s v="USD"/>
    <n v="1385359200"/>
    <x v="410"/>
    <n v="1386741600"/>
    <d v="2013-12-11T06:00:00"/>
    <b v="0"/>
    <b v="1"/>
    <s v="film &amp; video/documentary"/>
    <x v="4"/>
  </r>
  <r>
    <x v="3"/>
    <n v="10"/>
    <x v="0"/>
    <s v="CAD"/>
    <n v="1480572000"/>
    <x v="411"/>
    <n v="1481781600"/>
    <d v="2016-12-15T06:00:00"/>
    <b v="1"/>
    <b v="0"/>
    <s v="theater/plays"/>
    <x v="3"/>
  </r>
  <r>
    <x v="1"/>
    <n v="1713"/>
    <x v="6"/>
    <s v="EUR"/>
    <n v="1418623200"/>
    <x v="412"/>
    <n v="1419660000"/>
    <d v="2014-12-27T06:00:00"/>
    <b v="0"/>
    <b v="1"/>
    <s v="theater/plays"/>
    <x v="3"/>
  </r>
  <r>
    <x v="1"/>
    <n v="249"/>
    <x v="1"/>
    <s v="USD"/>
    <n v="1555736400"/>
    <x v="413"/>
    <n v="1555822800"/>
    <d v="2019-04-21T05:00:00"/>
    <b v="0"/>
    <b v="0"/>
    <s v="music/jazz"/>
    <x v="1"/>
  </r>
  <r>
    <x v="1"/>
    <n v="192"/>
    <x v="1"/>
    <s v="USD"/>
    <n v="1442120400"/>
    <x v="414"/>
    <n v="1442379600"/>
    <d v="2015-09-16T05:00:00"/>
    <b v="0"/>
    <b v="1"/>
    <s v="film &amp; video/animation"/>
    <x v="4"/>
  </r>
  <r>
    <x v="1"/>
    <n v="247"/>
    <x v="1"/>
    <s v="USD"/>
    <n v="1362376800"/>
    <x v="415"/>
    <n v="1364965200"/>
    <d v="2013-04-03T05:00:00"/>
    <b v="0"/>
    <b v="0"/>
    <s v="theater/plays"/>
    <x v="3"/>
  </r>
  <r>
    <x v="1"/>
    <n v="2293"/>
    <x v="1"/>
    <s v="USD"/>
    <n v="1478408400"/>
    <x v="416"/>
    <n v="1479016800"/>
    <d v="2016-11-13T06:00:00"/>
    <b v="0"/>
    <b v="0"/>
    <s v="film &amp; video/science fiction"/>
    <x v="4"/>
  </r>
  <r>
    <x v="1"/>
    <n v="3131"/>
    <x v="1"/>
    <s v="USD"/>
    <n v="1498798800"/>
    <x v="417"/>
    <n v="1499662800"/>
    <d v="2017-07-10T05:00:00"/>
    <b v="0"/>
    <b v="0"/>
    <s v="film &amp; video/television"/>
    <x v="4"/>
  </r>
  <r>
    <x v="0"/>
    <n v="32"/>
    <x v="1"/>
    <s v="USD"/>
    <n v="1335416400"/>
    <x v="418"/>
    <n v="1337835600"/>
    <d v="2012-05-24T05:00:00"/>
    <b v="0"/>
    <b v="0"/>
    <s v="technology/wearables"/>
    <x v="2"/>
  </r>
  <r>
    <x v="1"/>
    <n v="143"/>
    <x v="6"/>
    <s v="EUR"/>
    <n v="1504328400"/>
    <x v="419"/>
    <n v="1505710800"/>
    <d v="2017-09-18T05:00:00"/>
    <b v="0"/>
    <b v="0"/>
    <s v="theater/plays"/>
    <x v="3"/>
  </r>
  <r>
    <x v="3"/>
    <n v="90"/>
    <x v="1"/>
    <s v="USD"/>
    <n v="1285822800"/>
    <x v="420"/>
    <n v="1287464400"/>
    <d v="2010-10-19T05:00:00"/>
    <b v="0"/>
    <b v="0"/>
    <s v="theater/plays"/>
    <x v="3"/>
  </r>
  <r>
    <x v="1"/>
    <n v="296"/>
    <x v="1"/>
    <s v="USD"/>
    <n v="1311483600"/>
    <x v="421"/>
    <n v="1311656400"/>
    <d v="2011-07-26T05:00:00"/>
    <b v="0"/>
    <b v="1"/>
    <s v="music/indie rock"/>
    <x v="1"/>
  </r>
  <r>
    <x v="1"/>
    <n v="170"/>
    <x v="1"/>
    <s v="USD"/>
    <n v="1291356000"/>
    <x v="422"/>
    <n v="1293170400"/>
    <d v="2010-12-24T06:00:00"/>
    <b v="0"/>
    <b v="1"/>
    <s v="theater/plays"/>
    <x v="3"/>
  </r>
  <r>
    <x v="0"/>
    <n v="186"/>
    <x v="1"/>
    <s v="USD"/>
    <n v="1355810400"/>
    <x v="423"/>
    <n v="1355983200"/>
    <d v="2012-12-20T06:00:00"/>
    <b v="0"/>
    <b v="0"/>
    <s v="technology/wearables"/>
    <x v="2"/>
  </r>
  <r>
    <x v="3"/>
    <n v="439"/>
    <x v="4"/>
    <s v="GBP"/>
    <n v="1513663200"/>
    <x v="424"/>
    <n v="1515045600"/>
    <d v="2018-01-04T06:00:00"/>
    <b v="0"/>
    <b v="0"/>
    <s v="film &amp; video/television"/>
    <x v="4"/>
  </r>
  <r>
    <x v="0"/>
    <n v="605"/>
    <x v="1"/>
    <s v="USD"/>
    <n v="1365915600"/>
    <x v="425"/>
    <n v="1366088400"/>
    <d v="2013-04-16T05:00:00"/>
    <b v="0"/>
    <b v="1"/>
    <s v="games/video games"/>
    <x v="6"/>
  </r>
  <r>
    <x v="1"/>
    <n v="86"/>
    <x v="3"/>
    <s v="DKK"/>
    <n v="1551852000"/>
    <x v="426"/>
    <n v="1553317200"/>
    <d v="2019-03-23T05:00:00"/>
    <b v="0"/>
    <b v="0"/>
    <s v="games/video games"/>
    <x v="6"/>
  </r>
  <r>
    <x v="0"/>
    <n v="1"/>
    <x v="0"/>
    <s v="CAD"/>
    <n v="1540098000"/>
    <x v="427"/>
    <n v="1542088800"/>
    <d v="2018-11-13T06:00:00"/>
    <b v="0"/>
    <b v="0"/>
    <s v="film &amp; video/animation"/>
    <x v="4"/>
  </r>
  <r>
    <x v="1"/>
    <n v="6286"/>
    <x v="1"/>
    <s v="USD"/>
    <n v="1500440400"/>
    <x v="428"/>
    <n v="1503118800"/>
    <d v="2017-08-19T05:00:00"/>
    <b v="0"/>
    <b v="0"/>
    <s v="music/rock"/>
    <x v="1"/>
  </r>
  <r>
    <x v="0"/>
    <n v="31"/>
    <x v="1"/>
    <s v="USD"/>
    <n v="1278392400"/>
    <x v="429"/>
    <n v="1278478800"/>
    <d v="2010-07-07T05:00:00"/>
    <b v="0"/>
    <b v="0"/>
    <s v="film &amp; video/drama"/>
    <x v="4"/>
  </r>
  <r>
    <x v="0"/>
    <n v="1181"/>
    <x v="1"/>
    <s v="USD"/>
    <n v="1480572000"/>
    <x v="411"/>
    <n v="1484114400"/>
    <d v="2017-01-11T06:00:00"/>
    <b v="0"/>
    <b v="0"/>
    <s v="film &amp; video/science fiction"/>
    <x v="4"/>
  </r>
  <r>
    <x v="0"/>
    <n v="39"/>
    <x v="1"/>
    <s v="USD"/>
    <n v="1382331600"/>
    <x v="430"/>
    <n v="1385445600"/>
    <d v="2013-11-26T06:00:00"/>
    <b v="0"/>
    <b v="1"/>
    <s v="film &amp; video/drama"/>
    <x v="4"/>
  </r>
  <r>
    <x v="1"/>
    <n v="3727"/>
    <x v="1"/>
    <s v="USD"/>
    <n v="1316754000"/>
    <x v="431"/>
    <n v="1318741200"/>
    <d v="2011-10-16T05:00:00"/>
    <b v="0"/>
    <b v="0"/>
    <s v="theater/plays"/>
    <x v="3"/>
  </r>
  <r>
    <x v="1"/>
    <n v="1605"/>
    <x v="1"/>
    <s v="USD"/>
    <n v="1518242400"/>
    <x v="432"/>
    <n v="1518242400"/>
    <d v="2018-02-10T06:00:00"/>
    <b v="0"/>
    <b v="1"/>
    <s v="music/indie rock"/>
    <x v="1"/>
  </r>
  <r>
    <x v="0"/>
    <n v="46"/>
    <x v="1"/>
    <s v="USD"/>
    <n v="1476421200"/>
    <x v="433"/>
    <n v="1476594000"/>
    <d v="2016-10-16T05:00:00"/>
    <b v="0"/>
    <b v="0"/>
    <s v="theater/plays"/>
    <x v="3"/>
  </r>
  <r>
    <x v="1"/>
    <n v="2120"/>
    <x v="1"/>
    <s v="USD"/>
    <n v="1269752400"/>
    <x v="434"/>
    <n v="1273554000"/>
    <d v="2010-05-11T05:00:00"/>
    <b v="0"/>
    <b v="0"/>
    <s v="theater/plays"/>
    <x v="3"/>
  </r>
  <r>
    <x v="0"/>
    <n v="105"/>
    <x v="1"/>
    <s v="USD"/>
    <n v="1419746400"/>
    <x v="435"/>
    <n v="1421906400"/>
    <d v="2015-01-22T06:00:00"/>
    <b v="0"/>
    <b v="0"/>
    <s v="film &amp; video/documentary"/>
    <x v="4"/>
  </r>
  <r>
    <x v="1"/>
    <n v="50"/>
    <x v="1"/>
    <s v="USD"/>
    <n v="1281330000"/>
    <x v="8"/>
    <n v="1281589200"/>
    <d v="2010-08-12T05:00:00"/>
    <b v="0"/>
    <b v="0"/>
    <s v="theater/plays"/>
    <x v="3"/>
  </r>
  <r>
    <x v="1"/>
    <n v="2080"/>
    <x v="1"/>
    <s v="USD"/>
    <n v="1398661200"/>
    <x v="436"/>
    <n v="1400389200"/>
    <d v="2014-05-18T05:00:00"/>
    <b v="0"/>
    <b v="0"/>
    <s v="film &amp; video/drama"/>
    <x v="4"/>
  </r>
  <r>
    <x v="0"/>
    <n v="535"/>
    <x v="1"/>
    <s v="USD"/>
    <n v="1359525600"/>
    <x v="385"/>
    <n v="1362808800"/>
    <d v="2013-03-09T06:00:00"/>
    <b v="0"/>
    <b v="0"/>
    <s v="games/mobile games"/>
    <x v="6"/>
  </r>
  <r>
    <x v="1"/>
    <n v="2105"/>
    <x v="1"/>
    <s v="USD"/>
    <n v="1388469600"/>
    <x v="437"/>
    <n v="1388815200"/>
    <d v="2014-01-04T06:00:00"/>
    <b v="0"/>
    <b v="0"/>
    <s v="film &amp; video/animation"/>
    <x v="4"/>
  </r>
  <r>
    <x v="1"/>
    <n v="2436"/>
    <x v="1"/>
    <s v="USD"/>
    <n v="1518328800"/>
    <x v="438"/>
    <n v="1519538400"/>
    <d v="2018-02-25T06:00:00"/>
    <b v="0"/>
    <b v="0"/>
    <s v="theater/plays"/>
    <x v="3"/>
  </r>
  <r>
    <x v="1"/>
    <n v="80"/>
    <x v="1"/>
    <s v="USD"/>
    <n v="1517032800"/>
    <x v="439"/>
    <n v="1517810400"/>
    <d v="2018-02-05T06:00:00"/>
    <b v="0"/>
    <b v="0"/>
    <s v="publishing/translations"/>
    <x v="5"/>
  </r>
  <r>
    <x v="1"/>
    <n v="42"/>
    <x v="1"/>
    <s v="USD"/>
    <n v="1368594000"/>
    <x v="440"/>
    <n v="1370581200"/>
    <d v="2013-06-07T05:00:00"/>
    <b v="0"/>
    <b v="1"/>
    <s v="technology/wearables"/>
    <x v="2"/>
  </r>
  <r>
    <x v="1"/>
    <n v="139"/>
    <x v="0"/>
    <s v="CAD"/>
    <n v="1448258400"/>
    <x v="441"/>
    <n v="1448863200"/>
    <d v="2015-11-30T06:00:00"/>
    <b v="0"/>
    <b v="1"/>
    <s v="technology/web"/>
    <x v="2"/>
  </r>
  <r>
    <x v="0"/>
    <n v="16"/>
    <x v="1"/>
    <s v="USD"/>
    <n v="1555218000"/>
    <x v="442"/>
    <n v="1556600400"/>
    <d v="2019-04-30T05:00:00"/>
    <b v="0"/>
    <b v="0"/>
    <s v="theater/plays"/>
    <x v="3"/>
  </r>
  <r>
    <x v="1"/>
    <n v="159"/>
    <x v="1"/>
    <s v="USD"/>
    <n v="1431925200"/>
    <x v="443"/>
    <n v="1432098000"/>
    <d v="2015-05-20T05:00:00"/>
    <b v="0"/>
    <b v="0"/>
    <s v="film &amp; video/drama"/>
    <x v="4"/>
  </r>
  <r>
    <x v="1"/>
    <n v="381"/>
    <x v="1"/>
    <s v="USD"/>
    <n v="1481522400"/>
    <x v="315"/>
    <n v="1482127200"/>
    <d v="2016-12-19T06:00:00"/>
    <b v="0"/>
    <b v="0"/>
    <s v="technology/wearables"/>
    <x v="2"/>
  </r>
  <r>
    <x v="1"/>
    <n v="194"/>
    <x v="4"/>
    <s v="GBP"/>
    <n v="1335934800"/>
    <x v="444"/>
    <n v="1335934800"/>
    <d v="2012-05-02T05:00:00"/>
    <b v="0"/>
    <b v="1"/>
    <s v="food/food trucks"/>
    <x v="0"/>
  </r>
  <r>
    <x v="0"/>
    <n v="575"/>
    <x v="1"/>
    <s v="USD"/>
    <n v="1552280400"/>
    <x v="445"/>
    <n v="1556946000"/>
    <d v="2019-05-04T05:00:00"/>
    <b v="0"/>
    <b v="0"/>
    <s v="music/rock"/>
    <x v="1"/>
  </r>
  <r>
    <x v="1"/>
    <n v="106"/>
    <x v="1"/>
    <s v="USD"/>
    <n v="1529989200"/>
    <x v="446"/>
    <n v="1530075600"/>
    <d v="2018-06-27T05:00:00"/>
    <b v="0"/>
    <b v="0"/>
    <s v="music/electric music"/>
    <x v="1"/>
  </r>
  <r>
    <x v="1"/>
    <n v="142"/>
    <x v="1"/>
    <s v="USD"/>
    <n v="1418709600"/>
    <x v="447"/>
    <n v="1418796000"/>
    <d v="2014-12-17T06:00:00"/>
    <b v="0"/>
    <b v="0"/>
    <s v="film &amp; video/television"/>
    <x v="4"/>
  </r>
  <r>
    <x v="1"/>
    <n v="211"/>
    <x v="1"/>
    <s v="USD"/>
    <n v="1372136400"/>
    <x v="448"/>
    <n v="1372482000"/>
    <d v="2013-06-29T05:00:00"/>
    <b v="0"/>
    <b v="1"/>
    <s v="publishing/translations"/>
    <x v="5"/>
  </r>
  <r>
    <x v="0"/>
    <n v="1120"/>
    <x v="1"/>
    <s v="USD"/>
    <n v="1533877200"/>
    <x v="342"/>
    <n v="1534395600"/>
    <d v="2018-08-16T05:00:00"/>
    <b v="0"/>
    <b v="0"/>
    <s v="publishing/fiction"/>
    <x v="5"/>
  </r>
  <r>
    <x v="0"/>
    <n v="113"/>
    <x v="1"/>
    <s v="USD"/>
    <n v="1309064400"/>
    <x v="449"/>
    <n v="1311397200"/>
    <d v="2011-07-23T05:00:00"/>
    <b v="0"/>
    <b v="0"/>
    <s v="film &amp; video/science fiction"/>
    <x v="4"/>
  </r>
  <r>
    <x v="1"/>
    <n v="2756"/>
    <x v="1"/>
    <s v="USD"/>
    <n v="1425877200"/>
    <x v="450"/>
    <n v="1426914000"/>
    <d v="2015-03-21T05:00:00"/>
    <b v="0"/>
    <b v="0"/>
    <s v="technology/wearables"/>
    <x v="2"/>
  </r>
  <r>
    <x v="1"/>
    <n v="173"/>
    <x v="4"/>
    <s v="GBP"/>
    <n v="1501304400"/>
    <x v="451"/>
    <n v="1501477200"/>
    <d v="2017-07-31T05:00:00"/>
    <b v="0"/>
    <b v="0"/>
    <s v="food/food trucks"/>
    <x v="0"/>
  </r>
  <r>
    <x v="1"/>
    <n v="87"/>
    <x v="1"/>
    <s v="USD"/>
    <n v="1268287200"/>
    <x v="452"/>
    <n v="1269061200"/>
    <d v="2010-03-20T05:00:00"/>
    <b v="0"/>
    <b v="1"/>
    <s v="photography/photography books"/>
    <x v="7"/>
  </r>
  <r>
    <x v="0"/>
    <n v="1538"/>
    <x v="1"/>
    <s v="USD"/>
    <n v="1412139600"/>
    <x v="453"/>
    <n v="1415772000"/>
    <d v="2014-11-12T06:00:00"/>
    <b v="0"/>
    <b v="1"/>
    <s v="theater/plays"/>
    <x v="3"/>
  </r>
  <r>
    <x v="0"/>
    <n v="9"/>
    <x v="1"/>
    <s v="USD"/>
    <n v="1330063200"/>
    <x v="454"/>
    <n v="1331013600"/>
    <d v="2012-03-06T06:00:00"/>
    <b v="0"/>
    <b v="1"/>
    <s v="publishing/fiction"/>
    <x v="5"/>
  </r>
  <r>
    <x v="0"/>
    <n v="554"/>
    <x v="1"/>
    <s v="USD"/>
    <n v="1576130400"/>
    <x v="455"/>
    <n v="1576735200"/>
    <d v="2019-12-19T06:00:00"/>
    <b v="0"/>
    <b v="0"/>
    <s v="theater/plays"/>
    <x v="3"/>
  </r>
  <r>
    <x v="1"/>
    <n v="1572"/>
    <x v="4"/>
    <s v="GBP"/>
    <n v="1407128400"/>
    <x v="456"/>
    <n v="1411362000"/>
    <d v="2014-09-22T05:00:00"/>
    <b v="0"/>
    <b v="1"/>
    <s v="food/food trucks"/>
    <x v="0"/>
  </r>
  <r>
    <x v="0"/>
    <n v="648"/>
    <x v="4"/>
    <s v="GBP"/>
    <n v="1560142800"/>
    <x v="457"/>
    <n v="1563685200"/>
    <d v="2019-07-21T05:00:00"/>
    <b v="0"/>
    <b v="0"/>
    <s v="theater/plays"/>
    <x v="3"/>
  </r>
  <r>
    <x v="0"/>
    <n v="21"/>
    <x v="4"/>
    <s v="GBP"/>
    <n v="1520575200"/>
    <x v="458"/>
    <n v="1521867600"/>
    <d v="2018-03-24T05:00:00"/>
    <b v="0"/>
    <b v="1"/>
    <s v="publishing/translations"/>
    <x v="5"/>
  </r>
  <r>
    <x v="1"/>
    <n v="2346"/>
    <x v="1"/>
    <s v="USD"/>
    <n v="1492664400"/>
    <x v="459"/>
    <n v="1495515600"/>
    <d v="2017-05-23T05:00:00"/>
    <b v="0"/>
    <b v="0"/>
    <s v="theater/plays"/>
    <x v="3"/>
  </r>
  <r>
    <x v="1"/>
    <n v="115"/>
    <x v="1"/>
    <s v="USD"/>
    <n v="1454479200"/>
    <x v="460"/>
    <n v="1455948000"/>
    <d v="2016-02-20T06:00:00"/>
    <b v="0"/>
    <b v="0"/>
    <s v="theater/plays"/>
    <x v="3"/>
  </r>
  <r>
    <x v="1"/>
    <n v="85"/>
    <x v="6"/>
    <s v="EUR"/>
    <n v="1281934800"/>
    <x v="461"/>
    <n v="1282366800"/>
    <d v="2010-08-21T05:00:00"/>
    <b v="0"/>
    <b v="0"/>
    <s v="technology/wearables"/>
    <x v="2"/>
  </r>
  <r>
    <x v="1"/>
    <n v="144"/>
    <x v="1"/>
    <s v="USD"/>
    <n v="1573970400"/>
    <x v="462"/>
    <n v="1574575200"/>
    <d v="2019-11-24T06:00:00"/>
    <b v="0"/>
    <b v="0"/>
    <s v="journalism/audio"/>
    <x v="8"/>
  </r>
  <r>
    <x v="1"/>
    <n v="2443"/>
    <x v="1"/>
    <s v="USD"/>
    <n v="1372654800"/>
    <x v="463"/>
    <n v="1374901200"/>
    <d v="2013-07-27T05:00:00"/>
    <b v="0"/>
    <b v="1"/>
    <s v="food/food trucks"/>
    <x v="0"/>
  </r>
  <r>
    <x v="3"/>
    <n v="595"/>
    <x v="1"/>
    <s v="USD"/>
    <n v="1275886800"/>
    <x v="464"/>
    <n v="1278910800"/>
    <d v="2010-07-12T05:00:00"/>
    <b v="1"/>
    <b v="1"/>
    <s v="film &amp; video/shorts"/>
    <x v="4"/>
  </r>
  <r>
    <x v="1"/>
    <n v="64"/>
    <x v="1"/>
    <s v="USD"/>
    <n v="1561784400"/>
    <x v="465"/>
    <n v="1562907600"/>
    <d v="2019-07-12T05:00:00"/>
    <b v="0"/>
    <b v="0"/>
    <s v="photography/photography books"/>
    <x v="7"/>
  </r>
  <r>
    <x v="1"/>
    <n v="268"/>
    <x v="1"/>
    <s v="USD"/>
    <n v="1332392400"/>
    <x v="466"/>
    <n v="1332478800"/>
    <d v="2012-03-23T05:00:00"/>
    <b v="0"/>
    <b v="0"/>
    <s v="technology/wearables"/>
    <x v="2"/>
  </r>
  <r>
    <x v="1"/>
    <n v="195"/>
    <x v="3"/>
    <s v="DKK"/>
    <n v="1402376400"/>
    <x v="467"/>
    <n v="1402722000"/>
    <d v="2014-06-14T05:00:00"/>
    <b v="0"/>
    <b v="0"/>
    <s v="theater/plays"/>
    <x v="3"/>
  </r>
  <r>
    <x v="0"/>
    <n v="54"/>
    <x v="1"/>
    <s v="USD"/>
    <n v="1495342800"/>
    <x v="468"/>
    <n v="1496811600"/>
    <d v="2017-06-07T05:00:00"/>
    <b v="0"/>
    <b v="0"/>
    <s v="film &amp; video/animation"/>
    <x v="4"/>
  </r>
  <r>
    <x v="0"/>
    <n v="120"/>
    <x v="1"/>
    <s v="USD"/>
    <n v="1482213600"/>
    <x v="469"/>
    <n v="1482213600"/>
    <d v="2016-12-20T06:00:00"/>
    <b v="0"/>
    <b v="1"/>
    <s v="technology/wearables"/>
    <x v="2"/>
  </r>
  <r>
    <x v="0"/>
    <n v="579"/>
    <x v="3"/>
    <s v="DKK"/>
    <n v="1420092000"/>
    <x v="470"/>
    <n v="1420264800"/>
    <d v="2015-01-03T06:00:00"/>
    <b v="0"/>
    <b v="0"/>
    <s v="technology/web"/>
    <x v="2"/>
  </r>
  <r>
    <x v="0"/>
    <n v="2072"/>
    <x v="1"/>
    <s v="USD"/>
    <n v="1458018000"/>
    <x v="471"/>
    <n v="1458450000"/>
    <d v="2016-03-20T05:00:00"/>
    <b v="0"/>
    <b v="1"/>
    <s v="film &amp; video/documentary"/>
    <x v="4"/>
  </r>
  <r>
    <x v="0"/>
    <n v="0"/>
    <x v="1"/>
    <s v="USD"/>
    <n v="1367384400"/>
    <x v="472"/>
    <n v="1369803600"/>
    <d v="2013-05-29T05:00:00"/>
    <b v="0"/>
    <b v="1"/>
    <s v="theater/plays"/>
    <x v="3"/>
  </r>
  <r>
    <x v="0"/>
    <n v="1796"/>
    <x v="1"/>
    <s v="USD"/>
    <n v="1363064400"/>
    <x v="473"/>
    <n v="1363237200"/>
    <d v="2013-03-14T05:00:00"/>
    <b v="0"/>
    <b v="0"/>
    <s v="film &amp; video/documentary"/>
    <x v="4"/>
  </r>
  <r>
    <x v="1"/>
    <n v="186"/>
    <x v="2"/>
    <s v="AUD"/>
    <n v="1343365200"/>
    <x v="474"/>
    <n v="1345870800"/>
    <d v="2012-08-25T05:00:00"/>
    <b v="0"/>
    <b v="1"/>
    <s v="games/video games"/>
    <x v="6"/>
  </r>
  <r>
    <x v="1"/>
    <n v="460"/>
    <x v="1"/>
    <s v="USD"/>
    <n v="1435726800"/>
    <x v="72"/>
    <n v="1437454800"/>
    <d v="2015-07-21T05:00:00"/>
    <b v="0"/>
    <b v="0"/>
    <s v="film &amp; video/drama"/>
    <x v="4"/>
  </r>
  <r>
    <x v="0"/>
    <n v="62"/>
    <x v="6"/>
    <s v="EUR"/>
    <n v="1431925200"/>
    <x v="443"/>
    <n v="1432011600"/>
    <d v="2015-05-19T05:00:00"/>
    <b v="0"/>
    <b v="0"/>
    <s v="music/rock"/>
    <x v="1"/>
  </r>
  <r>
    <x v="0"/>
    <n v="347"/>
    <x v="1"/>
    <s v="USD"/>
    <n v="1362722400"/>
    <x v="475"/>
    <n v="1366347600"/>
    <d v="2013-04-19T05:00:00"/>
    <b v="0"/>
    <b v="1"/>
    <s v="publishing/radio &amp; podcasts"/>
    <x v="5"/>
  </r>
  <r>
    <x v="1"/>
    <n v="2528"/>
    <x v="1"/>
    <s v="USD"/>
    <n v="1511416800"/>
    <x v="81"/>
    <n v="1512885600"/>
    <d v="2017-12-10T06:00:00"/>
    <b v="0"/>
    <b v="1"/>
    <s v="theater/plays"/>
    <x v="3"/>
  </r>
  <r>
    <x v="0"/>
    <n v="19"/>
    <x v="1"/>
    <s v="USD"/>
    <n v="1365483600"/>
    <x v="476"/>
    <n v="1369717200"/>
    <d v="2013-05-28T05:00:00"/>
    <b v="0"/>
    <b v="1"/>
    <s v="technology/web"/>
    <x v="2"/>
  </r>
  <r>
    <x v="1"/>
    <n v="3657"/>
    <x v="1"/>
    <s v="USD"/>
    <n v="1532840400"/>
    <x v="192"/>
    <n v="1534654800"/>
    <d v="2018-08-19T05:00:00"/>
    <b v="0"/>
    <b v="0"/>
    <s v="theater/plays"/>
    <x v="3"/>
  </r>
  <r>
    <x v="0"/>
    <n v="1258"/>
    <x v="1"/>
    <s v="USD"/>
    <n v="1336194000"/>
    <x v="477"/>
    <n v="1337058000"/>
    <d v="2012-05-15T05:00:00"/>
    <b v="0"/>
    <b v="0"/>
    <s v="theater/plays"/>
    <x v="3"/>
  </r>
  <r>
    <x v="1"/>
    <n v="131"/>
    <x v="2"/>
    <s v="AUD"/>
    <n v="1527742800"/>
    <x v="478"/>
    <n v="1529816400"/>
    <d v="2018-06-24T05:00:00"/>
    <b v="0"/>
    <b v="0"/>
    <s v="film &amp; video/drama"/>
    <x v="4"/>
  </r>
  <r>
    <x v="0"/>
    <n v="362"/>
    <x v="1"/>
    <s v="USD"/>
    <n v="1564030800"/>
    <x v="479"/>
    <n v="1564894800"/>
    <d v="2019-08-04T05:00:00"/>
    <b v="0"/>
    <b v="0"/>
    <s v="theater/plays"/>
    <x v="3"/>
  </r>
  <r>
    <x v="1"/>
    <n v="239"/>
    <x v="1"/>
    <s v="USD"/>
    <n v="1404536400"/>
    <x v="480"/>
    <n v="1404622800"/>
    <d v="2014-07-06T05:00:00"/>
    <b v="0"/>
    <b v="1"/>
    <s v="games/video games"/>
    <x v="6"/>
  </r>
  <r>
    <x v="3"/>
    <n v="35"/>
    <x v="1"/>
    <s v="USD"/>
    <n v="1284008400"/>
    <x v="180"/>
    <n v="1284181200"/>
    <d v="2010-09-11T05:00:00"/>
    <b v="0"/>
    <b v="0"/>
    <s v="film &amp; video/television"/>
    <x v="4"/>
  </r>
  <r>
    <x v="3"/>
    <n v="528"/>
    <x v="5"/>
    <s v="CHF"/>
    <n v="1386309600"/>
    <x v="481"/>
    <n v="1386741600"/>
    <d v="2013-12-11T06:00:00"/>
    <b v="0"/>
    <b v="1"/>
    <s v="music/rock"/>
    <x v="1"/>
  </r>
  <r>
    <x v="0"/>
    <n v="133"/>
    <x v="0"/>
    <s v="CAD"/>
    <n v="1324620000"/>
    <x v="482"/>
    <n v="1324792800"/>
    <d v="2011-12-25T06:00:00"/>
    <b v="0"/>
    <b v="1"/>
    <s v="theater/plays"/>
    <x v="3"/>
  </r>
  <r>
    <x v="0"/>
    <n v="846"/>
    <x v="1"/>
    <s v="USD"/>
    <n v="1281070800"/>
    <x v="194"/>
    <n v="1284354000"/>
    <d v="2010-09-13T05:00:00"/>
    <b v="0"/>
    <b v="0"/>
    <s v="publishing/nonfiction"/>
    <x v="5"/>
  </r>
  <r>
    <x v="1"/>
    <n v="78"/>
    <x v="1"/>
    <s v="USD"/>
    <n v="1493960400"/>
    <x v="483"/>
    <n v="1494392400"/>
    <d v="2017-05-10T05:00:00"/>
    <b v="0"/>
    <b v="0"/>
    <s v="food/food trucks"/>
    <x v="0"/>
  </r>
  <r>
    <x v="0"/>
    <n v="10"/>
    <x v="1"/>
    <s v="USD"/>
    <n v="1519365600"/>
    <x v="484"/>
    <n v="1519538400"/>
    <d v="2018-02-25T06:00:00"/>
    <b v="0"/>
    <b v="1"/>
    <s v="film &amp; video/animation"/>
    <x v="4"/>
  </r>
  <r>
    <x v="1"/>
    <n v="1773"/>
    <x v="1"/>
    <s v="USD"/>
    <n v="1420696800"/>
    <x v="355"/>
    <n v="1421906400"/>
    <d v="2015-01-22T06:00:00"/>
    <b v="0"/>
    <b v="1"/>
    <s v="music/rock"/>
    <x v="1"/>
  </r>
  <r>
    <x v="1"/>
    <n v="32"/>
    <x v="1"/>
    <s v="USD"/>
    <n v="1555650000"/>
    <x v="485"/>
    <n v="1555909200"/>
    <d v="2019-04-22T05:00:00"/>
    <b v="0"/>
    <b v="0"/>
    <s v="theater/plays"/>
    <x v="3"/>
  </r>
  <r>
    <x v="1"/>
    <n v="369"/>
    <x v="1"/>
    <s v="USD"/>
    <n v="1471928400"/>
    <x v="486"/>
    <n v="1472446800"/>
    <d v="2016-08-29T05:00:00"/>
    <b v="0"/>
    <b v="1"/>
    <s v="film &amp; video/drama"/>
    <x v="4"/>
  </r>
  <r>
    <x v="0"/>
    <n v="191"/>
    <x v="1"/>
    <s v="USD"/>
    <n v="1341291600"/>
    <x v="487"/>
    <n v="1342328400"/>
    <d v="2012-07-15T05:00:00"/>
    <b v="0"/>
    <b v="0"/>
    <s v="film &amp; video/shorts"/>
    <x v="4"/>
  </r>
  <r>
    <x v="1"/>
    <n v="89"/>
    <x v="1"/>
    <s v="USD"/>
    <n v="1267682400"/>
    <x v="488"/>
    <n v="1268114400"/>
    <d v="2010-03-09T06:00:00"/>
    <b v="0"/>
    <b v="0"/>
    <s v="film &amp; video/shorts"/>
    <x v="4"/>
  </r>
  <r>
    <x v="0"/>
    <n v="1979"/>
    <x v="1"/>
    <s v="USD"/>
    <n v="1272258000"/>
    <x v="489"/>
    <n v="1273381200"/>
    <d v="2010-05-09T05:00:00"/>
    <b v="0"/>
    <b v="0"/>
    <s v="theater/plays"/>
    <x v="3"/>
  </r>
  <r>
    <x v="0"/>
    <n v="63"/>
    <x v="1"/>
    <s v="USD"/>
    <n v="1290492000"/>
    <x v="490"/>
    <n v="1290837600"/>
    <d v="2010-11-27T06:00:00"/>
    <b v="0"/>
    <b v="0"/>
    <s v="technology/wearables"/>
    <x v="2"/>
  </r>
  <r>
    <x v="1"/>
    <n v="147"/>
    <x v="1"/>
    <s v="USD"/>
    <n v="1451109600"/>
    <x v="312"/>
    <n v="1454306400"/>
    <d v="2016-02-01T06:00:00"/>
    <b v="0"/>
    <b v="1"/>
    <s v="theater/plays"/>
    <x v="3"/>
  </r>
  <r>
    <x v="0"/>
    <n v="6080"/>
    <x v="0"/>
    <s v="CAD"/>
    <n v="1454652000"/>
    <x v="491"/>
    <n v="1457762400"/>
    <d v="2016-03-12T06:00:00"/>
    <b v="0"/>
    <b v="0"/>
    <s v="film &amp; video/animation"/>
    <x v="4"/>
  </r>
  <r>
    <x v="0"/>
    <n v="80"/>
    <x v="4"/>
    <s v="GBP"/>
    <n v="1385186400"/>
    <x v="492"/>
    <n v="1389074400"/>
    <d v="2014-01-07T06:00:00"/>
    <b v="0"/>
    <b v="0"/>
    <s v="music/indie rock"/>
    <x v="1"/>
  </r>
  <r>
    <x v="0"/>
    <n v="9"/>
    <x v="1"/>
    <s v="USD"/>
    <n v="1399698000"/>
    <x v="493"/>
    <n v="1402117200"/>
    <d v="2014-06-07T05:00:00"/>
    <b v="0"/>
    <b v="0"/>
    <s v="games/video games"/>
    <x v="6"/>
  </r>
  <r>
    <x v="0"/>
    <n v="1784"/>
    <x v="1"/>
    <s v="USD"/>
    <n v="1283230800"/>
    <x v="494"/>
    <n v="1284440400"/>
    <d v="2010-09-14T05:00:00"/>
    <b v="0"/>
    <b v="1"/>
    <s v="publishing/fiction"/>
    <x v="5"/>
  </r>
  <r>
    <x v="2"/>
    <n v="3640"/>
    <x v="5"/>
    <s v="CHF"/>
    <n v="1384149600"/>
    <x v="495"/>
    <n v="1388988000"/>
    <d v="2014-01-06T06:00:00"/>
    <b v="0"/>
    <b v="0"/>
    <s v="games/video games"/>
    <x v="6"/>
  </r>
  <r>
    <x v="1"/>
    <n v="126"/>
    <x v="0"/>
    <s v="CAD"/>
    <n v="1516860000"/>
    <x v="496"/>
    <n v="1516946400"/>
    <d v="2018-01-26T06:00:00"/>
    <b v="0"/>
    <b v="0"/>
    <s v="theater/plays"/>
    <x v="3"/>
  </r>
  <r>
    <x v="1"/>
    <n v="2218"/>
    <x v="4"/>
    <s v="GBP"/>
    <n v="1374642000"/>
    <x v="497"/>
    <n v="1377752400"/>
    <d v="2013-08-29T05:00:00"/>
    <b v="0"/>
    <b v="0"/>
    <s v="music/indie rock"/>
    <x v="1"/>
  </r>
  <r>
    <x v="0"/>
    <n v="243"/>
    <x v="1"/>
    <s v="USD"/>
    <n v="1534482000"/>
    <x v="498"/>
    <n v="1534568400"/>
    <d v="2018-08-18T05:00:00"/>
    <b v="0"/>
    <b v="1"/>
    <s v="film &amp; video/drama"/>
    <x v="4"/>
  </r>
  <r>
    <x v="1"/>
    <n v="202"/>
    <x v="6"/>
    <s v="EUR"/>
    <n v="1528434000"/>
    <x v="499"/>
    <n v="1528606800"/>
    <d v="2018-06-10T05:00:00"/>
    <b v="0"/>
    <b v="1"/>
    <s v="theater/plays"/>
    <x v="3"/>
  </r>
  <r>
    <x v="1"/>
    <n v="140"/>
    <x v="6"/>
    <s v="EUR"/>
    <n v="1282626000"/>
    <x v="500"/>
    <n v="1284872400"/>
    <d v="2010-09-19T05:00:00"/>
    <b v="0"/>
    <b v="0"/>
    <s v="publishing/fiction"/>
    <x v="5"/>
  </r>
  <r>
    <x v="1"/>
    <n v="1052"/>
    <x v="3"/>
    <s v="DKK"/>
    <n v="1535605200"/>
    <x v="501"/>
    <n v="1537592400"/>
    <d v="2018-09-22T05:00:00"/>
    <b v="1"/>
    <b v="1"/>
    <s v="film &amp; video/documentary"/>
    <x v="4"/>
  </r>
  <r>
    <x v="0"/>
    <n v="1296"/>
    <x v="1"/>
    <s v="USD"/>
    <n v="1379826000"/>
    <x v="502"/>
    <n v="1381208400"/>
    <d v="2013-10-08T05:00:00"/>
    <b v="0"/>
    <b v="0"/>
    <s v="games/mobile games"/>
    <x v="6"/>
  </r>
  <r>
    <x v="0"/>
    <n v="77"/>
    <x v="1"/>
    <s v="USD"/>
    <n v="1561957200"/>
    <x v="503"/>
    <n v="1562475600"/>
    <d v="2019-07-07T05:00:00"/>
    <b v="0"/>
    <b v="1"/>
    <s v="food/food trucks"/>
    <x v="0"/>
  </r>
  <r>
    <x v="1"/>
    <n v="247"/>
    <x v="1"/>
    <s v="USD"/>
    <n v="1525496400"/>
    <x v="504"/>
    <n v="1527397200"/>
    <d v="2018-05-27T05:00:00"/>
    <b v="0"/>
    <b v="0"/>
    <s v="photography/photography books"/>
    <x v="7"/>
  </r>
  <r>
    <x v="0"/>
    <n v="395"/>
    <x v="6"/>
    <s v="EUR"/>
    <n v="1433912400"/>
    <x v="505"/>
    <n v="1436158800"/>
    <d v="2015-07-06T05:00:00"/>
    <b v="0"/>
    <b v="0"/>
    <s v="games/mobile games"/>
    <x v="6"/>
  </r>
  <r>
    <x v="0"/>
    <n v="49"/>
    <x v="4"/>
    <s v="GBP"/>
    <n v="1453442400"/>
    <x v="506"/>
    <n v="1456034400"/>
    <d v="2016-02-21T06:00:00"/>
    <b v="0"/>
    <b v="0"/>
    <s v="music/indie rock"/>
    <x v="1"/>
  </r>
  <r>
    <x v="0"/>
    <n v="180"/>
    <x v="1"/>
    <s v="USD"/>
    <n v="1378875600"/>
    <x v="507"/>
    <n v="1380171600"/>
    <d v="2013-09-26T05:00:00"/>
    <b v="0"/>
    <b v="0"/>
    <s v="games/video games"/>
    <x v="6"/>
  </r>
  <r>
    <x v="1"/>
    <n v="84"/>
    <x v="1"/>
    <s v="USD"/>
    <n v="1452232800"/>
    <x v="508"/>
    <n v="1453356000"/>
    <d v="2016-01-21T06:00:00"/>
    <b v="0"/>
    <b v="0"/>
    <s v="music/rock"/>
    <x v="1"/>
  </r>
  <r>
    <x v="0"/>
    <n v="2690"/>
    <x v="1"/>
    <s v="USD"/>
    <n v="1577253600"/>
    <x v="509"/>
    <n v="1578981600"/>
    <d v="2020-01-14T06:00:00"/>
    <b v="0"/>
    <b v="0"/>
    <s v="theater/plays"/>
    <x v="3"/>
  </r>
  <r>
    <x v="1"/>
    <n v="88"/>
    <x v="1"/>
    <s v="USD"/>
    <n v="1537160400"/>
    <x v="510"/>
    <n v="1537419600"/>
    <d v="2018-09-20T05:00:00"/>
    <b v="0"/>
    <b v="1"/>
    <s v="theater/plays"/>
    <x v="3"/>
  </r>
  <r>
    <x v="1"/>
    <n v="156"/>
    <x v="1"/>
    <s v="USD"/>
    <n v="1422165600"/>
    <x v="511"/>
    <n v="1423202400"/>
    <d v="2015-02-06T06:00:00"/>
    <b v="0"/>
    <b v="0"/>
    <s v="film &amp; video/drama"/>
    <x v="4"/>
  </r>
  <r>
    <x v="1"/>
    <n v="2985"/>
    <x v="1"/>
    <s v="USD"/>
    <n v="1459486800"/>
    <x v="512"/>
    <n v="1460610000"/>
    <d v="2016-04-14T05:00:00"/>
    <b v="0"/>
    <b v="0"/>
    <s v="theater/plays"/>
    <x v="3"/>
  </r>
  <r>
    <x v="1"/>
    <n v="762"/>
    <x v="1"/>
    <s v="USD"/>
    <n v="1369717200"/>
    <x v="513"/>
    <n v="1370494800"/>
    <d v="2013-06-06T05:00:00"/>
    <b v="0"/>
    <b v="0"/>
    <s v="technology/wearables"/>
    <x v="2"/>
  </r>
  <r>
    <x v="3"/>
    <n v="1"/>
    <x v="5"/>
    <s v="CHF"/>
    <n v="1330495200"/>
    <x v="514"/>
    <n v="1332306000"/>
    <d v="2012-03-21T05:00:00"/>
    <b v="0"/>
    <b v="0"/>
    <s v="music/indie rock"/>
    <x v="1"/>
  </r>
  <r>
    <x v="0"/>
    <n v="2779"/>
    <x v="2"/>
    <s v="AUD"/>
    <n v="1419055200"/>
    <x v="515"/>
    <n v="1422511200"/>
    <d v="2015-01-29T06:00:00"/>
    <b v="0"/>
    <b v="1"/>
    <s v="technology/web"/>
    <x v="2"/>
  </r>
  <r>
    <x v="0"/>
    <n v="92"/>
    <x v="1"/>
    <s v="USD"/>
    <n v="1480140000"/>
    <x v="516"/>
    <n v="1480312800"/>
    <d v="2016-11-28T06:00:00"/>
    <b v="0"/>
    <b v="0"/>
    <s v="theater/plays"/>
    <x v="3"/>
  </r>
  <r>
    <x v="0"/>
    <n v="1028"/>
    <x v="1"/>
    <s v="USD"/>
    <n v="1293948000"/>
    <x v="517"/>
    <n v="1294034400"/>
    <d v="2011-01-03T06:00:00"/>
    <b v="0"/>
    <b v="0"/>
    <s v="music/rock"/>
    <x v="1"/>
  </r>
  <r>
    <x v="1"/>
    <n v="554"/>
    <x v="0"/>
    <s v="CAD"/>
    <n v="1482127200"/>
    <x v="518"/>
    <n v="1482645600"/>
    <d v="2016-12-25T06:00:00"/>
    <b v="0"/>
    <b v="0"/>
    <s v="music/indie rock"/>
    <x v="1"/>
  </r>
  <r>
    <x v="1"/>
    <n v="135"/>
    <x v="3"/>
    <s v="DKK"/>
    <n v="1396414800"/>
    <x v="519"/>
    <n v="1399093200"/>
    <d v="2014-05-03T05:00:00"/>
    <b v="0"/>
    <b v="0"/>
    <s v="music/rock"/>
    <x v="1"/>
  </r>
  <r>
    <x v="1"/>
    <n v="122"/>
    <x v="1"/>
    <s v="USD"/>
    <n v="1315285200"/>
    <x v="520"/>
    <n v="1315890000"/>
    <d v="2011-09-13T05:00:00"/>
    <b v="0"/>
    <b v="1"/>
    <s v="publishing/translations"/>
    <x v="5"/>
  </r>
  <r>
    <x v="1"/>
    <n v="221"/>
    <x v="1"/>
    <s v="USD"/>
    <n v="1443762000"/>
    <x v="521"/>
    <n v="1444021200"/>
    <d v="2015-10-05T05:00:00"/>
    <b v="0"/>
    <b v="1"/>
    <s v="film &amp; video/science fiction"/>
    <x v="4"/>
  </r>
  <r>
    <x v="1"/>
    <n v="126"/>
    <x v="1"/>
    <s v="USD"/>
    <n v="1456293600"/>
    <x v="522"/>
    <n v="1460005200"/>
    <d v="2016-04-07T05:00:00"/>
    <b v="0"/>
    <b v="0"/>
    <s v="theater/plays"/>
    <x v="3"/>
  </r>
  <r>
    <x v="1"/>
    <n v="1022"/>
    <x v="1"/>
    <s v="USD"/>
    <n v="1470114000"/>
    <x v="523"/>
    <n v="1470718800"/>
    <d v="2016-08-09T05:00:00"/>
    <b v="0"/>
    <b v="0"/>
    <s v="theater/plays"/>
    <x v="3"/>
  </r>
  <r>
    <x v="1"/>
    <n v="3177"/>
    <x v="1"/>
    <s v="USD"/>
    <n v="1321596000"/>
    <x v="524"/>
    <n v="1325052000"/>
    <d v="2011-12-28T06:00:00"/>
    <b v="0"/>
    <b v="0"/>
    <s v="film &amp; video/animation"/>
    <x v="4"/>
  </r>
  <r>
    <x v="1"/>
    <n v="198"/>
    <x v="5"/>
    <s v="CHF"/>
    <n v="1318827600"/>
    <x v="525"/>
    <n v="1319000400"/>
    <d v="2011-10-19T05:00:00"/>
    <b v="0"/>
    <b v="0"/>
    <s v="theater/plays"/>
    <x v="3"/>
  </r>
  <r>
    <x v="0"/>
    <n v="26"/>
    <x v="5"/>
    <s v="CHF"/>
    <n v="1552366800"/>
    <x v="188"/>
    <n v="1552539600"/>
    <d v="2019-03-14T05:00:00"/>
    <b v="0"/>
    <b v="0"/>
    <s v="music/rock"/>
    <x v="1"/>
  </r>
  <r>
    <x v="1"/>
    <n v="85"/>
    <x v="2"/>
    <s v="AUD"/>
    <n v="1542088800"/>
    <x v="526"/>
    <n v="1543816800"/>
    <d v="2018-12-03T06:00:00"/>
    <b v="0"/>
    <b v="0"/>
    <s v="film &amp; video/documentary"/>
    <x v="4"/>
  </r>
  <r>
    <x v="0"/>
    <n v="1790"/>
    <x v="1"/>
    <s v="USD"/>
    <n v="1426395600"/>
    <x v="527"/>
    <n v="1427086800"/>
    <d v="2015-03-23T05:00:00"/>
    <b v="0"/>
    <b v="0"/>
    <s v="theater/plays"/>
    <x v="3"/>
  </r>
  <r>
    <x v="1"/>
    <n v="3596"/>
    <x v="1"/>
    <s v="USD"/>
    <n v="1321336800"/>
    <x v="528"/>
    <n v="1323064800"/>
    <d v="2011-12-05T06:00:00"/>
    <b v="0"/>
    <b v="0"/>
    <s v="theater/plays"/>
    <x v="3"/>
  </r>
  <r>
    <x v="0"/>
    <n v="37"/>
    <x v="1"/>
    <s v="USD"/>
    <n v="1456293600"/>
    <x v="522"/>
    <n v="1458277200"/>
    <d v="2016-03-18T05:00:00"/>
    <b v="0"/>
    <b v="1"/>
    <s v="music/electric music"/>
    <x v="1"/>
  </r>
  <r>
    <x v="1"/>
    <n v="244"/>
    <x v="1"/>
    <s v="USD"/>
    <n v="1404968400"/>
    <x v="529"/>
    <n v="1405141200"/>
    <d v="2014-07-12T05:00:00"/>
    <b v="0"/>
    <b v="0"/>
    <s v="music/rock"/>
    <x v="1"/>
  </r>
  <r>
    <x v="1"/>
    <n v="5180"/>
    <x v="1"/>
    <s v="USD"/>
    <n v="1279170000"/>
    <x v="530"/>
    <n v="1283058000"/>
    <d v="2010-08-29T05:00:00"/>
    <b v="0"/>
    <b v="0"/>
    <s v="theater/plays"/>
    <x v="3"/>
  </r>
  <r>
    <x v="1"/>
    <n v="589"/>
    <x v="6"/>
    <s v="EUR"/>
    <n v="1294725600"/>
    <x v="531"/>
    <n v="1295762400"/>
    <d v="2011-01-23T06:00:00"/>
    <b v="0"/>
    <b v="0"/>
    <s v="film &amp; video/animation"/>
    <x v="4"/>
  </r>
  <r>
    <x v="1"/>
    <n v="2725"/>
    <x v="1"/>
    <s v="USD"/>
    <n v="1419055200"/>
    <x v="515"/>
    <n v="1419573600"/>
    <d v="2014-12-26T06:00:00"/>
    <b v="0"/>
    <b v="1"/>
    <s v="music/rock"/>
    <x v="1"/>
  </r>
  <r>
    <x v="0"/>
    <n v="35"/>
    <x v="6"/>
    <s v="EUR"/>
    <n v="1434690000"/>
    <x v="532"/>
    <n v="1438750800"/>
    <d v="2015-08-05T05:00:00"/>
    <b v="0"/>
    <b v="0"/>
    <s v="film &amp; video/shorts"/>
    <x v="4"/>
  </r>
  <r>
    <x v="3"/>
    <n v="94"/>
    <x v="1"/>
    <s v="USD"/>
    <n v="1443416400"/>
    <x v="533"/>
    <n v="1444798800"/>
    <d v="2015-10-14T05:00:00"/>
    <b v="0"/>
    <b v="1"/>
    <s v="music/rock"/>
    <x v="1"/>
  </r>
  <r>
    <x v="1"/>
    <n v="300"/>
    <x v="1"/>
    <s v="USD"/>
    <n v="1399006800"/>
    <x v="409"/>
    <n v="1399179600"/>
    <d v="2014-05-04T05:00:00"/>
    <b v="0"/>
    <b v="0"/>
    <s v="journalism/audio"/>
    <x v="8"/>
  </r>
  <r>
    <x v="1"/>
    <n v="144"/>
    <x v="1"/>
    <s v="USD"/>
    <n v="1575698400"/>
    <x v="534"/>
    <n v="1576562400"/>
    <d v="2019-12-17T06:00:00"/>
    <b v="0"/>
    <b v="1"/>
    <s v="food/food trucks"/>
    <x v="0"/>
  </r>
  <r>
    <x v="0"/>
    <n v="558"/>
    <x v="1"/>
    <s v="USD"/>
    <n v="1400562000"/>
    <x v="53"/>
    <n v="1400821200"/>
    <d v="2014-05-23T05:00:00"/>
    <b v="0"/>
    <b v="1"/>
    <s v="theater/plays"/>
    <x v="3"/>
  </r>
  <r>
    <x v="0"/>
    <n v="64"/>
    <x v="1"/>
    <s v="USD"/>
    <n v="1509512400"/>
    <x v="535"/>
    <n v="1510984800"/>
    <d v="2017-11-18T06:00:00"/>
    <b v="0"/>
    <b v="0"/>
    <s v="theater/plays"/>
    <x v="3"/>
  </r>
  <r>
    <x v="3"/>
    <n v="37"/>
    <x v="1"/>
    <s v="USD"/>
    <n v="1299823200"/>
    <x v="536"/>
    <n v="1302066000"/>
    <d v="2011-04-06T05:00:00"/>
    <b v="0"/>
    <b v="0"/>
    <s v="music/jazz"/>
    <x v="1"/>
  </r>
  <r>
    <x v="0"/>
    <n v="245"/>
    <x v="1"/>
    <s v="USD"/>
    <n v="1322719200"/>
    <x v="537"/>
    <n v="1322978400"/>
    <d v="2011-12-04T06:00:00"/>
    <b v="0"/>
    <b v="0"/>
    <s v="film &amp; video/science fiction"/>
    <x v="4"/>
  </r>
  <r>
    <x v="1"/>
    <n v="87"/>
    <x v="1"/>
    <s v="USD"/>
    <n v="1312693200"/>
    <x v="538"/>
    <n v="1313730000"/>
    <d v="2011-08-19T05:00:00"/>
    <b v="0"/>
    <b v="0"/>
    <s v="music/jazz"/>
    <x v="1"/>
  </r>
  <r>
    <x v="1"/>
    <n v="3116"/>
    <x v="1"/>
    <s v="USD"/>
    <n v="1393394400"/>
    <x v="539"/>
    <n v="1394085600"/>
    <d v="2014-03-06T06:00:00"/>
    <b v="0"/>
    <b v="0"/>
    <s v="theater/plays"/>
    <x v="3"/>
  </r>
  <r>
    <x v="0"/>
    <n v="71"/>
    <x v="1"/>
    <s v="USD"/>
    <n v="1304053200"/>
    <x v="540"/>
    <n v="1305349200"/>
    <d v="2011-05-14T05:00:00"/>
    <b v="0"/>
    <b v="0"/>
    <s v="technology/web"/>
    <x v="2"/>
  </r>
  <r>
    <x v="0"/>
    <n v="42"/>
    <x v="1"/>
    <s v="USD"/>
    <n v="1433912400"/>
    <x v="505"/>
    <n v="1434344400"/>
    <d v="2015-06-15T05:00:00"/>
    <b v="0"/>
    <b v="1"/>
    <s v="games/video games"/>
    <x v="6"/>
  </r>
  <r>
    <x v="1"/>
    <n v="909"/>
    <x v="1"/>
    <s v="USD"/>
    <n v="1329717600"/>
    <x v="541"/>
    <n v="1331186400"/>
    <d v="2012-03-08T06:00:00"/>
    <b v="0"/>
    <b v="0"/>
    <s v="film &amp; video/documentary"/>
    <x v="4"/>
  </r>
  <r>
    <x v="1"/>
    <n v="1613"/>
    <x v="1"/>
    <s v="USD"/>
    <n v="1335330000"/>
    <x v="542"/>
    <n v="1336539600"/>
    <d v="2012-05-09T05:00:00"/>
    <b v="0"/>
    <b v="0"/>
    <s v="technology/web"/>
    <x v="2"/>
  </r>
  <r>
    <x v="1"/>
    <n v="136"/>
    <x v="1"/>
    <s v="USD"/>
    <n v="1268888400"/>
    <x v="543"/>
    <n v="1269752400"/>
    <d v="2010-03-28T05:00:00"/>
    <b v="0"/>
    <b v="0"/>
    <s v="publishing/translations"/>
    <x v="5"/>
  </r>
  <r>
    <x v="1"/>
    <n v="130"/>
    <x v="1"/>
    <s v="USD"/>
    <n v="1289973600"/>
    <x v="544"/>
    <n v="1291615200"/>
    <d v="2010-12-06T06:00:00"/>
    <b v="0"/>
    <b v="0"/>
    <s v="music/rock"/>
    <x v="1"/>
  </r>
  <r>
    <x v="0"/>
    <n v="156"/>
    <x v="0"/>
    <s v="CAD"/>
    <n v="1547877600"/>
    <x v="35"/>
    <n v="1552366800"/>
    <d v="2019-03-12T05:00:00"/>
    <b v="0"/>
    <b v="1"/>
    <s v="food/food trucks"/>
    <x v="0"/>
  </r>
  <r>
    <x v="0"/>
    <n v="1368"/>
    <x v="4"/>
    <s v="GBP"/>
    <n v="1269493200"/>
    <x v="152"/>
    <n v="1272171600"/>
    <d v="2010-04-25T05:00:00"/>
    <b v="0"/>
    <b v="0"/>
    <s v="theater/plays"/>
    <x v="3"/>
  </r>
  <r>
    <x v="0"/>
    <n v="102"/>
    <x v="1"/>
    <s v="USD"/>
    <n v="1436072400"/>
    <x v="545"/>
    <n v="1436677200"/>
    <d v="2015-07-12T05:00:00"/>
    <b v="0"/>
    <b v="0"/>
    <s v="film &amp; video/documentary"/>
    <x v="4"/>
  </r>
  <r>
    <x v="0"/>
    <n v="86"/>
    <x v="2"/>
    <s v="AUD"/>
    <n v="1419141600"/>
    <x v="546"/>
    <n v="1420092000"/>
    <d v="2015-01-01T06:00:00"/>
    <b v="0"/>
    <b v="0"/>
    <s v="publishing/radio &amp; podcasts"/>
    <x v="5"/>
  </r>
  <r>
    <x v="1"/>
    <n v="102"/>
    <x v="1"/>
    <s v="USD"/>
    <n v="1279083600"/>
    <x v="547"/>
    <n v="1279947600"/>
    <d v="2010-07-24T05:00:00"/>
    <b v="0"/>
    <b v="0"/>
    <s v="games/video games"/>
    <x v="6"/>
  </r>
  <r>
    <x v="0"/>
    <n v="253"/>
    <x v="1"/>
    <s v="USD"/>
    <n v="1401426000"/>
    <x v="548"/>
    <n v="1402203600"/>
    <d v="2014-06-08T05:00:00"/>
    <b v="0"/>
    <b v="0"/>
    <s v="theater/plays"/>
    <x v="3"/>
  </r>
  <r>
    <x v="1"/>
    <n v="4006"/>
    <x v="1"/>
    <s v="USD"/>
    <n v="1395810000"/>
    <x v="549"/>
    <n v="1396933200"/>
    <d v="2014-04-08T05:00:00"/>
    <b v="0"/>
    <b v="0"/>
    <s v="film &amp; video/animation"/>
    <x v="4"/>
  </r>
  <r>
    <x v="0"/>
    <n v="157"/>
    <x v="1"/>
    <s v="USD"/>
    <n v="1467003600"/>
    <x v="550"/>
    <n v="1467262800"/>
    <d v="2016-06-30T05:00:00"/>
    <b v="0"/>
    <b v="1"/>
    <s v="theater/plays"/>
    <x v="3"/>
  </r>
  <r>
    <x v="1"/>
    <n v="1629"/>
    <x v="1"/>
    <s v="USD"/>
    <n v="1268715600"/>
    <x v="551"/>
    <n v="1270530000"/>
    <d v="2010-04-06T05:00:00"/>
    <b v="0"/>
    <b v="1"/>
    <s v="theater/plays"/>
    <x v="3"/>
  </r>
  <r>
    <x v="0"/>
    <n v="183"/>
    <x v="1"/>
    <s v="USD"/>
    <n v="1457157600"/>
    <x v="552"/>
    <n v="1457762400"/>
    <d v="2016-03-12T06:00:00"/>
    <b v="0"/>
    <b v="1"/>
    <s v="film &amp; video/drama"/>
    <x v="4"/>
  </r>
  <r>
    <x v="1"/>
    <n v="2188"/>
    <x v="1"/>
    <s v="USD"/>
    <n v="1573970400"/>
    <x v="462"/>
    <n v="1575525600"/>
    <d v="2019-12-05T06:00:00"/>
    <b v="0"/>
    <b v="0"/>
    <s v="theater/plays"/>
    <x v="3"/>
  </r>
  <r>
    <x v="1"/>
    <n v="2409"/>
    <x v="6"/>
    <s v="EUR"/>
    <n v="1276578000"/>
    <x v="553"/>
    <n v="1279083600"/>
    <d v="2010-07-14T05:00:00"/>
    <b v="0"/>
    <b v="0"/>
    <s v="music/rock"/>
    <x v="1"/>
  </r>
  <r>
    <x v="0"/>
    <n v="82"/>
    <x v="3"/>
    <s v="DKK"/>
    <n v="1423720800"/>
    <x v="554"/>
    <n v="1424412000"/>
    <d v="2015-02-20T06:00:00"/>
    <b v="0"/>
    <b v="0"/>
    <s v="film &amp; video/documentary"/>
    <x v="4"/>
  </r>
  <r>
    <x v="0"/>
    <n v="1"/>
    <x v="4"/>
    <s v="GBP"/>
    <n v="1375160400"/>
    <x v="555"/>
    <n v="1376197200"/>
    <d v="2013-08-11T05:00:00"/>
    <b v="0"/>
    <b v="0"/>
    <s v="food/food trucks"/>
    <x v="0"/>
  </r>
  <r>
    <x v="1"/>
    <n v="194"/>
    <x v="1"/>
    <s v="USD"/>
    <n v="1401426000"/>
    <x v="548"/>
    <n v="1402894800"/>
    <d v="2014-06-16T05:00:00"/>
    <b v="1"/>
    <b v="0"/>
    <s v="technology/wearables"/>
    <x v="2"/>
  </r>
  <r>
    <x v="1"/>
    <n v="1140"/>
    <x v="1"/>
    <s v="USD"/>
    <n v="1433480400"/>
    <x v="62"/>
    <n v="1434430800"/>
    <d v="2015-06-16T05:00:00"/>
    <b v="0"/>
    <b v="0"/>
    <s v="theater/plays"/>
    <x v="3"/>
  </r>
  <r>
    <x v="1"/>
    <n v="102"/>
    <x v="1"/>
    <s v="USD"/>
    <n v="1555563600"/>
    <x v="556"/>
    <n v="1557896400"/>
    <d v="2019-05-15T05:00:00"/>
    <b v="0"/>
    <b v="0"/>
    <s v="theater/plays"/>
    <x v="3"/>
  </r>
  <r>
    <x v="1"/>
    <n v="2857"/>
    <x v="1"/>
    <s v="USD"/>
    <n v="1295676000"/>
    <x v="557"/>
    <n v="1297490400"/>
    <d v="2011-02-12T06:00:00"/>
    <b v="0"/>
    <b v="0"/>
    <s v="theater/plays"/>
    <x v="3"/>
  </r>
  <r>
    <x v="1"/>
    <n v="107"/>
    <x v="1"/>
    <s v="USD"/>
    <n v="1443848400"/>
    <x v="27"/>
    <n v="1447394400"/>
    <d v="2015-11-13T06:00:00"/>
    <b v="0"/>
    <b v="0"/>
    <s v="publishing/nonfiction"/>
    <x v="5"/>
  </r>
  <r>
    <x v="1"/>
    <n v="160"/>
    <x v="4"/>
    <s v="GBP"/>
    <n v="1457330400"/>
    <x v="558"/>
    <n v="1458277200"/>
    <d v="2016-03-18T05:00:00"/>
    <b v="0"/>
    <b v="0"/>
    <s v="music/rock"/>
    <x v="1"/>
  </r>
  <r>
    <x v="1"/>
    <n v="2230"/>
    <x v="1"/>
    <s v="USD"/>
    <n v="1395550800"/>
    <x v="559"/>
    <n v="1395723600"/>
    <d v="2014-03-25T05:00:00"/>
    <b v="0"/>
    <b v="0"/>
    <s v="food/food trucks"/>
    <x v="0"/>
  </r>
  <r>
    <x v="1"/>
    <n v="316"/>
    <x v="1"/>
    <s v="USD"/>
    <n v="1551852000"/>
    <x v="426"/>
    <n v="1552197600"/>
    <d v="2019-03-10T06:00:00"/>
    <b v="0"/>
    <b v="1"/>
    <s v="music/jazz"/>
    <x v="1"/>
  </r>
  <r>
    <x v="1"/>
    <n v="117"/>
    <x v="1"/>
    <s v="USD"/>
    <n v="1547618400"/>
    <x v="560"/>
    <n v="1549087200"/>
    <d v="2019-02-02T06:00:00"/>
    <b v="0"/>
    <b v="0"/>
    <s v="film &amp; video/science fiction"/>
    <x v="4"/>
  </r>
  <r>
    <x v="1"/>
    <n v="6406"/>
    <x v="1"/>
    <s v="USD"/>
    <n v="1355637600"/>
    <x v="561"/>
    <n v="1356847200"/>
    <d v="2012-12-30T06:00:00"/>
    <b v="0"/>
    <b v="0"/>
    <s v="theater/plays"/>
    <x v="3"/>
  </r>
  <r>
    <x v="3"/>
    <n v="15"/>
    <x v="1"/>
    <s v="USD"/>
    <n v="1374728400"/>
    <x v="562"/>
    <n v="1375765200"/>
    <d v="2013-08-06T05:00:00"/>
    <b v="0"/>
    <b v="0"/>
    <s v="theater/plays"/>
    <x v="3"/>
  </r>
  <r>
    <x v="1"/>
    <n v="192"/>
    <x v="1"/>
    <s v="USD"/>
    <n v="1287810000"/>
    <x v="563"/>
    <n v="1289800800"/>
    <d v="2010-11-15T06:00:00"/>
    <b v="0"/>
    <b v="0"/>
    <s v="music/electric music"/>
    <x v="1"/>
  </r>
  <r>
    <x v="1"/>
    <n v="26"/>
    <x v="0"/>
    <s v="CAD"/>
    <n v="1503723600"/>
    <x v="564"/>
    <n v="1504501200"/>
    <d v="2017-09-04T05:00:00"/>
    <b v="0"/>
    <b v="0"/>
    <s v="theater/plays"/>
    <x v="3"/>
  </r>
  <r>
    <x v="1"/>
    <n v="723"/>
    <x v="1"/>
    <s v="USD"/>
    <n v="1484114400"/>
    <x v="565"/>
    <n v="1485669600"/>
    <d v="2017-01-29T06:00:00"/>
    <b v="0"/>
    <b v="0"/>
    <s v="theater/plays"/>
    <x v="3"/>
  </r>
  <r>
    <x v="1"/>
    <n v="170"/>
    <x v="6"/>
    <s v="EUR"/>
    <n v="1461906000"/>
    <x v="566"/>
    <n v="1462770000"/>
    <d v="2016-05-09T05:00:00"/>
    <b v="0"/>
    <b v="0"/>
    <s v="theater/plays"/>
    <x v="3"/>
  </r>
  <r>
    <x v="1"/>
    <n v="238"/>
    <x v="4"/>
    <s v="GBP"/>
    <n v="1379653200"/>
    <x v="567"/>
    <n v="1379739600"/>
    <d v="2013-09-21T05:00:00"/>
    <b v="0"/>
    <b v="1"/>
    <s v="music/indie rock"/>
    <x v="1"/>
  </r>
  <r>
    <x v="1"/>
    <n v="55"/>
    <x v="1"/>
    <s v="USD"/>
    <n v="1401858000"/>
    <x v="568"/>
    <n v="1402722000"/>
    <d v="2014-06-14T05:00:00"/>
    <b v="0"/>
    <b v="0"/>
    <s v="theater/plays"/>
    <x v="3"/>
  </r>
  <r>
    <x v="0"/>
    <n v="1198"/>
    <x v="1"/>
    <s v="USD"/>
    <n v="1367470800"/>
    <x v="569"/>
    <n v="1369285200"/>
    <d v="2013-05-23T05:00:00"/>
    <b v="0"/>
    <b v="0"/>
    <s v="publishing/nonfiction"/>
    <x v="5"/>
  </r>
  <r>
    <x v="0"/>
    <n v="648"/>
    <x v="1"/>
    <s v="USD"/>
    <n v="1304658000"/>
    <x v="570"/>
    <n v="1304744400"/>
    <d v="2011-05-07T05:00:00"/>
    <b v="1"/>
    <b v="1"/>
    <s v="theater/plays"/>
    <x v="3"/>
  </r>
  <r>
    <x v="1"/>
    <n v="128"/>
    <x v="2"/>
    <s v="AUD"/>
    <n v="1467954000"/>
    <x v="571"/>
    <n v="1468299600"/>
    <d v="2016-07-12T05:00:00"/>
    <b v="0"/>
    <b v="0"/>
    <s v="photography/photography books"/>
    <x v="7"/>
  </r>
  <r>
    <x v="1"/>
    <n v="2144"/>
    <x v="1"/>
    <s v="USD"/>
    <n v="1473742800"/>
    <x v="572"/>
    <n v="1474174800"/>
    <d v="2016-09-18T05:00:00"/>
    <b v="0"/>
    <b v="0"/>
    <s v="theater/plays"/>
    <x v="3"/>
  </r>
  <r>
    <x v="0"/>
    <n v="64"/>
    <x v="1"/>
    <s v="USD"/>
    <n v="1523768400"/>
    <x v="573"/>
    <n v="1526014800"/>
    <d v="2018-05-11T05:00:00"/>
    <b v="0"/>
    <b v="0"/>
    <s v="music/indie rock"/>
    <x v="1"/>
  </r>
  <r>
    <x v="1"/>
    <n v="2693"/>
    <x v="4"/>
    <s v="GBP"/>
    <n v="1437022800"/>
    <x v="574"/>
    <n v="1437454800"/>
    <d v="2015-07-21T05:00:00"/>
    <b v="0"/>
    <b v="0"/>
    <s v="theater/plays"/>
    <x v="3"/>
  </r>
  <r>
    <x v="1"/>
    <n v="432"/>
    <x v="1"/>
    <s v="USD"/>
    <n v="1422165600"/>
    <x v="511"/>
    <n v="1422684000"/>
    <d v="2015-01-31T06:00:00"/>
    <b v="0"/>
    <b v="0"/>
    <s v="photography/photography books"/>
    <x v="7"/>
  </r>
  <r>
    <x v="0"/>
    <n v="62"/>
    <x v="1"/>
    <s v="USD"/>
    <n v="1580104800"/>
    <x v="575"/>
    <n v="1581314400"/>
    <d v="2020-02-10T06:00:00"/>
    <b v="0"/>
    <b v="0"/>
    <s v="theater/plays"/>
    <x v="3"/>
  </r>
  <r>
    <x v="1"/>
    <n v="189"/>
    <x v="1"/>
    <s v="USD"/>
    <n v="1285650000"/>
    <x v="576"/>
    <n v="1286427600"/>
    <d v="2010-10-07T05:00:00"/>
    <b v="0"/>
    <b v="1"/>
    <s v="theater/plays"/>
    <x v="3"/>
  </r>
  <r>
    <x v="1"/>
    <n v="154"/>
    <x v="4"/>
    <s v="GBP"/>
    <n v="1276664400"/>
    <x v="577"/>
    <n v="1278738000"/>
    <d v="2010-07-10T05:00:00"/>
    <b v="1"/>
    <b v="0"/>
    <s v="food/food trucks"/>
    <x v="0"/>
  </r>
  <r>
    <x v="1"/>
    <n v="96"/>
    <x v="1"/>
    <s v="USD"/>
    <n v="1286168400"/>
    <x v="578"/>
    <n v="1286427600"/>
    <d v="2010-10-07T05:00:00"/>
    <b v="0"/>
    <b v="0"/>
    <s v="music/indie rock"/>
    <x v="1"/>
  </r>
  <r>
    <x v="0"/>
    <n v="750"/>
    <x v="1"/>
    <s v="USD"/>
    <n v="1467781200"/>
    <x v="579"/>
    <n v="1467954000"/>
    <d v="2016-07-08T05:00:00"/>
    <b v="0"/>
    <b v="1"/>
    <s v="theater/plays"/>
    <x v="3"/>
  </r>
  <r>
    <x v="3"/>
    <n v="87"/>
    <x v="1"/>
    <s v="USD"/>
    <n v="1556686800"/>
    <x v="580"/>
    <n v="1557637200"/>
    <d v="2019-05-12T05:00:00"/>
    <b v="0"/>
    <b v="1"/>
    <s v="theater/plays"/>
    <x v="3"/>
  </r>
  <r>
    <x v="1"/>
    <n v="3063"/>
    <x v="1"/>
    <s v="USD"/>
    <n v="1553576400"/>
    <x v="581"/>
    <n v="1553922000"/>
    <d v="2019-03-30T05:00:00"/>
    <b v="0"/>
    <b v="0"/>
    <s v="theater/plays"/>
    <x v="3"/>
  </r>
  <r>
    <x v="2"/>
    <n v="278"/>
    <x v="1"/>
    <s v="USD"/>
    <n v="1414904400"/>
    <x v="582"/>
    <n v="1416463200"/>
    <d v="2014-11-20T06:00:00"/>
    <b v="0"/>
    <b v="0"/>
    <s v="theater/plays"/>
    <x v="3"/>
  </r>
  <r>
    <x v="0"/>
    <n v="105"/>
    <x v="1"/>
    <s v="USD"/>
    <n v="1446876000"/>
    <x v="336"/>
    <n v="1447221600"/>
    <d v="2015-11-11T06:00:00"/>
    <b v="0"/>
    <b v="0"/>
    <s v="film &amp; video/animation"/>
    <x v="4"/>
  </r>
  <r>
    <x v="3"/>
    <n v="1658"/>
    <x v="1"/>
    <s v="USD"/>
    <n v="1490418000"/>
    <x v="583"/>
    <n v="1491627600"/>
    <d v="2017-04-08T05:00:00"/>
    <b v="0"/>
    <b v="0"/>
    <s v="film &amp; video/television"/>
    <x v="4"/>
  </r>
  <r>
    <x v="1"/>
    <n v="2266"/>
    <x v="1"/>
    <s v="USD"/>
    <n v="1360389600"/>
    <x v="584"/>
    <n v="1363150800"/>
    <d v="2013-03-13T05:00:00"/>
    <b v="0"/>
    <b v="0"/>
    <s v="film &amp; video/television"/>
    <x v="4"/>
  </r>
  <r>
    <x v="0"/>
    <n v="2604"/>
    <x v="3"/>
    <s v="DKK"/>
    <n v="1326866400"/>
    <x v="585"/>
    <n v="1330754400"/>
    <d v="2012-03-03T06:00:00"/>
    <b v="0"/>
    <b v="1"/>
    <s v="film &amp; video/animation"/>
    <x v="4"/>
  </r>
  <r>
    <x v="0"/>
    <n v="65"/>
    <x v="1"/>
    <s v="USD"/>
    <n v="1479103200"/>
    <x v="586"/>
    <n v="1479794400"/>
    <d v="2016-11-22T06:00:00"/>
    <b v="0"/>
    <b v="0"/>
    <s v="theater/plays"/>
    <x v="3"/>
  </r>
  <r>
    <x v="0"/>
    <n v="94"/>
    <x v="1"/>
    <s v="USD"/>
    <n v="1280206800"/>
    <x v="587"/>
    <n v="1281243600"/>
    <d v="2010-08-08T05:00:00"/>
    <b v="0"/>
    <b v="1"/>
    <s v="theater/plays"/>
    <x v="3"/>
  </r>
  <r>
    <x v="2"/>
    <n v="45"/>
    <x v="1"/>
    <s v="USD"/>
    <n v="1532754000"/>
    <x v="588"/>
    <n v="1532754000"/>
    <d v="2018-07-28T05:00:00"/>
    <b v="0"/>
    <b v="1"/>
    <s v="film &amp; video/drama"/>
    <x v="4"/>
  </r>
  <r>
    <x v="0"/>
    <n v="257"/>
    <x v="1"/>
    <s v="USD"/>
    <n v="1453096800"/>
    <x v="589"/>
    <n v="1453356000"/>
    <d v="2016-01-21T06:00:00"/>
    <b v="0"/>
    <b v="0"/>
    <s v="theater/plays"/>
    <x v="3"/>
  </r>
  <r>
    <x v="1"/>
    <n v="194"/>
    <x v="5"/>
    <s v="CHF"/>
    <n v="1487570400"/>
    <x v="590"/>
    <n v="1489986000"/>
    <d v="2017-03-20T05:00:00"/>
    <b v="0"/>
    <b v="0"/>
    <s v="theater/plays"/>
    <x v="3"/>
  </r>
  <r>
    <x v="1"/>
    <n v="129"/>
    <x v="0"/>
    <s v="CAD"/>
    <n v="1545026400"/>
    <x v="591"/>
    <n v="1545804000"/>
    <d v="2018-12-26T06:00:00"/>
    <b v="0"/>
    <b v="0"/>
    <s v="technology/wearables"/>
    <x v="2"/>
  </r>
  <r>
    <x v="1"/>
    <n v="375"/>
    <x v="1"/>
    <s v="USD"/>
    <n v="1488348000"/>
    <x v="592"/>
    <n v="1489899600"/>
    <d v="2017-03-19T05:00:00"/>
    <b v="0"/>
    <b v="0"/>
    <s v="theater/plays"/>
    <x v="3"/>
  </r>
  <r>
    <x v="0"/>
    <n v="2928"/>
    <x v="0"/>
    <s v="CAD"/>
    <n v="1545112800"/>
    <x v="593"/>
    <n v="1546495200"/>
    <d v="2019-01-03T06:00:00"/>
    <b v="0"/>
    <b v="0"/>
    <s v="theater/plays"/>
    <x v="3"/>
  </r>
  <r>
    <x v="0"/>
    <n v="4697"/>
    <x v="1"/>
    <s v="USD"/>
    <n v="1537938000"/>
    <x v="594"/>
    <n v="1539752400"/>
    <d v="2018-10-17T05:00:00"/>
    <b v="0"/>
    <b v="1"/>
    <s v="music/rock"/>
    <x v="1"/>
  </r>
  <r>
    <x v="0"/>
    <n v="2915"/>
    <x v="1"/>
    <s v="USD"/>
    <n v="1363150800"/>
    <x v="595"/>
    <n v="1364101200"/>
    <d v="2013-03-24T05:00:00"/>
    <b v="0"/>
    <b v="0"/>
    <s v="games/video games"/>
    <x v="6"/>
  </r>
  <r>
    <x v="0"/>
    <n v="18"/>
    <x v="1"/>
    <s v="USD"/>
    <n v="1523250000"/>
    <x v="596"/>
    <n v="1525323600"/>
    <d v="2018-05-03T05:00:00"/>
    <b v="0"/>
    <b v="0"/>
    <s v="publishing/translations"/>
    <x v="5"/>
  </r>
  <r>
    <x v="3"/>
    <n v="723"/>
    <x v="1"/>
    <s v="USD"/>
    <n v="1499317200"/>
    <x v="597"/>
    <n v="1500872400"/>
    <d v="2017-07-24T05:00:00"/>
    <b v="1"/>
    <b v="0"/>
    <s v="food/food trucks"/>
    <x v="0"/>
  </r>
  <r>
    <x v="0"/>
    <n v="602"/>
    <x v="5"/>
    <s v="CHF"/>
    <n v="1287550800"/>
    <x v="598"/>
    <n v="1288501200"/>
    <d v="2010-10-31T05:00:00"/>
    <b v="1"/>
    <b v="1"/>
    <s v="theater/plays"/>
    <x v="3"/>
  </r>
  <r>
    <x v="0"/>
    <n v="1"/>
    <x v="1"/>
    <s v="USD"/>
    <n v="1404795600"/>
    <x v="599"/>
    <n v="1407128400"/>
    <d v="2014-08-04T05:00:00"/>
    <b v="0"/>
    <b v="0"/>
    <s v="music/jazz"/>
    <x v="1"/>
  </r>
  <r>
    <x v="0"/>
    <n v="3868"/>
    <x v="6"/>
    <s v="EUR"/>
    <n v="1393048800"/>
    <x v="600"/>
    <n v="1394344800"/>
    <d v="2014-03-09T06:00:00"/>
    <b v="0"/>
    <b v="0"/>
    <s v="film &amp; video/shorts"/>
    <x v="4"/>
  </r>
  <r>
    <x v="1"/>
    <n v="409"/>
    <x v="1"/>
    <s v="USD"/>
    <n v="1470373200"/>
    <x v="601"/>
    <n v="1474088400"/>
    <d v="2016-09-17T05:00:00"/>
    <b v="0"/>
    <b v="0"/>
    <s v="technology/web"/>
    <x v="2"/>
  </r>
  <r>
    <x v="1"/>
    <n v="234"/>
    <x v="1"/>
    <s v="USD"/>
    <n v="1460091600"/>
    <x v="602"/>
    <n v="1460264400"/>
    <d v="2016-04-10T05:00:00"/>
    <b v="0"/>
    <b v="0"/>
    <s v="technology/web"/>
    <x v="2"/>
  </r>
  <r>
    <x v="1"/>
    <n v="3016"/>
    <x v="1"/>
    <s v="USD"/>
    <n v="1440392400"/>
    <x v="335"/>
    <n v="1440824400"/>
    <d v="2015-08-29T05:00:00"/>
    <b v="0"/>
    <b v="0"/>
    <s v="music/metal"/>
    <x v="1"/>
  </r>
  <r>
    <x v="1"/>
    <n v="264"/>
    <x v="1"/>
    <s v="USD"/>
    <n v="1488434400"/>
    <x v="603"/>
    <n v="1489554000"/>
    <d v="2017-03-15T05:00:00"/>
    <b v="1"/>
    <b v="0"/>
    <s v="photography/photography books"/>
    <x v="7"/>
  </r>
  <r>
    <x v="0"/>
    <n v="504"/>
    <x v="2"/>
    <s v="AUD"/>
    <n v="1514440800"/>
    <x v="604"/>
    <n v="1514872800"/>
    <d v="2018-01-02T06:00:00"/>
    <b v="0"/>
    <b v="0"/>
    <s v="food/food trucks"/>
    <x v="0"/>
  </r>
  <r>
    <x v="0"/>
    <n v="14"/>
    <x v="1"/>
    <s v="USD"/>
    <n v="1514354400"/>
    <x v="605"/>
    <n v="1515736800"/>
    <d v="2018-01-12T06:00:00"/>
    <b v="0"/>
    <b v="0"/>
    <s v="film &amp; video/science fiction"/>
    <x v="4"/>
  </r>
  <r>
    <x v="3"/>
    <n v="390"/>
    <x v="1"/>
    <s v="USD"/>
    <n v="1440910800"/>
    <x v="606"/>
    <n v="1442898000"/>
    <d v="2015-09-22T05:00:00"/>
    <b v="0"/>
    <b v="0"/>
    <s v="music/rock"/>
    <x v="1"/>
  </r>
  <r>
    <x v="0"/>
    <n v="750"/>
    <x v="4"/>
    <s v="GBP"/>
    <n v="1296108000"/>
    <x v="65"/>
    <n v="1296194400"/>
    <d v="2011-01-28T06:00:00"/>
    <b v="0"/>
    <b v="0"/>
    <s v="film &amp; video/documentary"/>
    <x v="4"/>
  </r>
  <r>
    <x v="0"/>
    <n v="77"/>
    <x v="1"/>
    <s v="USD"/>
    <n v="1440133200"/>
    <x v="607"/>
    <n v="1440910800"/>
    <d v="2015-08-30T05:00:00"/>
    <b v="1"/>
    <b v="0"/>
    <s v="theater/plays"/>
    <x v="3"/>
  </r>
  <r>
    <x v="0"/>
    <n v="752"/>
    <x v="3"/>
    <s v="DKK"/>
    <n v="1332910800"/>
    <x v="608"/>
    <n v="1335502800"/>
    <d v="2012-04-27T05:00:00"/>
    <b v="0"/>
    <b v="0"/>
    <s v="music/jazz"/>
    <x v="1"/>
  </r>
  <r>
    <x v="0"/>
    <n v="131"/>
    <x v="1"/>
    <s v="USD"/>
    <n v="1544335200"/>
    <x v="609"/>
    <n v="1544680800"/>
    <d v="2018-12-13T06:00:00"/>
    <b v="0"/>
    <b v="0"/>
    <s v="theater/plays"/>
    <x v="3"/>
  </r>
  <r>
    <x v="0"/>
    <n v="87"/>
    <x v="1"/>
    <s v="USD"/>
    <n v="1286427600"/>
    <x v="610"/>
    <n v="1288414800"/>
    <d v="2010-10-30T05:00:00"/>
    <b v="0"/>
    <b v="0"/>
    <s v="theater/plays"/>
    <x v="3"/>
  </r>
  <r>
    <x v="0"/>
    <n v="1063"/>
    <x v="1"/>
    <s v="USD"/>
    <n v="1329717600"/>
    <x v="541"/>
    <n v="1330581600"/>
    <d v="2012-03-01T06:00:00"/>
    <b v="0"/>
    <b v="0"/>
    <s v="music/jazz"/>
    <x v="1"/>
  </r>
  <r>
    <x v="1"/>
    <n v="272"/>
    <x v="1"/>
    <s v="USD"/>
    <n v="1310187600"/>
    <x v="611"/>
    <n v="1311397200"/>
    <d v="2011-07-23T05:00:00"/>
    <b v="0"/>
    <b v="1"/>
    <s v="film &amp; video/documentary"/>
    <x v="4"/>
  </r>
  <r>
    <x v="3"/>
    <n v="25"/>
    <x v="1"/>
    <s v="USD"/>
    <n v="1377838800"/>
    <x v="612"/>
    <n v="1378357200"/>
    <d v="2013-09-05T05:00:00"/>
    <b v="0"/>
    <b v="1"/>
    <s v="theater/plays"/>
    <x v="3"/>
  </r>
  <r>
    <x v="1"/>
    <n v="419"/>
    <x v="1"/>
    <s v="USD"/>
    <n v="1410325200"/>
    <x v="613"/>
    <n v="1411102800"/>
    <d v="2014-09-19T05:00:00"/>
    <b v="0"/>
    <b v="0"/>
    <s v="journalism/audio"/>
    <x v="8"/>
  </r>
  <r>
    <x v="0"/>
    <n v="76"/>
    <x v="1"/>
    <s v="USD"/>
    <n v="1343797200"/>
    <x v="614"/>
    <n v="1344834000"/>
    <d v="2012-08-13T05:00:00"/>
    <b v="0"/>
    <b v="0"/>
    <s v="theater/plays"/>
    <x v="3"/>
  </r>
  <r>
    <x v="1"/>
    <n v="1621"/>
    <x v="6"/>
    <s v="EUR"/>
    <n v="1498453200"/>
    <x v="615"/>
    <n v="1499230800"/>
    <d v="2017-07-05T05:00:00"/>
    <b v="0"/>
    <b v="0"/>
    <s v="theater/plays"/>
    <x v="3"/>
  </r>
  <r>
    <x v="1"/>
    <n v="1101"/>
    <x v="1"/>
    <s v="USD"/>
    <n v="1456380000"/>
    <x v="90"/>
    <n v="1457416800"/>
    <d v="2016-03-08T06:00:00"/>
    <b v="0"/>
    <b v="0"/>
    <s v="music/indie rock"/>
    <x v="1"/>
  </r>
  <r>
    <x v="1"/>
    <n v="1073"/>
    <x v="1"/>
    <s v="USD"/>
    <n v="1280552400"/>
    <x v="616"/>
    <n v="1280898000"/>
    <d v="2010-08-04T05:00:00"/>
    <b v="0"/>
    <b v="1"/>
    <s v="theater/plays"/>
    <x v="3"/>
  </r>
  <r>
    <x v="0"/>
    <n v="4428"/>
    <x v="2"/>
    <s v="AUD"/>
    <n v="1521608400"/>
    <x v="617"/>
    <n v="1522472400"/>
    <d v="2018-03-31T05:00:00"/>
    <b v="0"/>
    <b v="0"/>
    <s v="theater/plays"/>
    <x v="3"/>
  </r>
  <r>
    <x v="0"/>
    <n v="58"/>
    <x v="6"/>
    <s v="EUR"/>
    <n v="1460696400"/>
    <x v="618"/>
    <n v="1462510800"/>
    <d v="2016-05-06T05:00:00"/>
    <b v="0"/>
    <b v="0"/>
    <s v="music/indie rock"/>
    <x v="1"/>
  </r>
  <r>
    <x v="3"/>
    <n v="1218"/>
    <x v="1"/>
    <s v="USD"/>
    <n v="1313730000"/>
    <x v="619"/>
    <n v="1317790800"/>
    <d v="2011-10-05T05:00:00"/>
    <b v="0"/>
    <b v="0"/>
    <s v="photography/photography books"/>
    <x v="7"/>
  </r>
  <r>
    <x v="1"/>
    <n v="331"/>
    <x v="1"/>
    <s v="USD"/>
    <n v="1568178000"/>
    <x v="620"/>
    <n v="1568782800"/>
    <d v="2019-09-18T05:00:00"/>
    <b v="0"/>
    <b v="0"/>
    <s v="journalism/audio"/>
    <x v="8"/>
  </r>
  <r>
    <x v="1"/>
    <n v="1170"/>
    <x v="1"/>
    <s v="USD"/>
    <n v="1348635600"/>
    <x v="621"/>
    <n v="1349413200"/>
    <d v="2012-10-05T05:00:00"/>
    <b v="0"/>
    <b v="0"/>
    <s v="photography/photography books"/>
    <x v="7"/>
  </r>
  <r>
    <x v="0"/>
    <n v="111"/>
    <x v="1"/>
    <s v="USD"/>
    <n v="1468126800"/>
    <x v="622"/>
    <n v="1472446800"/>
    <d v="2016-08-29T05:00:00"/>
    <b v="0"/>
    <b v="0"/>
    <s v="publishing/fiction"/>
    <x v="5"/>
  </r>
  <r>
    <x v="3"/>
    <n v="215"/>
    <x v="1"/>
    <s v="USD"/>
    <n v="1547877600"/>
    <x v="35"/>
    <n v="1548050400"/>
    <d v="2019-01-21T06:00:00"/>
    <b v="0"/>
    <b v="0"/>
    <s v="film &amp; video/drama"/>
    <x v="4"/>
  </r>
  <r>
    <x v="1"/>
    <n v="363"/>
    <x v="1"/>
    <s v="USD"/>
    <n v="1571374800"/>
    <x v="623"/>
    <n v="1571806800"/>
    <d v="2019-10-23T05:00:00"/>
    <b v="0"/>
    <b v="1"/>
    <s v="food/food trucks"/>
    <x v="0"/>
  </r>
  <r>
    <x v="0"/>
    <n v="2955"/>
    <x v="1"/>
    <s v="USD"/>
    <n v="1576303200"/>
    <x v="624"/>
    <n v="1576476000"/>
    <d v="2019-12-16T06:00:00"/>
    <b v="0"/>
    <b v="1"/>
    <s v="games/mobile games"/>
    <x v="6"/>
  </r>
  <r>
    <x v="0"/>
    <n v="1657"/>
    <x v="1"/>
    <s v="USD"/>
    <n v="1324447200"/>
    <x v="625"/>
    <n v="1324965600"/>
    <d v="2011-12-27T06:00:00"/>
    <b v="0"/>
    <b v="0"/>
    <s v="theater/plays"/>
    <x v="3"/>
  </r>
  <r>
    <x v="1"/>
    <n v="103"/>
    <x v="1"/>
    <s v="USD"/>
    <n v="1386741600"/>
    <x v="626"/>
    <n v="1387519200"/>
    <d v="2013-12-20T06:00:00"/>
    <b v="0"/>
    <b v="0"/>
    <s v="theater/plays"/>
    <x v="3"/>
  </r>
  <r>
    <x v="1"/>
    <n v="147"/>
    <x v="1"/>
    <s v="USD"/>
    <n v="1537074000"/>
    <x v="627"/>
    <n v="1537246800"/>
    <d v="2018-09-18T05:00:00"/>
    <b v="0"/>
    <b v="0"/>
    <s v="theater/plays"/>
    <x v="3"/>
  </r>
  <r>
    <x v="1"/>
    <n v="110"/>
    <x v="0"/>
    <s v="CAD"/>
    <n v="1277787600"/>
    <x v="628"/>
    <n v="1279515600"/>
    <d v="2010-07-19T05:00:00"/>
    <b v="0"/>
    <b v="0"/>
    <s v="publishing/nonfiction"/>
    <x v="5"/>
  </r>
  <r>
    <x v="0"/>
    <n v="926"/>
    <x v="0"/>
    <s v="CAD"/>
    <n v="1440306000"/>
    <x v="629"/>
    <n v="1442379600"/>
    <d v="2015-09-16T05:00:00"/>
    <b v="0"/>
    <b v="0"/>
    <s v="theater/plays"/>
    <x v="3"/>
  </r>
  <r>
    <x v="1"/>
    <n v="134"/>
    <x v="1"/>
    <s v="USD"/>
    <n v="1522126800"/>
    <x v="630"/>
    <n v="1523077200"/>
    <d v="2018-04-07T05:00:00"/>
    <b v="0"/>
    <b v="0"/>
    <s v="technology/wearables"/>
    <x v="2"/>
  </r>
  <r>
    <x v="1"/>
    <n v="269"/>
    <x v="1"/>
    <s v="USD"/>
    <n v="1489298400"/>
    <x v="631"/>
    <n v="1489554000"/>
    <d v="2017-03-15T05:00:00"/>
    <b v="0"/>
    <b v="0"/>
    <s v="theater/plays"/>
    <x v="3"/>
  </r>
  <r>
    <x v="1"/>
    <n v="175"/>
    <x v="1"/>
    <s v="USD"/>
    <n v="1547100000"/>
    <x v="632"/>
    <n v="1548482400"/>
    <d v="2019-01-26T06:00:00"/>
    <b v="0"/>
    <b v="1"/>
    <s v="film &amp; video/television"/>
    <x v="4"/>
  </r>
  <r>
    <x v="1"/>
    <n v="69"/>
    <x v="1"/>
    <s v="USD"/>
    <n v="1383022800"/>
    <x v="633"/>
    <n v="1384063200"/>
    <d v="2013-11-10T06:00:00"/>
    <b v="0"/>
    <b v="0"/>
    <s v="technology/web"/>
    <x v="2"/>
  </r>
  <r>
    <x v="1"/>
    <n v="190"/>
    <x v="1"/>
    <s v="USD"/>
    <n v="1322373600"/>
    <x v="634"/>
    <n v="1322892000"/>
    <d v="2011-12-03T06:00:00"/>
    <b v="0"/>
    <b v="1"/>
    <s v="film &amp; video/documentary"/>
    <x v="4"/>
  </r>
  <r>
    <x v="1"/>
    <n v="237"/>
    <x v="1"/>
    <s v="USD"/>
    <n v="1349240400"/>
    <x v="635"/>
    <n v="1350709200"/>
    <d v="2012-10-20T05:00:00"/>
    <b v="1"/>
    <b v="1"/>
    <s v="film &amp; video/documentary"/>
    <x v="4"/>
  </r>
  <r>
    <x v="0"/>
    <n v="77"/>
    <x v="4"/>
    <s v="GBP"/>
    <n v="1562648400"/>
    <x v="636"/>
    <n v="1564203600"/>
    <d v="2019-07-27T05:00:00"/>
    <b v="0"/>
    <b v="0"/>
    <s v="music/rock"/>
    <x v="1"/>
  </r>
  <r>
    <x v="0"/>
    <n v="1748"/>
    <x v="1"/>
    <s v="USD"/>
    <n v="1508216400"/>
    <x v="637"/>
    <n v="1509685200"/>
    <d v="2017-11-03T05:00:00"/>
    <b v="0"/>
    <b v="0"/>
    <s v="theater/plays"/>
    <x v="3"/>
  </r>
  <r>
    <x v="0"/>
    <n v="79"/>
    <x v="1"/>
    <s v="USD"/>
    <n v="1511762400"/>
    <x v="638"/>
    <n v="1514959200"/>
    <d v="2018-01-03T06:00:00"/>
    <b v="0"/>
    <b v="0"/>
    <s v="theater/plays"/>
    <x v="3"/>
  </r>
  <r>
    <x v="1"/>
    <n v="196"/>
    <x v="6"/>
    <s v="EUR"/>
    <n v="1447480800"/>
    <x v="639"/>
    <n v="1448863200"/>
    <d v="2015-11-30T06:00:00"/>
    <b v="1"/>
    <b v="0"/>
    <s v="music/rock"/>
    <x v="1"/>
  </r>
  <r>
    <x v="0"/>
    <n v="889"/>
    <x v="1"/>
    <s v="USD"/>
    <n v="1429506000"/>
    <x v="640"/>
    <n v="1429592400"/>
    <d v="2015-04-21T05:00:00"/>
    <b v="0"/>
    <b v="1"/>
    <s v="theater/plays"/>
    <x v="3"/>
  </r>
  <r>
    <x v="1"/>
    <n v="7295"/>
    <x v="1"/>
    <s v="USD"/>
    <n v="1522472400"/>
    <x v="641"/>
    <n v="1522645200"/>
    <d v="2018-04-02T05:00:00"/>
    <b v="0"/>
    <b v="0"/>
    <s v="music/electric music"/>
    <x v="1"/>
  </r>
  <r>
    <x v="1"/>
    <n v="2893"/>
    <x v="0"/>
    <s v="CAD"/>
    <n v="1322114400"/>
    <x v="642"/>
    <n v="1323324000"/>
    <d v="2011-12-08T06:00:00"/>
    <b v="0"/>
    <b v="0"/>
    <s v="technology/wearables"/>
    <x v="2"/>
  </r>
  <r>
    <x v="0"/>
    <n v="56"/>
    <x v="1"/>
    <s v="USD"/>
    <n v="1561438800"/>
    <x v="230"/>
    <n v="1561525200"/>
    <d v="2019-06-26T05:00:00"/>
    <b v="0"/>
    <b v="0"/>
    <s v="film &amp; video/drama"/>
    <x v="4"/>
  </r>
  <r>
    <x v="0"/>
    <n v="1"/>
    <x v="1"/>
    <s v="USD"/>
    <n v="1264399200"/>
    <x v="67"/>
    <n v="1265695200"/>
    <d v="2010-02-09T06:00:00"/>
    <b v="0"/>
    <b v="0"/>
    <s v="technology/wearables"/>
    <x v="2"/>
  </r>
  <r>
    <x v="1"/>
    <n v="820"/>
    <x v="1"/>
    <s v="USD"/>
    <n v="1301202000"/>
    <x v="643"/>
    <n v="1301806800"/>
    <d v="2011-04-03T05:00:00"/>
    <b v="1"/>
    <b v="0"/>
    <s v="theater/plays"/>
    <x v="3"/>
  </r>
  <r>
    <x v="0"/>
    <n v="83"/>
    <x v="1"/>
    <s v="USD"/>
    <n v="1374469200"/>
    <x v="644"/>
    <n v="1374901200"/>
    <d v="2013-07-27T05:00:00"/>
    <b v="0"/>
    <b v="0"/>
    <s v="technology/wearables"/>
    <x v="2"/>
  </r>
  <r>
    <x v="1"/>
    <n v="2038"/>
    <x v="1"/>
    <s v="USD"/>
    <n v="1334984400"/>
    <x v="645"/>
    <n v="1336453200"/>
    <d v="2012-05-08T05:00:00"/>
    <b v="1"/>
    <b v="1"/>
    <s v="publishing/translations"/>
    <x v="5"/>
  </r>
  <r>
    <x v="1"/>
    <n v="116"/>
    <x v="1"/>
    <s v="USD"/>
    <n v="1467608400"/>
    <x v="646"/>
    <n v="1468904400"/>
    <d v="2016-07-19T05:00:00"/>
    <b v="0"/>
    <b v="0"/>
    <s v="film &amp; video/animation"/>
    <x v="4"/>
  </r>
  <r>
    <x v="0"/>
    <n v="2025"/>
    <x v="4"/>
    <s v="GBP"/>
    <n v="1386741600"/>
    <x v="626"/>
    <n v="1387087200"/>
    <d v="2013-12-15T06:00:00"/>
    <b v="0"/>
    <b v="0"/>
    <s v="publishing/nonfiction"/>
    <x v="5"/>
  </r>
  <r>
    <x v="1"/>
    <n v="1345"/>
    <x v="2"/>
    <s v="AUD"/>
    <n v="1546754400"/>
    <x v="647"/>
    <n v="1547445600"/>
    <d v="2019-01-14T06:00:00"/>
    <b v="0"/>
    <b v="1"/>
    <s v="technology/web"/>
    <x v="2"/>
  </r>
  <r>
    <x v="1"/>
    <n v="168"/>
    <x v="1"/>
    <s v="USD"/>
    <n v="1544248800"/>
    <x v="159"/>
    <n v="1547359200"/>
    <d v="2019-01-13T06:00:00"/>
    <b v="0"/>
    <b v="0"/>
    <s v="film &amp; video/drama"/>
    <x v="4"/>
  </r>
  <r>
    <x v="1"/>
    <n v="137"/>
    <x v="5"/>
    <s v="CHF"/>
    <n v="1495429200"/>
    <x v="648"/>
    <n v="1496293200"/>
    <d v="2017-06-01T05:00:00"/>
    <b v="0"/>
    <b v="0"/>
    <s v="theater/plays"/>
    <x v="3"/>
  </r>
  <r>
    <x v="1"/>
    <n v="186"/>
    <x v="6"/>
    <s v="EUR"/>
    <n v="1334811600"/>
    <x v="267"/>
    <n v="1335416400"/>
    <d v="2012-04-26T05:00:00"/>
    <b v="0"/>
    <b v="0"/>
    <s v="theater/plays"/>
    <x v="3"/>
  </r>
  <r>
    <x v="1"/>
    <n v="125"/>
    <x v="1"/>
    <s v="USD"/>
    <n v="1531544400"/>
    <x v="649"/>
    <n v="1532149200"/>
    <d v="2018-07-21T05:00:00"/>
    <b v="0"/>
    <b v="1"/>
    <s v="theater/plays"/>
    <x v="3"/>
  </r>
  <r>
    <x v="0"/>
    <n v="14"/>
    <x v="6"/>
    <s v="EUR"/>
    <n v="1453615200"/>
    <x v="248"/>
    <n v="1453788000"/>
    <d v="2016-01-26T06:00:00"/>
    <b v="1"/>
    <b v="1"/>
    <s v="theater/plays"/>
    <x v="3"/>
  </r>
  <r>
    <x v="1"/>
    <n v="202"/>
    <x v="1"/>
    <s v="USD"/>
    <n v="1467954000"/>
    <x v="571"/>
    <n v="1471496400"/>
    <d v="2016-08-18T05:00:00"/>
    <b v="0"/>
    <b v="0"/>
    <s v="theater/plays"/>
    <x v="3"/>
  </r>
  <r>
    <x v="1"/>
    <n v="103"/>
    <x v="1"/>
    <s v="USD"/>
    <n v="1471842000"/>
    <x v="650"/>
    <n v="1472878800"/>
    <d v="2016-09-03T05:00:00"/>
    <b v="0"/>
    <b v="0"/>
    <s v="publishing/radio &amp; podcasts"/>
    <x v="5"/>
  </r>
  <r>
    <x v="1"/>
    <n v="1785"/>
    <x v="1"/>
    <s v="USD"/>
    <n v="1408424400"/>
    <x v="1"/>
    <n v="1408510800"/>
    <d v="2014-08-20T05:00:00"/>
    <b v="0"/>
    <b v="0"/>
    <s v="music/rock"/>
    <x v="1"/>
  </r>
  <r>
    <x v="0"/>
    <n v="656"/>
    <x v="1"/>
    <s v="USD"/>
    <n v="1281157200"/>
    <x v="651"/>
    <n v="1281589200"/>
    <d v="2010-08-12T05:00:00"/>
    <b v="0"/>
    <b v="0"/>
    <s v="games/mobile games"/>
    <x v="6"/>
  </r>
  <r>
    <x v="1"/>
    <n v="157"/>
    <x v="1"/>
    <s v="USD"/>
    <n v="1373432400"/>
    <x v="652"/>
    <n v="1375851600"/>
    <d v="2013-08-07T05:00:00"/>
    <b v="0"/>
    <b v="1"/>
    <s v="theater/plays"/>
    <x v="3"/>
  </r>
  <r>
    <x v="1"/>
    <n v="555"/>
    <x v="1"/>
    <s v="USD"/>
    <n v="1313989200"/>
    <x v="653"/>
    <n v="1315803600"/>
    <d v="2011-09-12T05:00:00"/>
    <b v="0"/>
    <b v="0"/>
    <s v="film &amp; video/documentary"/>
    <x v="4"/>
  </r>
  <r>
    <x v="1"/>
    <n v="297"/>
    <x v="1"/>
    <s v="USD"/>
    <n v="1371445200"/>
    <x v="654"/>
    <n v="1373691600"/>
    <d v="2013-07-13T05:00:00"/>
    <b v="0"/>
    <b v="0"/>
    <s v="technology/wearables"/>
    <x v="2"/>
  </r>
  <r>
    <x v="1"/>
    <n v="123"/>
    <x v="1"/>
    <s v="USD"/>
    <n v="1338267600"/>
    <x v="655"/>
    <n v="1339218000"/>
    <d v="2012-06-09T05:00:00"/>
    <b v="0"/>
    <b v="0"/>
    <s v="publishing/fiction"/>
    <x v="5"/>
  </r>
  <r>
    <x v="3"/>
    <n v="38"/>
    <x v="3"/>
    <s v="DKK"/>
    <n v="1519192800"/>
    <x v="656"/>
    <n v="1520402400"/>
    <d v="2018-03-07T06:00:00"/>
    <b v="0"/>
    <b v="1"/>
    <s v="theater/plays"/>
    <x v="3"/>
  </r>
  <r>
    <x v="3"/>
    <n v="60"/>
    <x v="1"/>
    <s v="USD"/>
    <n v="1522818000"/>
    <x v="657"/>
    <n v="1523336400"/>
    <d v="2018-04-10T05:00:00"/>
    <b v="0"/>
    <b v="0"/>
    <s v="music/rock"/>
    <x v="1"/>
  </r>
  <r>
    <x v="1"/>
    <n v="3036"/>
    <x v="1"/>
    <s v="USD"/>
    <n v="1509948000"/>
    <x v="265"/>
    <n v="1512280800"/>
    <d v="2017-12-03T06:00:00"/>
    <b v="0"/>
    <b v="0"/>
    <s v="film &amp; video/documentary"/>
    <x v="4"/>
  </r>
  <r>
    <x v="1"/>
    <n v="144"/>
    <x v="2"/>
    <s v="AUD"/>
    <n v="1456898400"/>
    <x v="658"/>
    <n v="1458709200"/>
    <d v="2016-03-23T05:00:00"/>
    <b v="0"/>
    <b v="0"/>
    <s v="theater/plays"/>
    <x v="3"/>
  </r>
  <r>
    <x v="1"/>
    <n v="121"/>
    <x v="4"/>
    <s v="GBP"/>
    <n v="1413954000"/>
    <x v="659"/>
    <n v="1414126800"/>
    <d v="2014-10-24T05:00:00"/>
    <b v="0"/>
    <b v="1"/>
    <s v="theater/plays"/>
    <x v="3"/>
  </r>
  <r>
    <x v="0"/>
    <n v="1596"/>
    <x v="1"/>
    <s v="USD"/>
    <n v="1416031200"/>
    <x v="660"/>
    <n v="1416204000"/>
    <d v="2014-11-17T06:00:00"/>
    <b v="0"/>
    <b v="0"/>
    <s v="games/mobile games"/>
    <x v="6"/>
  </r>
  <r>
    <x v="3"/>
    <n v="524"/>
    <x v="1"/>
    <s v="USD"/>
    <n v="1287982800"/>
    <x v="661"/>
    <n v="1288501200"/>
    <d v="2010-10-31T05:00:00"/>
    <b v="0"/>
    <b v="1"/>
    <s v="theater/plays"/>
    <x v="3"/>
  </r>
  <r>
    <x v="1"/>
    <n v="181"/>
    <x v="1"/>
    <s v="USD"/>
    <n v="1547964000"/>
    <x v="4"/>
    <n v="1552971600"/>
    <d v="2019-03-19T05:00:00"/>
    <b v="0"/>
    <b v="0"/>
    <s v="technology/web"/>
    <x v="2"/>
  </r>
  <r>
    <x v="0"/>
    <n v="10"/>
    <x v="1"/>
    <s v="USD"/>
    <n v="1464152400"/>
    <x v="662"/>
    <n v="1465102800"/>
    <d v="2016-06-05T05:00:00"/>
    <b v="0"/>
    <b v="0"/>
    <s v="theater/plays"/>
    <x v="3"/>
  </r>
  <r>
    <x v="1"/>
    <n v="122"/>
    <x v="1"/>
    <s v="USD"/>
    <n v="1359957600"/>
    <x v="663"/>
    <n v="1360130400"/>
    <d v="2013-02-06T06:00:00"/>
    <b v="0"/>
    <b v="0"/>
    <s v="film &amp; video/drama"/>
    <x v="4"/>
  </r>
  <r>
    <x v="1"/>
    <n v="1071"/>
    <x v="0"/>
    <s v="CAD"/>
    <n v="1432357200"/>
    <x v="664"/>
    <n v="1432875600"/>
    <d v="2015-05-29T05:00:00"/>
    <b v="0"/>
    <b v="0"/>
    <s v="technology/wearables"/>
    <x v="2"/>
  </r>
  <r>
    <x v="3"/>
    <n v="219"/>
    <x v="1"/>
    <s v="USD"/>
    <n v="1500786000"/>
    <x v="665"/>
    <n v="1500872400"/>
    <d v="2017-07-24T05:00:00"/>
    <b v="0"/>
    <b v="0"/>
    <s v="technology/web"/>
    <x v="2"/>
  </r>
  <r>
    <x v="0"/>
    <n v="1121"/>
    <x v="1"/>
    <s v="USD"/>
    <n v="1490158800"/>
    <x v="666"/>
    <n v="1492146000"/>
    <d v="2017-04-14T05:00:00"/>
    <b v="0"/>
    <b v="1"/>
    <s v="music/rock"/>
    <x v="1"/>
  </r>
  <r>
    <x v="1"/>
    <n v="980"/>
    <x v="1"/>
    <s v="USD"/>
    <n v="1406178000"/>
    <x v="43"/>
    <n v="1407301200"/>
    <d v="2014-08-06T05:00:00"/>
    <b v="0"/>
    <b v="0"/>
    <s v="music/metal"/>
    <x v="1"/>
  </r>
  <r>
    <x v="1"/>
    <n v="536"/>
    <x v="1"/>
    <s v="USD"/>
    <n v="1485583200"/>
    <x v="667"/>
    <n v="1486620000"/>
    <d v="2017-02-09T06:00:00"/>
    <b v="0"/>
    <b v="1"/>
    <s v="theater/plays"/>
    <x v="3"/>
  </r>
  <r>
    <x v="1"/>
    <n v="1991"/>
    <x v="1"/>
    <s v="USD"/>
    <n v="1459314000"/>
    <x v="668"/>
    <n v="1459918800"/>
    <d v="2016-04-06T05:00:00"/>
    <b v="0"/>
    <b v="0"/>
    <s v="photography/photography books"/>
    <x v="7"/>
  </r>
  <r>
    <x v="3"/>
    <n v="29"/>
    <x v="1"/>
    <s v="USD"/>
    <n v="1424412000"/>
    <x v="669"/>
    <n v="1424757600"/>
    <d v="2015-02-24T06:00:00"/>
    <b v="0"/>
    <b v="0"/>
    <s v="publishing/nonfiction"/>
    <x v="5"/>
  </r>
  <r>
    <x v="1"/>
    <n v="180"/>
    <x v="1"/>
    <s v="USD"/>
    <n v="1478844000"/>
    <x v="670"/>
    <n v="1479880800"/>
    <d v="2016-11-23T06:00:00"/>
    <b v="0"/>
    <b v="0"/>
    <s v="music/indie rock"/>
    <x v="1"/>
  </r>
  <r>
    <x v="0"/>
    <n v="15"/>
    <x v="1"/>
    <s v="USD"/>
    <n v="1416117600"/>
    <x v="671"/>
    <n v="1418018400"/>
    <d v="2014-12-08T06:00:00"/>
    <b v="0"/>
    <b v="1"/>
    <s v="theater/plays"/>
    <x v="3"/>
  </r>
  <r>
    <x v="0"/>
    <n v="191"/>
    <x v="1"/>
    <s v="USD"/>
    <n v="1340946000"/>
    <x v="672"/>
    <n v="1341032400"/>
    <d v="2012-06-30T05:00:00"/>
    <b v="0"/>
    <b v="0"/>
    <s v="music/indie rock"/>
    <x v="1"/>
  </r>
  <r>
    <x v="0"/>
    <n v="16"/>
    <x v="1"/>
    <s v="USD"/>
    <n v="1486101600"/>
    <x v="673"/>
    <n v="1486360800"/>
    <d v="2017-02-06T06:00:00"/>
    <b v="0"/>
    <b v="0"/>
    <s v="theater/plays"/>
    <x v="3"/>
  </r>
  <r>
    <x v="1"/>
    <n v="130"/>
    <x v="1"/>
    <s v="USD"/>
    <n v="1274590800"/>
    <x v="674"/>
    <n v="1274677200"/>
    <d v="2010-05-24T05:00:00"/>
    <b v="0"/>
    <b v="0"/>
    <s v="theater/plays"/>
    <x v="3"/>
  </r>
  <r>
    <x v="1"/>
    <n v="122"/>
    <x v="1"/>
    <s v="USD"/>
    <n v="1263880800"/>
    <x v="675"/>
    <n v="1267509600"/>
    <d v="2010-03-02T06:00:00"/>
    <b v="0"/>
    <b v="0"/>
    <s v="music/electric music"/>
    <x v="1"/>
  </r>
  <r>
    <x v="0"/>
    <n v="17"/>
    <x v="1"/>
    <s v="USD"/>
    <n v="1445403600"/>
    <x v="676"/>
    <n v="1445922000"/>
    <d v="2015-10-27T05:00:00"/>
    <b v="0"/>
    <b v="1"/>
    <s v="theater/plays"/>
    <x v="3"/>
  </r>
  <r>
    <x v="1"/>
    <n v="140"/>
    <x v="1"/>
    <s v="USD"/>
    <n v="1533877200"/>
    <x v="342"/>
    <n v="1534050000"/>
    <d v="2018-08-12T05:00:00"/>
    <b v="0"/>
    <b v="1"/>
    <s v="theater/plays"/>
    <x v="3"/>
  </r>
  <r>
    <x v="0"/>
    <n v="34"/>
    <x v="1"/>
    <s v="USD"/>
    <n v="1275195600"/>
    <x v="677"/>
    <n v="1277528400"/>
    <d v="2010-06-26T05:00:00"/>
    <b v="0"/>
    <b v="0"/>
    <s v="technology/wearables"/>
    <x v="2"/>
  </r>
  <r>
    <x v="1"/>
    <n v="3388"/>
    <x v="1"/>
    <s v="USD"/>
    <n v="1318136400"/>
    <x v="678"/>
    <n v="1318568400"/>
    <d v="2011-10-14T05:00:00"/>
    <b v="0"/>
    <b v="0"/>
    <s v="technology/web"/>
    <x v="2"/>
  </r>
  <r>
    <x v="1"/>
    <n v="280"/>
    <x v="1"/>
    <s v="USD"/>
    <n v="1283403600"/>
    <x v="679"/>
    <n v="1284354000"/>
    <d v="2010-09-13T05:00:00"/>
    <b v="0"/>
    <b v="0"/>
    <s v="theater/plays"/>
    <x v="3"/>
  </r>
  <r>
    <x v="3"/>
    <n v="614"/>
    <x v="1"/>
    <s v="USD"/>
    <n v="1267423200"/>
    <x v="680"/>
    <n v="1269579600"/>
    <d v="2010-03-26T05:00:00"/>
    <b v="0"/>
    <b v="1"/>
    <s v="film &amp; video/animation"/>
    <x v="4"/>
  </r>
  <r>
    <x v="1"/>
    <n v="366"/>
    <x v="6"/>
    <s v="EUR"/>
    <n v="1412744400"/>
    <x v="681"/>
    <n v="1413781200"/>
    <d v="2014-10-20T05:00:00"/>
    <b v="0"/>
    <b v="1"/>
    <s v="technology/wearables"/>
    <x v="2"/>
  </r>
  <r>
    <x v="0"/>
    <n v="1"/>
    <x v="4"/>
    <s v="GBP"/>
    <n v="1277960400"/>
    <x v="682"/>
    <n v="1280120400"/>
    <d v="2010-07-26T05:00:00"/>
    <b v="0"/>
    <b v="0"/>
    <s v="music/electric music"/>
    <x v="1"/>
  </r>
  <r>
    <x v="1"/>
    <n v="270"/>
    <x v="1"/>
    <s v="USD"/>
    <n v="1458190800"/>
    <x v="683"/>
    <n v="1459486800"/>
    <d v="2016-04-01T05:00:00"/>
    <b v="1"/>
    <b v="1"/>
    <s v="publishing/nonfiction"/>
    <x v="5"/>
  </r>
  <r>
    <x v="3"/>
    <n v="114"/>
    <x v="1"/>
    <s v="USD"/>
    <n v="1280984400"/>
    <x v="684"/>
    <n v="1282539600"/>
    <d v="2010-08-23T05:00:00"/>
    <b v="0"/>
    <b v="1"/>
    <s v="theater/plays"/>
    <x v="3"/>
  </r>
  <r>
    <x v="1"/>
    <n v="137"/>
    <x v="1"/>
    <s v="USD"/>
    <n v="1274590800"/>
    <x v="674"/>
    <n v="1275886800"/>
    <d v="2010-06-07T05:00:00"/>
    <b v="0"/>
    <b v="0"/>
    <s v="photography/photography books"/>
    <x v="7"/>
  </r>
  <r>
    <x v="1"/>
    <n v="3205"/>
    <x v="1"/>
    <s v="USD"/>
    <n v="1351400400"/>
    <x v="685"/>
    <n v="1355983200"/>
    <d v="2012-12-20T06:00:00"/>
    <b v="0"/>
    <b v="0"/>
    <s v="theater/plays"/>
    <x v="3"/>
  </r>
  <r>
    <x v="1"/>
    <n v="288"/>
    <x v="3"/>
    <s v="DKK"/>
    <n v="1514354400"/>
    <x v="605"/>
    <n v="1515391200"/>
    <d v="2018-01-08T06:00:00"/>
    <b v="0"/>
    <b v="1"/>
    <s v="theater/plays"/>
    <x v="3"/>
  </r>
  <r>
    <x v="1"/>
    <n v="148"/>
    <x v="1"/>
    <s v="USD"/>
    <n v="1421733600"/>
    <x v="686"/>
    <n v="1422252000"/>
    <d v="2015-01-26T06:00:00"/>
    <b v="0"/>
    <b v="0"/>
    <s v="theater/plays"/>
    <x v="3"/>
  </r>
  <r>
    <x v="1"/>
    <n v="114"/>
    <x v="1"/>
    <s v="USD"/>
    <n v="1305176400"/>
    <x v="687"/>
    <n v="1305522000"/>
    <d v="2011-05-16T05:00:00"/>
    <b v="0"/>
    <b v="0"/>
    <s v="film &amp; video/drama"/>
    <x v="4"/>
  </r>
  <r>
    <x v="1"/>
    <n v="1518"/>
    <x v="0"/>
    <s v="CAD"/>
    <n v="1414126800"/>
    <x v="688"/>
    <n v="1414904400"/>
    <d v="2014-11-02T05:00:00"/>
    <b v="0"/>
    <b v="0"/>
    <s v="music/rock"/>
    <x v="1"/>
  </r>
  <r>
    <x v="0"/>
    <n v="1274"/>
    <x v="1"/>
    <s v="USD"/>
    <n v="1517810400"/>
    <x v="689"/>
    <n v="1520402400"/>
    <d v="2018-03-07T06:00:00"/>
    <b v="0"/>
    <b v="0"/>
    <s v="music/electric music"/>
    <x v="1"/>
  </r>
  <r>
    <x v="0"/>
    <n v="210"/>
    <x v="6"/>
    <s v="EUR"/>
    <n v="1564635600"/>
    <x v="690"/>
    <n v="1567141200"/>
    <d v="2019-08-30T05:00:00"/>
    <b v="0"/>
    <b v="1"/>
    <s v="games/video games"/>
    <x v="6"/>
  </r>
  <r>
    <x v="1"/>
    <n v="166"/>
    <x v="1"/>
    <s v="USD"/>
    <n v="1500699600"/>
    <x v="691"/>
    <n v="1501131600"/>
    <d v="2017-07-27T05:00:00"/>
    <b v="0"/>
    <b v="0"/>
    <s v="music/rock"/>
    <x v="1"/>
  </r>
  <r>
    <x v="1"/>
    <n v="100"/>
    <x v="2"/>
    <s v="AUD"/>
    <n v="1354082400"/>
    <x v="692"/>
    <n v="1355032800"/>
    <d v="2012-12-09T06:00:00"/>
    <b v="0"/>
    <b v="0"/>
    <s v="music/jazz"/>
    <x v="1"/>
  </r>
  <r>
    <x v="1"/>
    <n v="235"/>
    <x v="1"/>
    <s v="USD"/>
    <n v="1336453200"/>
    <x v="693"/>
    <n v="1339477200"/>
    <d v="2012-06-12T05:00:00"/>
    <b v="0"/>
    <b v="1"/>
    <s v="theater/plays"/>
    <x v="3"/>
  </r>
  <r>
    <x v="1"/>
    <n v="148"/>
    <x v="1"/>
    <s v="USD"/>
    <n v="1305262800"/>
    <x v="694"/>
    <n v="1305954000"/>
    <d v="2011-05-21T05:00:00"/>
    <b v="0"/>
    <b v="0"/>
    <s v="music/rock"/>
    <x v="1"/>
  </r>
  <r>
    <x v="1"/>
    <n v="198"/>
    <x v="1"/>
    <s v="USD"/>
    <n v="1492232400"/>
    <x v="695"/>
    <n v="1494392400"/>
    <d v="2017-05-10T05:00:00"/>
    <b v="1"/>
    <b v="1"/>
    <s v="music/indie rock"/>
    <x v="1"/>
  </r>
  <r>
    <x v="0"/>
    <n v="248"/>
    <x v="2"/>
    <s v="AUD"/>
    <n v="1537333200"/>
    <x v="123"/>
    <n v="1537419600"/>
    <d v="2018-09-20T05:00:00"/>
    <b v="0"/>
    <b v="0"/>
    <s v="film &amp; video/science fiction"/>
    <x v="4"/>
  </r>
  <r>
    <x v="0"/>
    <n v="513"/>
    <x v="1"/>
    <s v="USD"/>
    <n v="1444107600"/>
    <x v="696"/>
    <n v="1447999200"/>
    <d v="2015-11-20T06:00:00"/>
    <b v="0"/>
    <b v="0"/>
    <s v="publishing/translations"/>
    <x v="5"/>
  </r>
  <r>
    <x v="1"/>
    <n v="150"/>
    <x v="1"/>
    <s v="USD"/>
    <n v="1386741600"/>
    <x v="626"/>
    <n v="1388037600"/>
    <d v="2013-12-26T06:00:00"/>
    <b v="0"/>
    <b v="0"/>
    <s v="theater/plays"/>
    <x v="3"/>
  </r>
  <r>
    <x v="0"/>
    <n v="3410"/>
    <x v="1"/>
    <s v="USD"/>
    <n v="1376542800"/>
    <x v="697"/>
    <n v="1378789200"/>
    <d v="2013-09-10T05:00:00"/>
    <b v="0"/>
    <b v="0"/>
    <s v="games/video games"/>
    <x v="6"/>
  </r>
  <r>
    <x v="1"/>
    <n v="216"/>
    <x v="6"/>
    <s v="EUR"/>
    <n v="1397451600"/>
    <x v="698"/>
    <n v="1398056400"/>
    <d v="2014-04-21T05:00:00"/>
    <b v="0"/>
    <b v="1"/>
    <s v="theater/plays"/>
    <x v="3"/>
  </r>
  <r>
    <x v="3"/>
    <n v="26"/>
    <x v="1"/>
    <s v="USD"/>
    <n v="1548482400"/>
    <x v="699"/>
    <n v="1550815200"/>
    <d v="2019-02-22T06:00:00"/>
    <b v="0"/>
    <b v="0"/>
    <s v="theater/plays"/>
    <x v="3"/>
  </r>
  <r>
    <x v="1"/>
    <n v="5139"/>
    <x v="1"/>
    <s v="USD"/>
    <n v="1549692000"/>
    <x v="700"/>
    <n v="1550037600"/>
    <d v="2019-02-13T06:00:00"/>
    <b v="0"/>
    <b v="0"/>
    <s v="music/indie rock"/>
    <x v="1"/>
  </r>
  <r>
    <x v="1"/>
    <n v="2353"/>
    <x v="1"/>
    <s v="USD"/>
    <n v="1492059600"/>
    <x v="701"/>
    <n v="1492923600"/>
    <d v="2017-04-23T05:00:00"/>
    <b v="0"/>
    <b v="0"/>
    <s v="theater/plays"/>
    <x v="3"/>
  </r>
  <r>
    <x v="1"/>
    <n v="78"/>
    <x v="6"/>
    <s v="EUR"/>
    <n v="1463979600"/>
    <x v="702"/>
    <n v="1467522000"/>
    <d v="2016-07-03T05:00:00"/>
    <b v="0"/>
    <b v="0"/>
    <s v="technology/web"/>
    <x v="2"/>
  </r>
  <r>
    <x v="0"/>
    <n v="10"/>
    <x v="1"/>
    <s v="USD"/>
    <n v="1415253600"/>
    <x v="703"/>
    <n v="1416117600"/>
    <d v="2014-11-16T06:00:00"/>
    <b v="0"/>
    <b v="0"/>
    <s v="music/rock"/>
    <x v="1"/>
  </r>
  <r>
    <x v="0"/>
    <n v="2201"/>
    <x v="1"/>
    <s v="USD"/>
    <n v="1562216400"/>
    <x v="704"/>
    <n v="1563771600"/>
    <d v="2019-07-22T05:00:00"/>
    <b v="0"/>
    <b v="0"/>
    <s v="theater/plays"/>
    <x v="3"/>
  </r>
  <r>
    <x v="0"/>
    <n v="676"/>
    <x v="1"/>
    <s v="USD"/>
    <n v="1316754000"/>
    <x v="431"/>
    <n v="1319259600"/>
    <d v="2011-10-22T05:00:00"/>
    <b v="0"/>
    <b v="0"/>
    <s v="theater/plays"/>
    <x v="3"/>
  </r>
  <r>
    <x v="1"/>
    <n v="174"/>
    <x v="5"/>
    <s v="CHF"/>
    <n v="1313211600"/>
    <x v="705"/>
    <n v="1313643600"/>
    <d v="2011-08-18T05:00:00"/>
    <b v="0"/>
    <b v="0"/>
    <s v="film &amp; video/animation"/>
    <x v="4"/>
  </r>
  <r>
    <x v="0"/>
    <n v="831"/>
    <x v="1"/>
    <s v="USD"/>
    <n v="1439528400"/>
    <x v="706"/>
    <n v="1440306000"/>
    <d v="2015-08-23T05:00:00"/>
    <b v="0"/>
    <b v="1"/>
    <s v="theater/plays"/>
    <x v="3"/>
  </r>
  <r>
    <x v="1"/>
    <n v="164"/>
    <x v="1"/>
    <s v="USD"/>
    <n v="1469163600"/>
    <x v="707"/>
    <n v="1470805200"/>
    <d v="2016-08-10T05:00:00"/>
    <b v="0"/>
    <b v="1"/>
    <s v="film &amp; video/drama"/>
    <x v="4"/>
  </r>
  <r>
    <x v="3"/>
    <n v="56"/>
    <x v="5"/>
    <s v="CHF"/>
    <n v="1288501200"/>
    <x v="708"/>
    <n v="1292911200"/>
    <d v="2010-12-21T06:00:00"/>
    <b v="0"/>
    <b v="0"/>
    <s v="theater/plays"/>
    <x v="3"/>
  </r>
  <r>
    <x v="1"/>
    <n v="161"/>
    <x v="1"/>
    <s v="USD"/>
    <n v="1298959200"/>
    <x v="709"/>
    <n v="1301374800"/>
    <d v="2011-03-29T05:00:00"/>
    <b v="0"/>
    <b v="1"/>
    <s v="film &amp; video/animation"/>
    <x v="4"/>
  </r>
  <r>
    <x v="1"/>
    <n v="138"/>
    <x v="1"/>
    <s v="USD"/>
    <n v="1387260000"/>
    <x v="710"/>
    <n v="1387864800"/>
    <d v="2013-12-24T06:00:00"/>
    <b v="0"/>
    <b v="0"/>
    <s v="music/rock"/>
    <x v="1"/>
  </r>
  <r>
    <x v="1"/>
    <n v="3308"/>
    <x v="1"/>
    <s v="USD"/>
    <n v="1457244000"/>
    <x v="711"/>
    <n v="1458190800"/>
    <d v="2016-03-17T05:00:00"/>
    <b v="0"/>
    <b v="0"/>
    <s v="technology/web"/>
    <x v="2"/>
  </r>
  <r>
    <x v="1"/>
    <n v="127"/>
    <x v="2"/>
    <s v="AUD"/>
    <n v="1556341200"/>
    <x v="157"/>
    <n v="1559278800"/>
    <d v="2019-05-31T05:00:00"/>
    <b v="0"/>
    <b v="1"/>
    <s v="film &amp; video/animation"/>
    <x v="4"/>
  </r>
  <r>
    <x v="1"/>
    <n v="207"/>
    <x v="6"/>
    <s v="EUR"/>
    <n v="1522126800"/>
    <x v="630"/>
    <n v="1522731600"/>
    <d v="2018-04-03T05:00:00"/>
    <b v="0"/>
    <b v="1"/>
    <s v="music/jazz"/>
    <x v="1"/>
  </r>
  <r>
    <x v="0"/>
    <n v="859"/>
    <x v="0"/>
    <s v="CAD"/>
    <n v="1305954000"/>
    <x v="712"/>
    <n v="1306731600"/>
    <d v="2011-05-30T05:00:00"/>
    <b v="0"/>
    <b v="0"/>
    <s v="music/rock"/>
    <x v="1"/>
  </r>
  <r>
    <x v="2"/>
    <n v="31"/>
    <x v="1"/>
    <s v="USD"/>
    <n v="1350709200"/>
    <x v="93"/>
    <n v="1352527200"/>
    <d v="2012-11-10T06:00:00"/>
    <b v="0"/>
    <b v="0"/>
    <s v="film &amp; video/animation"/>
    <x v="4"/>
  </r>
  <r>
    <x v="0"/>
    <n v="45"/>
    <x v="1"/>
    <s v="USD"/>
    <n v="1401166800"/>
    <x v="713"/>
    <n v="1404363600"/>
    <d v="2014-07-03T05:00:00"/>
    <b v="0"/>
    <b v="0"/>
    <s v="theater/plays"/>
    <x v="3"/>
  </r>
  <r>
    <x v="3"/>
    <n v="1113"/>
    <x v="1"/>
    <s v="USD"/>
    <n v="1266127200"/>
    <x v="714"/>
    <n v="1266645600"/>
    <d v="2010-02-20T06:00:00"/>
    <b v="0"/>
    <b v="0"/>
    <s v="theater/plays"/>
    <x v="3"/>
  </r>
  <r>
    <x v="0"/>
    <n v="6"/>
    <x v="1"/>
    <s v="USD"/>
    <n v="1481436000"/>
    <x v="715"/>
    <n v="1482818400"/>
    <d v="2016-12-27T06:00:00"/>
    <b v="0"/>
    <b v="0"/>
    <s v="food/food trucks"/>
    <x v="0"/>
  </r>
  <r>
    <x v="0"/>
    <n v="7"/>
    <x v="1"/>
    <s v="USD"/>
    <n v="1372222800"/>
    <x v="716"/>
    <n v="1374642000"/>
    <d v="2013-07-24T05:00:00"/>
    <b v="0"/>
    <b v="1"/>
    <s v="theater/plays"/>
    <x v="3"/>
  </r>
  <r>
    <x v="1"/>
    <n v="181"/>
    <x v="5"/>
    <s v="CHF"/>
    <n v="1372136400"/>
    <x v="448"/>
    <n v="1372482000"/>
    <d v="2013-06-29T05:00:00"/>
    <b v="0"/>
    <b v="0"/>
    <s v="publishing/nonfiction"/>
    <x v="5"/>
  </r>
  <r>
    <x v="1"/>
    <n v="110"/>
    <x v="1"/>
    <s v="USD"/>
    <n v="1513922400"/>
    <x v="717"/>
    <n v="1514959200"/>
    <d v="2018-01-03T06:00:00"/>
    <b v="0"/>
    <b v="0"/>
    <s v="music/rock"/>
    <x v="1"/>
  </r>
  <r>
    <x v="0"/>
    <n v="31"/>
    <x v="1"/>
    <s v="USD"/>
    <n v="1477976400"/>
    <x v="718"/>
    <n v="1478235600"/>
    <d v="2016-11-04T05:00:00"/>
    <b v="0"/>
    <b v="0"/>
    <s v="film &amp; video/drama"/>
    <x v="4"/>
  </r>
  <r>
    <x v="0"/>
    <n v="78"/>
    <x v="1"/>
    <s v="USD"/>
    <n v="1407474000"/>
    <x v="719"/>
    <n v="1408078800"/>
    <d v="2014-08-15T05:00:00"/>
    <b v="0"/>
    <b v="1"/>
    <s v="games/mobile games"/>
    <x v="6"/>
  </r>
  <r>
    <x v="1"/>
    <n v="185"/>
    <x v="1"/>
    <s v="USD"/>
    <n v="1546149600"/>
    <x v="720"/>
    <n v="1548136800"/>
    <d v="2019-01-22T06:00:00"/>
    <b v="0"/>
    <b v="0"/>
    <s v="technology/web"/>
    <x v="2"/>
  </r>
  <r>
    <x v="1"/>
    <n v="121"/>
    <x v="1"/>
    <s v="USD"/>
    <n v="1338440400"/>
    <x v="721"/>
    <n v="1340859600"/>
    <d v="2012-06-28T05:00:00"/>
    <b v="0"/>
    <b v="1"/>
    <s v="theater/plays"/>
    <x v="3"/>
  </r>
  <r>
    <x v="0"/>
    <n v="1225"/>
    <x v="4"/>
    <s v="GBP"/>
    <n v="1454133600"/>
    <x v="722"/>
    <n v="1454479200"/>
    <d v="2016-02-03T06:00:00"/>
    <b v="0"/>
    <b v="0"/>
    <s v="theater/plays"/>
    <x v="3"/>
  </r>
  <r>
    <x v="0"/>
    <n v="1"/>
    <x v="5"/>
    <s v="CHF"/>
    <n v="1434085200"/>
    <x v="139"/>
    <n v="1434430800"/>
    <d v="2015-06-16T05:00:00"/>
    <b v="0"/>
    <b v="0"/>
    <s v="music/rock"/>
    <x v="1"/>
  </r>
  <r>
    <x v="1"/>
    <n v="106"/>
    <x v="1"/>
    <s v="USD"/>
    <n v="1577772000"/>
    <x v="723"/>
    <n v="1579672800"/>
    <d v="2020-01-22T06:00:00"/>
    <b v="0"/>
    <b v="1"/>
    <s v="photography/photography books"/>
    <x v="7"/>
  </r>
  <r>
    <x v="1"/>
    <n v="142"/>
    <x v="1"/>
    <s v="USD"/>
    <n v="1562216400"/>
    <x v="704"/>
    <n v="1562389200"/>
    <d v="2019-07-06T05:00:00"/>
    <b v="0"/>
    <b v="0"/>
    <s v="photography/photography books"/>
    <x v="7"/>
  </r>
  <r>
    <x v="1"/>
    <n v="233"/>
    <x v="1"/>
    <s v="USD"/>
    <n v="1548568800"/>
    <x v="724"/>
    <n v="1551506400"/>
    <d v="2019-03-02T06:00:00"/>
    <b v="0"/>
    <b v="0"/>
    <s v="theater/plays"/>
    <x v="3"/>
  </r>
  <r>
    <x v="1"/>
    <n v="218"/>
    <x v="1"/>
    <s v="USD"/>
    <n v="1514872800"/>
    <x v="725"/>
    <n v="1516600800"/>
    <d v="2018-01-22T06:00:00"/>
    <b v="0"/>
    <b v="0"/>
    <s v="music/rock"/>
    <x v="1"/>
  </r>
  <r>
    <x v="0"/>
    <n v="67"/>
    <x v="2"/>
    <s v="AUD"/>
    <n v="1416031200"/>
    <x v="660"/>
    <n v="1420437600"/>
    <d v="2015-01-05T06:00:00"/>
    <b v="0"/>
    <b v="0"/>
    <s v="film &amp; video/documentary"/>
    <x v="4"/>
  </r>
  <r>
    <x v="1"/>
    <n v="76"/>
    <x v="1"/>
    <s v="USD"/>
    <n v="1330927200"/>
    <x v="726"/>
    <n v="1332997200"/>
    <d v="2012-03-29T05:00:00"/>
    <b v="0"/>
    <b v="1"/>
    <s v="film &amp; video/drama"/>
    <x v="4"/>
  </r>
  <r>
    <x v="1"/>
    <n v="43"/>
    <x v="1"/>
    <s v="USD"/>
    <n v="1571115600"/>
    <x v="727"/>
    <n v="1574920800"/>
    <d v="2019-11-28T06:00:00"/>
    <b v="0"/>
    <b v="1"/>
    <s v="theater/plays"/>
    <x v="3"/>
  </r>
  <r>
    <x v="0"/>
    <n v="19"/>
    <x v="1"/>
    <s v="USD"/>
    <n v="1463461200"/>
    <x v="728"/>
    <n v="1464930000"/>
    <d v="2016-06-03T05:00:00"/>
    <b v="0"/>
    <b v="0"/>
    <s v="food/food trucks"/>
    <x v="0"/>
  </r>
  <r>
    <x v="0"/>
    <n v="2108"/>
    <x v="5"/>
    <s v="CHF"/>
    <n v="1344920400"/>
    <x v="729"/>
    <n v="1345006800"/>
    <d v="2012-08-15T05:00:00"/>
    <b v="0"/>
    <b v="0"/>
    <s v="film &amp; video/documentary"/>
    <x v="4"/>
  </r>
  <r>
    <x v="1"/>
    <n v="221"/>
    <x v="1"/>
    <s v="USD"/>
    <n v="1511848800"/>
    <x v="730"/>
    <n v="1512712800"/>
    <d v="2017-12-08T06:00:00"/>
    <b v="0"/>
    <b v="1"/>
    <s v="theater/plays"/>
    <x v="3"/>
  </r>
  <r>
    <x v="0"/>
    <n v="679"/>
    <x v="1"/>
    <s v="USD"/>
    <n v="1452319200"/>
    <x v="731"/>
    <n v="1452492000"/>
    <d v="2016-01-11T06:00:00"/>
    <b v="0"/>
    <b v="1"/>
    <s v="games/video games"/>
    <x v="6"/>
  </r>
  <r>
    <x v="1"/>
    <n v="2805"/>
    <x v="0"/>
    <s v="CAD"/>
    <n v="1523854800"/>
    <x v="78"/>
    <n v="1524286800"/>
    <d v="2018-04-21T05:00:00"/>
    <b v="0"/>
    <b v="0"/>
    <s v="publishing/nonfiction"/>
    <x v="5"/>
  </r>
  <r>
    <x v="1"/>
    <n v="68"/>
    <x v="1"/>
    <s v="USD"/>
    <n v="1346043600"/>
    <x v="732"/>
    <n v="1346907600"/>
    <d v="2012-09-06T05:00:00"/>
    <b v="0"/>
    <b v="0"/>
    <s v="games/video games"/>
    <x v="6"/>
  </r>
  <r>
    <x v="0"/>
    <n v="36"/>
    <x v="3"/>
    <s v="DKK"/>
    <n v="1464325200"/>
    <x v="733"/>
    <n v="1464498000"/>
    <d v="2016-05-29T05:00:00"/>
    <b v="0"/>
    <b v="1"/>
    <s v="music/rock"/>
    <x v="1"/>
  </r>
  <r>
    <x v="1"/>
    <n v="183"/>
    <x v="0"/>
    <s v="CAD"/>
    <n v="1511935200"/>
    <x v="734"/>
    <n v="1514181600"/>
    <d v="2017-12-25T06:00:00"/>
    <b v="0"/>
    <b v="0"/>
    <s v="music/rock"/>
    <x v="1"/>
  </r>
  <r>
    <x v="1"/>
    <n v="133"/>
    <x v="1"/>
    <s v="USD"/>
    <n v="1392012000"/>
    <x v="406"/>
    <n v="1392184800"/>
    <d v="2014-02-12T06:00:00"/>
    <b v="1"/>
    <b v="1"/>
    <s v="theater/plays"/>
    <x v="3"/>
  </r>
  <r>
    <x v="1"/>
    <n v="2489"/>
    <x v="6"/>
    <s v="EUR"/>
    <n v="1556946000"/>
    <x v="735"/>
    <n v="1559365200"/>
    <d v="2019-06-01T05:00:00"/>
    <b v="0"/>
    <b v="1"/>
    <s v="publishing/nonfiction"/>
    <x v="5"/>
  </r>
  <r>
    <x v="1"/>
    <n v="69"/>
    <x v="1"/>
    <s v="USD"/>
    <n v="1548050400"/>
    <x v="736"/>
    <n v="1549173600"/>
    <d v="2019-02-03T06:00:00"/>
    <b v="0"/>
    <b v="1"/>
    <s v="theater/plays"/>
    <x v="3"/>
  </r>
  <r>
    <x v="0"/>
    <n v="47"/>
    <x v="1"/>
    <s v="USD"/>
    <n v="1353736800"/>
    <x v="737"/>
    <n v="1355032800"/>
    <d v="2012-12-09T06:00:00"/>
    <b v="1"/>
    <b v="0"/>
    <s v="games/video games"/>
    <x v="6"/>
  </r>
  <r>
    <x v="1"/>
    <n v="279"/>
    <x v="4"/>
    <s v="GBP"/>
    <n v="1532840400"/>
    <x v="192"/>
    <n v="1533963600"/>
    <d v="2018-08-11T05:00:00"/>
    <b v="0"/>
    <b v="1"/>
    <s v="music/rock"/>
    <x v="1"/>
  </r>
  <r>
    <x v="1"/>
    <n v="210"/>
    <x v="1"/>
    <s v="USD"/>
    <n v="1488261600"/>
    <x v="738"/>
    <n v="1489381200"/>
    <d v="2017-03-13T05:00:00"/>
    <b v="0"/>
    <b v="0"/>
    <s v="film &amp; video/documentary"/>
    <x v="4"/>
  </r>
  <r>
    <x v="1"/>
    <n v="2100"/>
    <x v="1"/>
    <s v="USD"/>
    <n v="1393567200"/>
    <x v="739"/>
    <n v="1395032400"/>
    <d v="2014-03-17T05:00:00"/>
    <b v="0"/>
    <b v="0"/>
    <s v="music/rock"/>
    <x v="1"/>
  </r>
  <r>
    <x v="1"/>
    <n v="252"/>
    <x v="1"/>
    <s v="USD"/>
    <n v="1410325200"/>
    <x v="613"/>
    <n v="1412485200"/>
    <d v="2014-10-05T05:00:00"/>
    <b v="1"/>
    <b v="1"/>
    <s v="music/rock"/>
    <x v="1"/>
  </r>
  <r>
    <x v="1"/>
    <n v="1280"/>
    <x v="1"/>
    <s v="USD"/>
    <n v="1276923600"/>
    <x v="740"/>
    <n v="1279688400"/>
    <d v="2010-07-21T05:00:00"/>
    <b v="0"/>
    <b v="1"/>
    <s v="publishing/nonfiction"/>
    <x v="5"/>
  </r>
  <r>
    <x v="1"/>
    <n v="157"/>
    <x v="4"/>
    <s v="GBP"/>
    <n v="1500958800"/>
    <x v="145"/>
    <n v="1501995600"/>
    <d v="2017-08-06T05:00:00"/>
    <b v="0"/>
    <b v="0"/>
    <s v="film &amp; video/shorts"/>
    <x v="4"/>
  </r>
  <r>
    <x v="1"/>
    <n v="194"/>
    <x v="1"/>
    <s v="USD"/>
    <n v="1292220000"/>
    <x v="741"/>
    <n v="1294639200"/>
    <d v="2011-01-10T06:00:00"/>
    <b v="0"/>
    <b v="1"/>
    <s v="theater/plays"/>
    <x v="3"/>
  </r>
  <r>
    <x v="1"/>
    <n v="82"/>
    <x v="2"/>
    <s v="AUD"/>
    <n v="1304398800"/>
    <x v="742"/>
    <n v="1305435600"/>
    <d v="2011-05-15T05:00:00"/>
    <b v="0"/>
    <b v="1"/>
    <s v="film &amp; video/drama"/>
    <x v="4"/>
  </r>
  <r>
    <x v="0"/>
    <n v="70"/>
    <x v="1"/>
    <s v="USD"/>
    <n v="1535432400"/>
    <x v="202"/>
    <n v="1537592400"/>
    <d v="2018-09-22T05:00:00"/>
    <b v="0"/>
    <b v="0"/>
    <s v="theater/plays"/>
    <x v="3"/>
  </r>
  <r>
    <x v="0"/>
    <n v="154"/>
    <x v="1"/>
    <s v="USD"/>
    <n v="1433826000"/>
    <x v="743"/>
    <n v="1435122000"/>
    <d v="2015-06-24T05:00:00"/>
    <b v="0"/>
    <b v="0"/>
    <s v="theater/plays"/>
    <x v="3"/>
  </r>
  <r>
    <x v="0"/>
    <n v="22"/>
    <x v="1"/>
    <s v="USD"/>
    <n v="1514959200"/>
    <x v="744"/>
    <n v="1520056800"/>
    <d v="2018-03-03T06:00:00"/>
    <b v="0"/>
    <b v="0"/>
    <s v="theater/plays"/>
    <x v="3"/>
  </r>
  <r>
    <x v="1"/>
    <n v="4233"/>
    <x v="1"/>
    <s v="USD"/>
    <n v="1332738000"/>
    <x v="745"/>
    <n v="1335675600"/>
    <d v="2012-04-29T05:00:00"/>
    <b v="0"/>
    <b v="0"/>
    <s v="photography/photography books"/>
    <x v="7"/>
  </r>
  <r>
    <x v="1"/>
    <n v="1297"/>
    <x v="3"/>
    <s v="DKK"/>
    <n v="1445490000"/>
    <x v="746"/>
    <n v="1448431200"/>
    <d v="2015-11-25T06:00:00"/>
    <b v="1"/>
    <b v="0"/>
    <s v="publishing/translations"/>
    <x v="5"/>
  </r>
  <r>
    <x v="1"/>
    <n v="165"/>
    <x v="3"/>
    <s v="DKK"/>
    <n v="1297663200"/>
    <x v="747"/>
    <n v="1298613600"/>
    <d v="2011-02-25T06:00:00"/>
    <b v="0"/>
    <b v="0"/>
    <s v="publishing/translations"/>
    <x v="5"/>
  </r>
  <r>
    <x v="1"/>
    <n v="119"/>
    <x v="1"/>
    <s v="USD"/>
    <n v="1371963600"/>
    <x v="362"/>
    <n v="1372482000"/>
    <d v="2013-06-29T05:00:00"/>
    <b v="0"/>
    <b v="0"/>
    <s v="theater/plays"/>
    <x v="3"/>
  </r>
  <r>
    <x v="0"/>
    <n v="1758"/>
    <x v="1"/>
    <s v="USD"/>
    <n v="1425103200"/>
    <x v="748"/>
    <n v="1425621600"/>
    <d v="2015-03-06T06:00:00"/>
    <b v="0"/>
    <b v="0"/>
    <s v="technology/web"/>
    <x v="2"/>
  </r>
  <r>
    <x v="0"/>
    <n v="94"/>
    <x v="1"/>
    <s v="USD"/>
    <n v="1265349600"/>
    <x v="749"/>
    <n v="1266300000"/>
    <d v="2010-02-16T06:00:00"/>
    <b v="0"/>
    <b v="0"/>
    <s v="music/indie rock"/>
    <x v="1"/>
  </r>
  <r>
    <x v="1"/>
    <n v="1797"/>
    <x v="1"/>
    <s v="USD"/>
    <n v="1301202000"/>
    <x v="643"/>
    <n v="1305867600"/>
    <d v="2011-05-20T05:00:00"/>
    <b v="0"/>
    <b v="0"/>
    <s v="music/jazz"/>
    <x v="1"/>
  </r>
  <r>
    <x v="1"/>
    <n v="261"/>
    <x v="1"/>
    <s v="USD"/>
    <n v="1538024400"/>
    <x v="750"/>
    <n v="1538802000"/>
    <d v="2018-10-06T05:00:00"/>
    <b v="0"/>
    <b v="0"/>
    <s v="theater/plays"/>
    <x v="3"/>
  </r>
  <r>
    <x v="1"/>
    <n v="157"/>
    <x v="1"/>
    <s v="USD"/>
    <n v="1395032400"/>
    <x v="751"/>
    <n v="1398920400"/>
    <d v="2014-05-01T05:00:00"/>
    <b v="0"/>
    <b v="1"/>
    <s v="film &amp; video/documentary"/>
    <x v="4"/>
  </r>
  <r>
    <x v="1"/>
    <n v="3533"/>
    <x v="1"/>
    <s v="USD"/>
    <n v="1405486800"/>
    <x v="752"/>
    <n v="1405659600"/>
    <d v="2014-07-18T05:00:00"/>
    <b v="0"/>
    <b v="1"/>
    <s v="theater/plays"/>
    <x v="3"/>
  </r>
  <r>
    <x v="1"/>
    <n v="155"/>
    <x v="1"/>
    <s v="USD"/>
    <n v="1455861600"/>
    <x v="753"/>
    <n v="1457244000"/>
    <d v="2016-03-06T06:00:00"/>
    <b v="0"/>
    <b v="0"/>
    <s v="technology/web"/>
    <x v="2"/>
  </r>
  <r>
    <x v="1"/>
    <n v="132"/>
    <x v="6"/>
    <s v="EUR"/>
    <n v="1529038800"/>
    <x v="754"/>
    <n v="1529298000"/>
    <d v="2018-06-18T05:00:00"/>
    <b v="0"/>
    <b v="0"/>
    <s v="technology/wearables"/>
    <x v="2"/>
  </r>
  <r>
    <x v="0"/>
    <n v="33"/>
    <x v="1"/>
    <s v="USD"/>
    <n v="1535259600"/>
    <x v="755"/>
    <n v="1535778000"/>
    <d v="2018-09-01T05:00:00"/>
    <b v="0"/>
    <b v="0"/>
    <s v="photography/photography books"/>
    <x v="7"/>
  </r>
  <r>
    <x v="3"/>
    <n v="94"/>
    <x v="1"/>
    <s v="USD"/>
    <n v="1327212000"/>
    <x v="756"/>
    <n v="1327471200"/>
    <d v="2012-01-25T06:00:00"/>
    <b v="0"/>
    <b v="0"/>
    <s v="film &amp; video/documentary"/>
    <x v="4"/>
  </r>
  <r>
    <x v="1"/>
    <n v="1354"/>
    <x v="4"/>
    <s v="GBP"/>
    <n v="1526360400"/>
    <x v="757"/>
    <n v="1529557200"/>
    <d v="2018-06-21T05:00:00"/>
    <b v="0"/>
    <b v="0"/>
    <s v="technology/web"/>
    <x v="2"/>
  </r>
  <r>
    <x v="1"/>
    <n v="48"/>
    <x v="1"/>
    <s v="USD"/>
    <n v="1532149200"/>
    <x v="758"/>
    <n v="1535259600"/>
    <d v="2018-08-26T05:00:00"/>
    <b v="1"/>
    <b v="1"/>
    <s v="technology/web"/>
    <x v="2"/>
  </r>
  <r>
    <x v="1"/>
    <n v="110"/>
    <x v="1"/>
    <s v="USD"/>
    <n v="1515304800"/>
    <x v="759"/>
    <n v="1515564000"/>
    <d v="2018-01-10T06:00:00"/>
    <b v="0"/>
    <b v="0"/>
    <s v="food/food trucks"/>
    <x v="0"/>
  </r>
  <r>
    <x v="1"/>
    <n v="172"/>
    <x v="1"/>
    <s v="USD"/>
    <n v="1276318800"/>
    <x v="760"/>
    <n v="1277096400"/>
    <d v="2010-06-21T05:00:00"/>
    <b v="0"/>
    <b v="0"/>
    <s v="film &amp; video/drama"/>
    <x v="4"/>
  </r>
  <r>
    <x v="1"/>
    <n v="307"/>
    <x v="1"/>
    <s v="USD"/>
    <n v="1328767200"/>
    <x v="761"/>
    <n v="1329026400"/>
    <d v="2012-02-12T06:00:00"/>
    <b v="0"/>
    <b v="1"/>
    <s v="music/indie rock"/>
    <x v="1"/>
  </r>
  <r>
    <x v="0"/>
    <n v="1"/>
    <x v="1"/>
    <s v="USD"/>
    <n v="1321682400"/>
    <x v="762"/>
    <n v="1322978400"/>
    <d v="2011-12-04T06:00:00"/>
    <b v="1"/>
    <b v="0"/>
    <s v="music/rock"/>
    <x v="1"/>
  </r>
  <r>
    <x v="1"/>
    <n v="160"/>
    <x v="1"/>
    <s v="USD"/>
    <n v="1335934800"/>
    <x v="444"/>
    <n v="1338786000"/>
    <d v="2012-06-04T05:00:00"/>
    <b v="0"/>
    <b v="0"/>
    <s v="music/electric music"/>
    <x v="1"/>
  </r>
  <r>
    <x v="0"/>
    <n v="31"/>
    <x v="1"/>
    <s v="USD"/>
    <n v="1310792400"/>
    <x v="763"/>
    <n v="1311656400"/>
    <d v="2011-07-26T05:00:00"/>
    <b v="0"/>
    <b v="1"/>
    <s v="games/video games"/>
    <x v="6"/>
  </r>
  <r>
    <x v="1"/>
    <n v="1467"/>
    <x v="0"/>
    <s v="CAD"/>
    <n v="1308546000"/>
    <x v="764"/>
    <n v="1308978000"/>
    <d v="2011-06-25T05:00:00"/>
    <b v="0"/>
    <b v="1"/>
    <s v="music/indie rock"/>
    <x v="1"/>
  </r>
  <r>
    <x v="1"/>
    <n v="2662"/>
    <x v="0"/>
    <s v="CAD"/>
    <n v="1574056800"/>
    <x v="765"/>
    <n v="1576389600"/>
    <d v="2019-12-15T06:00:00"/>
    <b v="0"/>
    <b v="0"/>
    <s v="publishing/fiction"/>
    <x v="5"/>
  </r>
  <r>
    <x v="1"/>
    <n v="452"/>
    <x v="2"/>
    <s v="AUD"/>
    <n v="1308373200"/>
    <x v="766"/>
    <n v="1311051600"/>
    <d v="2011-07-19T05:00:00"/>
    <b v="0"/>
    <b v="0"/>
    <s v="theater/plays"/>
    <x v="3"/>
  </r>
  <r>
    <x v="1"/>
    <n v="158"/>
    <x v="1"/>
    <s v="USD"/>
    <n v="1335243600"/>
    <x v="767"/>
    <n v="1336712400"/>
    <d v="2012-05-11T05:00:00"/>
    <b v="0"/>
    <b v="0"/>
    <s v="food/food trucks"/>
    <x v="0"/>
  </r>
  <r>
    <x v="1"/>
    <n v="225"/>
    <x v="5"/>
    <s v="CHF"/>
    <n v="1328421600"/>
    <x v="768"/>
    <n v="1330408800"/>
    <d v="2012-02-28T06:00:00"/>
    <b v="1"/>
    <b v="0"/>
    <s v="film &amp; video/shorts"/>
    <x v="4"/>
  </r>
  <r>
    <x v="0"/>
    <n v="35"/>
    <x v="1"/>
    <s v="USD"/>
    <n v="1524286800"/>
    <x v="769"/>
    <n v="1524891600"/>
    <d v="2018-04-28T05:00:00"/>
    <b v="1"/>
    <b v="0"/>
    <s v="food/food trucks"/>
    <x v="0"/>
  </r>
  <r>
    <x v="0"/>
    <n v="63"/>
    <x v="1"/>
    <s v="USD"/>
    <n v="1362117600"/>
    <x v="770"/>
    <n v="1363669200"/>
    <d v="2013-03-19T05:00:00"/>
    <b v="0"/>
    <b v="1"/>
    <s v="theater/plays"/>
    <x v="3"/>
  </r>
  <r>
    <x v="1"/>
    <n v="65"/>
    <x v="1"/>
    <s v="USD"/>
    <n v="1550556000"/>
    <x v="771"/>
    <n v="1551420000"/>
    <d v="2019-03-01T06:00:00"/>
    <b v="0"/>
    <b v="1"/>
    <s v="technology/wearables"/>
    <x v="2"/>
  </r>
  <r>
    <x v="1"/>
    <n v="163"/>
    <x v="1"/>
    <s v="USD"/>
    <n v="1269147600"/>
    <x v="772"/>
    <n v="1269838800"/>
    <d v="2010-03-29T05:00:00"/>
    <b v="0"/>
    <b v="0"/>
    <s v="theater/plays"/>
    <x v="3"/>
  </r>
  <r>
    <x v="1"/>
    <n v="85"/>
    <x v="1"/>
    <s v="USD"/>
    <n v="1312174800"/>
    <x v="773"/>
    <n v="1312520400"/>
    <d v="2011-08-05T05:00:00"/>
    <b v="0"/>
    <b v="0"/>
    <s v="theater/plays"/>
    <x v="3"/>
  </r>
  <r>
    <x v="1"/>
    <n v="217"/>
    <x v="1"/>
    <s v="USD"/>
    <n v="1434517200"/>
    <x v="774"/>
    <n v="1436504400"/>
    <d v="2015-07-10T05:00:00"/>
    <b v="0"/>
    <b v="1"/>
    <s v="film &amp; video/television"/>
    <x v="4"/>
  </r>
  <r>
    <x v="1"/>
    <n v="150"/>
    <x v="1"/>
    <s v="USD"/>
    <n v="1471582800"/>
    <x v="775"/>
    <n v="1472014800"/>
    <d v="2016-08-24T05:00:00"/>
    <b v="0"/>
    <b v="0"/>
    <s v="film &amp; video/shorts"/>
    <x v="4"/>
  </r>
  <r>
    <x v="1"/>
    <n v="3272"/>
    <x v="1"/>
    <s v="USD"/>
    <n v="1410757200"/>
    <x v="776"/>
    <n v="1411534800"/>
    <d v="2014-09-24T05:00:00"/>
    <b v="0"/>
    <b v="0"/>
    <s v="theater/plays"/>
    <x v="3"/>
  </r>
  <r>
    <x v="3"/>
    <n v="898"/>
    <x v="1"/>
    <s v="USD"/>
    <n v="1304830800"/>
    <x v="777"/>
    <n v="1304917200"/>
    <d v="2011-05-09T05:00:00"/>
    <b v="0"/>
    <b v="0"/>
    <s v="photography/photography books"/>
    <x v="7"/>
  </r>
  <r>
    <x v="1"/>
    <n v="300"/>
    <x v="1"/>
    <s v="USD"/>
    <n v="1539061200"/>
    <x v="778"/>
    <n v="1539579600"/>
    <d v="2018-10-15T05:00:00"/>
    <b v="0"/>
    <b v="0"/>
    <s v="food/food trucks"/>
    <x v="0"/>
  </r>
  <r>
    <x v="1"/>
    <n v="126"/>
    <x v="1"/>
    <s v="USD"/>
    <n v="1381554000"/>
    <x v="779"/>
    <n v="1382504400"/>
    <d v="2013-10-23T05:00:00"/>
    <b v="0"/>
    <b v="0"/>
    <s v="theater/plays"/>
    <x v="3"/>
  </r>
  <r>
    <x v="0"/>
    <n v="526"/>
    <x v="1"/>
    <s v="USD"/>
    <n v="1277096400"/>
    <x v="780"/>
    <n v="1278306000"/>
    <d v="2010-07-05T05:00:00"/>
    <b v="0"/>
    <b v="0"/>
    <s v="film &amp; video/drama"/>
    <x v="4"/>
  </r>
  <r>
    <x v="0"/>
    <n v="121"/>
    <x v="1"/>
    <s v="USD"/>
    <n v="1440392400"/>
    <x v="335"/>
    <n v="1442552400"/>
    <d v="2015-09-18T05:00:00"/>
    <b v="0"/>
    <b v="0"/>
    <s v="theater/plays"/>
    <x v="3"/>
  </r>
  <r>
    <x v="1"/>
    <n v="2320"/>
    <x v="1"/>
    <s v="USD"/>
    <n v="1509512400"/>
    <x v="535"/>
    <n v="1511071200"/>
    <d v="2017-11-19T06:00:00"/>
    <b v="0"/>
    <b v="1"/>
    <s v="theater/plays"/>
    <x v="3"/>
  </r>
  <r>
    <x v="1"/>
    <n v="81"/>
    <x v="2"/>
    <s v="AUD"/>
    <n v="1535950800"/>
    <x v="270"/>
    <n v="1536382800"/>
    <d v="2018-09-08T05:00:00"/>
    <b v="0"/>
    <b v="0"/>
    <s v="film &amp; video/science fiction"/>
    <x v="4"/>
  </r>
  <r>
    <x v="1"/>
    <n v="1887"/>
    <x v="1"/>
    <s v="USD"/>
    <n v="1389160800"/>
    <x v="781"/>
    <n v="1389592800"/>
    <d v="2014-01-13T06:00:00"/>
    <b v="0"/>
    <b v="0"/>
    <s v="photography/photography books"/>
    <x v="7"/>
  </r>
  <r>
    <x v="1"/>
    <n v="4358"/>
    <x v="1"/>
    <s v="USD"/>
    <n v="1271998800"/>
    <x v="782"/>
    <n v="1275282000"/>
    <d v="2010-05-31T05:00:00"/>
    <b v="0"/>
    <b v="1"/>
    <s v="photography/photography books"/>
    <x v="7"/>
  </r>
  <r>
    <x v="0"/>
    <n v="67"/>
    <x v="1"/>
    <s v="USD"/>
    <n v="1294898400"/>
    <x v="783"/>
    <n v="1294984800"/>
    <d v="2011-01-14T06:00:00"/>
    <b v="0"/>
    <b v="0"/>
    <s v="music/rock"/>
    <x v="1"/>
  </r>
  <r>
    <x v="0"/>
    <n v="57"/>
    <x v="0"/>
    <s v="CAD"/>
    <n v="1559970000"/>
    <x v="784"/>
    <n v="1562043600"/>
    <d v="2019-07-02T05:00:00"/>
    <b v="0"/>
    <b v="0"/>
    <s v="photography/photography books"/>
    <x v="7"/>
  </r>
  <r>
    <x v="0"/>
    <n v="1229"/>
    <x v="1"/>
    <s v="USD"/>
    <n v="1469509200"/>
    <x v="785"/>
    <n v="1469595600"/>
    <d v="2016-07-27T05:00:00"/>
    <b v="0"/>
    <b v="0"/>
    <s v="food/food trucks"/>
    <x v="0"/>
  </r>
  <r>
    <x v="0"/>
    <n v="12"/>
    <x v="6"/>
    <s v="EUR"/>
    <n v="1579068000"/>
    <x v="786"/>
    <n v="1581141600"/>
    <d v="2020-02-08T06:00:00"/>
    <b v="0"/>
    <b v="0"/>
    <s v="music/metal"/>
    <x v="1"/>
  </r>
  <r>
    <x v="1"/>
    <n v="53"/>
    <x v="1"/>
    <s v="USD"/>
    <n v="1487743200"/>
    <x v="787"/>
    <n v="1488520800"/>
    <d v="2017-03-03T06:00:00"/>
    <b v="0"/>
    <b v="0"/>
    <s v="publishing/nonfiction"/>
    <x v="5"/>
  </r>
  <r>
    <x v="1"/>
    <n v="2414"/>
    <x v="1"/>
    <s v="USD"/>
    <n v="1563685200"/>
    <x v="788"/>
    <n v="1563858000"/>
    <d v="2019-07-23T05:00:00"/>
    <b v="0"/>
    <b v="0"/>
    <s v="music/electric music"/>
    <x v="1"/>
  </r>
  <r>
    <x v="0"/>
    <n v="452"/>
    <x v="1"/>
    <s v="USD"/>
    <n v="1436418000"/>
    <x v="330"/>
    <n v="1438923600"/>
    <d v="2015-08-07T05:00:00"/>
    <b v="0"/>
    <b v="1"/>
    <s v="theater/plays"/>
    <x v="3"/>
  </r>
  <r>
    <x v="1"/>
    <n v="80"/>
    <x v="1"/>
    <s v="USD"/>
    <n v="1421820000"/>
    <x v="789"/>
    <n v="1422165600"/>
    <d v="2015-01-25T06:00:00"/>
    <b v="0"/>
    <b v="0"/>
    <s v="theater/plays"/>
    <x v="3"/>
  </r>
  <r>
    <x v="1"/>
    <n v="193"/>
    <x v="1"/>
    <s v="USD"/>
    <n v="1274763600"/>
    <x v="790"/>
    <n v="1277874000"/>
    <d v="2010-06-30T05:00:00"/>
    <b v="0"/>
    <b v="0"/>
    <s v="film &amp; video/shorts"/>
    <x v="4"/>
  </r>
  <r>
    <x v="0"/>
    <n v="1886"/>
    <x v="1"/>
    <s v="USD"/>
    <n v="1399179600"/>
    <x v="791"/>
    <n v="1399352400"/>
    <d v="2014-05-06T05:00:00"/>
    <b v="0"/>
    <b v="1"/>
    <s v="theater/plays"/>
    <x v="3"/>
  </r>
  <r>
    <x v="1"/>
    <n v="52"/>
    <x v="1"/>
    <s v="USD"/>
    <n v="1275800400"/>
    <x v="792"/>
    <n v="1279083600"/>
    <d v="2010-07-14T05:00:00"/>
    <b v="0"/>
    <b v="0"/>
    <s v="theater/plays"/>
    <x v="3"/>
  </r>
  <r>
    <x v="0"/>
    <n v="1825"/>
    <x v="1"/>
    <s v="USD"/>
    <n v="1282798800"/>
    <x v="793"/>
    <n v="1284354000"/>
    <d v="2010-09-13T05:00:00"/>
    <b v="0"/>
    <b v="0"/>
    <s v="music/indie rock"/>
    <x v="1"/>
  </r>
  <r>
    <x v="0"/>
    <n v="31"/>
    <x v="1"/>
    <s v="USD"/>
    <n v="1437109200"/>
    <x v="794"/>
    <n v="1441170000"/>
    <d v="2015-09-02T05:00:00"/>
    <b v="0"/>
    <b v="1"/>
    <s v="theater/plays"/>
    <x v="3"/>
  </r>
  <r>
    <x v="1"/>
    <n v="290"/>
    <x v="1"/>
    <s v="USD"/>
    <n v="1491886800"/>
    <x v="795"/>
    <n v="1493528400"/>
    <d v="2017-04-30T05:00:00"/>
    <b v="0"/>
    <b v="0"/>
    <s v="theater/plays"/>
    <x v="3"/>
  </r>
  <r>
    <x v="1"/>
    <n v="122"/>
    <x v="1"/>
    <s v="USD"/>
    <n v="1394600400"/>
    <x v="796"/>
    <n v="1395205200"/>
    <d v="2014-03-19T05:00:00"/>
    <b v="0"/>
    <b v="1"/>
    <s v="music/electric music"/>
    <x v="1"/>
  </r>
  <r>
    <x v="1"/>
    <n v="1470"/>
    <x v="1"/>
    <s v="USD"/>
    <n v="1561352400"/>
    <x v="797"/>
    <n v="1561438800"/>
    <d v="2019-06-25T05:00:00"/>
    <b v="0"/>
    <b v="0"/>
    <s v="music/indie rock"/>
    <x v="1"/>
  </r>
  <r>
    <x v="1"/>
    <n v="165"/>
    <x v="0"/>
    <s v="CAD"/>
    <n v="1322892000"/>
    <x v="798"/>
    <n v="1326693600"/>
    <d v="2012-01-16T06:00:00"/>
    <b v="0"/>
    <b v="0"/>
    <s v="film &amp; video/documentary"/>
    <x v="4"/>
  </r>
  <r>
    <x v="1"/>
    <n v="182"/>
    <x v="1"/>
    <s v="USD"/>
    <n v="1274418000"/>
    <x v="799"/>
    <n v="1277960400"/>
    <d v="2010-07-01T05:00:00"/>
    <b v="0"/>
    <b v="0"/>
    <s v="publishing/translations"/>
    <x v="5"/>
  </r>
  <r>
    <x v="1"/>
    <n v="199"/>
    <x v="6"/>
    <s v="EUR"/>
    <n v="1434344400"/>
    <x v="800"/>
    <n v="1434690000"/>
    <d v="2015-06-19T05:00:00"/>
    <b v="0"/>
    <b v="1"/>
    <s v="film &amp; video/documentary"/>
    <x v="4"/>
  </r>
  <r>
    <x v="1"/>
    <n v="56"/>
    <x v="4"/>
    <s v="GBP"/>
    <n v="1373518800"/>
    <x v="801"/>
    <n v="1376110800"/>
    <d v="2013-08-10T05:00:00"/>
    <b v="0"/>
    <b v="1"/>
    <s v="film &amp; video/television"/>
    <x v="4"/>
  </r>
  <r>
    <x v="0"/>
    <n v="107"/>
    <x v="1"/>
    <s v="USD"/>
    <n v="1517637600"/>
    <x v="802"/>
    <n v="1518415200"/>
    <d v="2018-02-12T06:00:00"/>
    <b v="0"/>
    <b v="0"/>
    <s v="theater/plays"/>
    <x v="3"/>
  </r>
  <r>
    <x v="1"/>
    <n v="1460"/>
    <x v="2"/>
    <s v="AUD"/>
    <n v="1310619600"/>
    <x v="803"/>
    <n v="1310878800"/>
    <d v="2011-07-17T05:00:00"/>
    <b v="0"/>
    <b v="1"/>
    <s v="food/food trucks"/>
    <x v="0"/>
  </r>
  <r>
    <x v="0"/>
    <n v="27"/>
    <x v="1"/>
    <s v="USD"/>
    <n v="1556427600"/>
    <x v="212"/>
    <n v="1556600400"/>
    <d v="2019-04-30T05:00:00"/>
    <b v="0"/>
    <b v="0"/>
    <s v="theater/plays"/>
    <x v="3"/>
  </r>
  <r>
    <x v="0"/>
    <n v="1221"/>
    <x v="1"/>
    <s v="USD"/>
    <n v="1576476000"/>
    <x v="804"/>
    <n v="1576994400"/>
    <d v="2019-12-22T06:00:00"/>
    <b v="0"/>
    <b v="0"/>
    <s v="film &amp; video/documentary"/>
    <x v="4"/>
  </r>
  <r>
    <x v="1"/>
    <n v="123"/>
    <x v="5"/>
    <s v="CHF"/>
    <n v="1381122000"/>
    <x v="805"/>
    <n v="1382677200"/>
    <d v="2013-10-25T05:00:00"/>
    <b v="0"/>
    <b v="0"/>
    <s v="music/jazz"/>
    <x v="1"/>
  </r>
  <r>
    <x v="0"/>
    <n v="1"/>
    <x v="1"/>
    <s v="USD"/>
    <n v="1411102800"/>
    <x v="806"/>
    <n v="1411189200"/>
    <d v="2014-09-20T05:00:00"/>
    <b v="0"/>
    <b v="1"/>
    <s v="technology/web"/>
    <x v="2"/>
  </r>
  <r>
    <x v="1"/>
    <n v="159"/>
    <x v="1"/>
    <s v="USD"/>
    <n v="1531803600"/>
    <x v="807"/>
    <n v="1534654800"/>
    <d v="2018-08-19T05:00:00"/>
    <b v="0"/>
    <b v="1"/>
    <s v="music/rock"/>
    <x v="1"/>
  </r>
  <r>
    <x v="1"/>
    <n v="110"/>
    <x v="1"/>
    <s v="USD"/>
    <n v="1454133600"/>
    <x v="722"/>
    <n v="1457762400"/>
    <d v="2016-03-12T06:00:00"/>
    <b v="0"/>
    <b v="0"/>
    <s v="technology/web"/>
    <x v="2"/>
  </r>
  <r>
    <x v="2"/>
    <n v="14"/>
    <x v="1"/>
    <s v="USD"/>
    <n v="1336194000"/>
    <x v="477"/>
    <n v="1337490000"/>
    <d v="2012-05-20T05:00:00"/>
    <b v="0"/>
    <b v="1"/>
    <s v="publishing/nonfiction"/>
    <x v="5"/>
  </r>
  <r>
    <x v="0"/>
    <n v="16"/>
    <x v="1"/>
    <s v="USD"/>
    <n v="1349326800"/>
    <x v="259"/>
    <n v="1349672400"/>
    <d v="2012-10-08T05:00:00"/>
    <b v="0"/>
    <b v="0"/>
    <s v="publishing/radio &amp; podcasts"/>
    <x v="5"/>
  </r>
  <r>
    <x v="1"/>
    <n v="236"/>
    <x v="1"/>
    <s v="USD"/>
    <n v="1379566800"/>
    <x v="9"/>
    <n v="1379826000"/>
    <d v="2013-09-22T05:00:00"/>
    <b v="0"/>
    <b v="0"/>
    <s v="theater/plays"/>
    <x v="3"/>
  </r>
  <r>
    <x v="1"/>
    <n v="191"/>
    <x v="1"/>
    <s v="USD"/>
    <n v="1494651600"/>
    <x v="808"/>
    <n v="1497762000"/>
    <d v="2017-06-18T05:00:00"/>
    <b v="1"/>
    <b v="1"/>
    <s v="film &amp; video/documentary"/>
    <x v="4"/>
  </r>
  <r>
    <x v="0"/>
    <n v="41"/>
    <x v="1"/>
    <s v="USD"/>
    <n v="1303880400"/>
    <x v="809"/>
    <n v="1304485200"/>
    <d v="2011-05-04T05:00:00"/>
    <b v="0"/>
    <b v="0"/>
    <s v="theater/plays"/>
    <x v="3"/>
  </r>
  <r>
    <x v="1"/>
    <n v="3934"/>
    <x v="1"/>
    <s v="USD"/>
    <n v="1335934800"/>
    <x v="444"/>
    <n v="1336885200"/>
    <d v="2012-05-13T05:00:00"/>
    <b v="0"/>
    <b v="0"/>
    <s v="games/video games"/>
    <x v="6"/>
  </r>
  <r>
    <x v="1"/>
    <n v="80"/>
    <x v="0"/>
    <s v="CAD"/>
    <n v="1528088400"/>
    <x v="384"/>
    <n v="1530421200"/>
    <d v="2018-07-01T05:00:00"/>
    <b v="0"/>
    <b v="1"/>
    <s v="theater/plays"/>
    <x v="3"/>
  </r>
  <r>
    <x v="3"/>
    <n v="296"/>
    <x v="1"/>
    <s v="USD"/>
    <n v="1421906400"/>
    <x v="810"/>
    <n v="1421992800"/>
    <d v="2015-01-23T06:00:00"/>
    <b v="0"/>
    <b v="0"/>
    <s v="theater/plays"/>
    <x v="3"/>
  </r>
  <r>
    <x v="1"/>
    <n v="462"/>
    <x v="1"/>
    <s v="USD"/>
    <n v="1568005200"/>
    <x v="811"/>
    <n v="1568178000"/>
    <d v="2019-09-11T05:00:00"/>
    <b v="1"/>
    <b v="0"/>
    <s v="technology/web"/>
    <x v="2"/>
  </r>
  <r>
    <x v="1"/>
    <n v="179"/>
    <x v="1"/>
    <s v="USD"/>
    <n v="1346821200"/>
    <x v="812"/>
    <n v="1347944400"/>
    <d v="2012-09-18T05:00:00"/>
    <b v="1"/>
    <b v="0"/>
    <s v="film &amp; video/drama"/>
    <x v="4"/>
  </r>
  <r>
    <x v="0"/>
    <n v="523"/>
    <x v="2"/>
    <s v="AUD"/>
    <n v="1557637200"/>
    <x v="813"/>
    <n v="1558760400"/>
    <d v="2019-05-25T05:00:00"/>
    <b v="0"/>
    <b v="0"/>
    <s v="film &amp; video/drama"/>
    <x v="4"/>
  </r>
  <r>
    <x v="0"/>
    <n v="141"/>
    <x v="4"/>
    <s v="GBP"/>
    <n v="1375592400"/>
    <x v="814"/>
    <n v="1376629200"/>
    <d v="2013-08-16T05:00:00"/>
    <b v="0"/>
    <b v="0"/>
    <s v="theater/plays"/>
    <x v="3"/>
  </r>
  <r>
    <x v="1"/>
    <n v="1866"/>
    <x v="4"/>
    <s v="GBP"/>
    <n v="1503982800"/>
    <x v="80"/>
    <n v="1504760400"/>
    <d v="2017-09-07T05:00:00"/>
    <b v="0"/>
    <b v="0"/>
    <s v="film &amp; video/television"/>
    <x v="4"/>
  </r>
  <r>
    <x v="0"/>
    <n v="52"/>
    <x v="1"/>
    <s v="USD"/>
    <n v="1418882400"/>
    <x v="815"/>
    <n v="1419660000"/>
    <d v="2014-12-27T06:00:00"/>
    <b v="0"/>
    <b v="0"/>
    <s v="photography/photography books"/>
    <x v="7"/>
  </r>
  <r>
    <x v="2"/>
    <n v="27"/>
    <x v="4"/>
    <s v="GBP"/>
    <n v="1309237200"/>
    <x v="816"/>
    <n v="1311310800"/>
    <d v="2011-07-22T05:00:00"/>
    <b v="0"/>
    <b v="1"/>
    <s v="film &amp; video/shorts"/>
    <x v="4"/>
  </r>
  <r>
    <x v="1"/>
    <n v="156"/>
    <x v="5"/>
    <s v="CHF"/>
    <n v="1343365200"/>
    <x v="474"/>
    <n v="1344315600"/>
    <d v="2012-08-07T05:00:00"/>
    <b v="0"/>
    <b v="0"/>
    <s v="publishing/radio &amp; podcasts"/>
    <x v="5"/>
  </r>
  <r>
    <x v="0"/>
    <n v="225"/>
    <x v="2"/>
    <s v="AUD"/>
    <n v="1507957200"/>
    <x v="817"/>
    <n v="1510725600"/>
    <d v="2017-11-15T06:00:00"/>
    <b v="0"/>
    <b v="1"/>
    <s v="theater/plays"/>
    <x v="3"/>
  </r>
  <r>
    <x v="1"/>
    <n v="255"/>
    <x v="1"/>
    <s v="USD"/>
    <n v="1549519200"/>
    <x v="818"/>
    <n v="1551247200"/>
    <d v="2019-02-27T06:00:00"/>
    <b v="1"/>
    <b v="0"/>
    <s v="film &amp; video/animation"/>
    <x v="4"/>
  </r>
  <r>
    <x v="0"/>
    <n v="38"/>
    <x v="1"/>
    <s v="USD"/>
    <n v="1329026400"/>
    <x v="819"/>
    <n v="1330236000"/>
    <d v="2012-02-26T06:00:00"/>
    <b v="0"/>
    <b v="0"/>
    <s v="technology/web"/>
    <x v="2"/>
  </r>
  <r>
    <x v="1"/>
    <n v="2261"/>
    <x v="1"/>
    <s v="USD"/>
    <n v="1544335200"/>
    <x v="609"/>
    <n v="1545112800"/>
    <d v="2018-12-18T06:00:00"/>
    <b v="0"/>
    <b v="1"/>
    <s v="music/world music"/>
    <x v="1"/>
  </r>
  <r>
    <x v="1"/>
    <n v="40"/>
    <x v="1"/>
    <s v="USD"/>
    <n v="1279083600"/>
    <x v="547"/>
    <n v="1279170000"/>
    <d v="2010-07-15T05:00:00"/>
    <b v="0"/>
    <b v="0"/>
    <s v="theater/plays"/>
    <x v="3"/>
  </r>
  <r>
    <x v="1"/>
    <n v="2289"/>
    <x v="6"/>
    <s v="EUR"/>
    <n v="1572498000"/>
    <x v="820"/>
    <n v="1573452000"/>
    <d v="2019-11-11T06:00:00"/>
    <b v="0"/>
    <b v="0"/>
    <s v="theater/plays"/>
    <x v="3"/>
  </r>
  <r>
    <x v="1"/>
    <n v="65"/>
    <x v="1"/>
    <s v="USD"/>
    <n v="1506056400"/>
    <x v="821"/>
    <n v="1507093200"/>
    <d v="2017-10-04T05:00:00"/>
    <b v="0"/>
    <b v="0"/>
    <s v="theater/plays"/>
    <x v="3"/>
  </r>
  <r>
    <x v="0"/>
    <n v="15"/>
    <x v="1"/>
    <s v="USD"/>
    <n v="1463029200"/>
    <x v="151"/>
    <n v="1463374800"/>
    <d v="2016-05-16T05:00:00"/>
    <b v="0"/>
    <b v="0"/>
    <s v="food/food trucks"/>
    <x v="0"/>
  </r>
  <r>
    <x v="0"/>
    <n v="37"/>
    <x v="1"/>
    <s v="USD"/>
    <n v="1342069200"/>
    <x v="822"/>
    <n v="1344574800"/>
    <d v="2012-08-10T05:00:00"/>
    <b v="0"/>
    <b v="0"/>
    <s v="theater/plays"/>
    <x v="3"/>
  </r>
  <r>
    <x v="1"/>
    <n v="3777"/>
    <x v="6"/>
    <s v="EUR"/>
    <n v="1388296800"/>
    <x v="823"/>
    <n v="1389074400"/>
    <d v="2014-01-07T06:00:00"/>
    <b v="0"/>
    <b v="0"/>
    <s v="technology/web"/>
    <x v="2"/>
  </r>
  <r>
    <x v="1"/>
    <n v="184"/>
    <x v="4"/>
    <s v="GBP"/>
    <n v="1493787600"/>
    <x v="824"/>
    <n v="1494997200"/>
    <d v="2017-05-17T05:00:00"/>
    <b v="0"/>
    <b v="0"/>
    <s v="theater/plays"/>
    <x v="3"/>
  </r>
  <r>
    <x v="1"/>
    <n v="85"/>
    <x v="1"/>
    <s v="USD"/>
    <n v="1424844000"/>
    <x v="825"/>
    <n v="1425448800"/>
    <d v="2015-03-04T06:00:00"/>
    <b v="0"/>
    <b v="1"/>
    <s v="theater/plays"/>
    <x v="3"/>
  </r>
  <r>
    <x v="0"/>
    <n v="112"/>
    <x v="1"/>
    <s v="USD"/>
    <n v="1403931600"/>
    <x v="826"/>
    <n v="1404104400"/>
    <d v="2014-06-30T05:00:00"/>
    <b v="0"/>
    <b v="1"/>
    <s v="theater/plays"/>
    <x v="3"/>
  </r>
  <r>
    <x v="1"/>
    <n v="144"/>
    <x v="1"/>
    <s v="USD"/>
    <n v="1394514000"/>
    <x v="827"/>
    <n v="1394773200"/>
    <d v="2014-03-14T05:00:00"/>
    <b v="0"/>
    <b v="0"/>
    <s v="music/rock"/>
    <x v="1"/>
  </r>
  <r>
    <x v="1"/>
    <n v="1902"/>
    <x v="1"/>
    <s v="USD"/>
    <n v="1365397200"/>
    <x v="828"/>
    <n v="1366520400"/>
    <d v="2013-04-21T05:00:00"/>
    <b v="0"/>
    <b v="0"/>
    <s v="theater/plays"/>
    <x v="3"/>
  </r>
  <r>
    <x v="1"/>
    <n v="105"/>
    <x v="1"/>
    <s v="USD"/>
    <n v="1456120800"/>
    <x v="829"/>
    <n v="1456639200"/>
    <d v="2016-02-28T06:00:00"/>
    <b v="0"/>
    <b v="0"/>
    <s v="theater/plays"/>
    <x v="3"/>
  </r>
  <r>
    <x v="1"/>
    <n v="132"/>
    <x v="1"/>
    <s v="USD"/>
    <n v="1437714000"/>
    <x v="830"/>
    <n v="1438318800"/>
    <d v="2015-07-31T05:00:00"/>
    <b v="0"/>
    <b v="0"/>
    <s v="theater/plays"/>
    <x v="3"/>
  </r>
  <r>
    <x v="0"/>
    <n v="21"/>
    <x v="1"/>
    <s v="USD"/>
    <n v="1563771600"/>
    <x v="831"/>
    <n v="1564030800"/>
    <d v="2019-07-25T05:00:00"/>
    <b v="1"/>
    <b v="0"/>
    <s v="theater/plays"/>
    <x v="3"/>
  </r>
  <r>
    <x v="3"/>
    <n v="976"/>
    <x v="1"/>
    <s v="USD"/>
    <n v="1448517600"/>
    <x v="832"/>
    <n v="1449295200"/>
    <d v="2015-12-05T06:00:00"/>
    <b v="0"/>
    <b v="0"/>
    <s v="film &amp; video/documentary"/>
    <x v="4"/>
  </r>
  <r>
    <x v="1"/>
    <n v="96"/>
    <x v="1"/>
    <s v="USD"/>
    <n v="1528779600"/>
    <x v="833"/>
    <n v="1531890000"/>
    <d v="2018-07-18T05:00:00"/>
    <b v="0"/>
    <b v="1"/>
    <s v="publishing/fiction"/>
    <x v="5"/>
  </r>
  <r>
    <x v="0"/>
    <n v="67"/>
    <x v="1"/>
    <s v="USD"/>
    <n v="1304744400"/>
    <x v="834"/>
    <n v="1306213200"/>
    <d v="2011-05-24T05:00:00"/>
    <b v="0"/>
    <b v="1"/>
    <s v="games/video games"/>
    <x v="6"/>
  </r>
  <r>
    <x v="2"/>
    <n v="66"/>
    <x v="0"/>
    <s v="CAD"/>
    <n v="1354341600"/>
    <x v="835"/>
    <n v="1356242400"/>
    <d v="2012-12-23T06:00:00"/>
    <b v="0"/>
    <b v="0"/>
    <s v="technology/web"/>
    <x v="2"/>
  </r>
  <r>
    <x v="0"/>
    <n v="78"/>
    <x v="1"/>
    <s v="USD"/>
    <n v="1294552800"/>
    <x v="836"/>
    <n v="1297576800"/>
    <d v="2011-02-13T06:00:00"/>
    <b v="1"/>
    <b v="0"/>
    <s v="theater/plays"/>
    <x v="3"/>
  </r>
  <r>
    <x v="0"/>
    <n v="67"/>
    <x v="2"/>
    <s v="AUD"/>
    <n v="1295935200"/>
    <x v="837"/>
    <n v="1296194400"/>
    <d v="2011-01-28T06:00:00"/>
    <b v="0"/>
    <b v="0"/>
    <s v="theater/plays"/>
    <x v="3"/>
  </r>
  <r>
    <x v="1"/>
    <n v="114"/>
    <x v="1"/>
    <s v="USD"/>
    <n v="1411534800"/>
    <x v="219"/>
    <n v="1414558800"/>
    <d v="2014-10-29T05:00:00"/>
    <b v="0"/>
    <b v="0"/>
    <s v="food/food trucks"/>
    <x v="0"/>
  </r>
  <r>
    <x v="0"/>
    <n v="263"/>
    <x v="2"/>
    <s v="AUD"/>
    <n v="1486706400"/>
    <x v="365"/>
    <n v="1488348000"/>
    <d v="2017-03-01T06:00:00"/>
    <b v="0"/>
    <b v="0"/>
    <s v="photography/photography books"/>
    <x v="7"/>
  </r>
  <r>
    <x v="0"/>
    <n v="1691"/>
    <x v="1"/>
    <s v="USD"/>
    <n v="1333602000"/>
    <x v="838"/>
    <n v="1334898000"/>
    <d v="2012-04-20T05:00:00"/>
    <b v="1"/>
    <b v="0"/>
    <s v="photography/photography books"/>
    <x v="7"/>
  </r>
  <r>
    <x v="0"/>
    <n v="181"/>
    <x v="1"/>
    <s v="USD"/>
    <n v="1308200400"/>
    <x v="839"/>
    <n v="1308373200"/>
    <d v="2011-06-18T05:00:00"/>
    <b v="0"/>
    <b v="0"/>
    <s v="theater/plays"/>
    <x v="3"/>
  </r>
  <r>
    <x v="0"/>
    <n v="13"/>
    <x v="1"/>
    <s v="USD"/>
    <n v="1411707600"/>
    <x v="840"/>
    <n v="1412312400"/>
    <d v="2014-10-03T05:00:00"/>
    <b v="0"/>
    <b v="0"/>
    <s v="theater/plays"/>
    <x v="3"/>
  </r>
  <r>
    <x v="3"/>
    <n v="160"/>
    <x v="1"/>
    <s v="USD"/>
    <n v="1418364000"/>
    <x v="841"/>
    <n v="1419228000"/>
    <d v="2014-12-22T06:00:00"/>
    <b v="1"/>
    <b v="1"/>
    <s v="film &amp; video/documentary"/>
    <x v="4"/>
  </r>
  <r>
    <x v="1"/>
    <n v="203"/>
    <x v="1"/>
    <s v="USD"/>
    <n v="1429333200"/>
    <x v="842"/>
    <n v="1430974800"/>
    <d v="2015-05-07T05:00:00"/>
    <b v="0"/>
    <b v="0"/>
    <s v="technology/web"/>
    <x v="2"/>
  </r>
  <r>
    <x v="0"/>
    <n v="1"/>
    <x v="1"/>
    <s v="USD"/>
    <n v="1555390800"/>
    <x v="843"/>
    <n v="1555822800"/>
    <d v="2019-04-21T05:00:00"/>
    <b v="0"/>
    <b v="1"/>
    <s v="theater/plays"/>
    <x v="3"/>
  </r>
  <r>
    <x v="1"/>
    <n v="1559"/>
    <x v="1"/>
    <s v="USD"/>
    <n v="1482732000"/>
    <x v="844"/>
    <n v="1482818400"/>
    <d v="2016-12-27T06:00:00"/>
    <b v="0"/>
    <b v="1"/>
    <s v="music/rock"/>
    <x v="1"/>
  </r>
  <r>
    <x v="3"/>
    <n v="2266"/>
    <x v="1"/>
    <s v="USD"/>
    <n v="1470718800"/>
    <x v="845"/>
    <n v="1471928400"/>
    <d v="2016-08-23T05:00:00"/>
    <b v="0"/>
    <b v="0"/>
    <s v="film &amp; video/documentary"/>
    <x v="4"/>
  </r>
  <r>
    <x v="0"/>
    <n v="21"/>
    <x v="1"/>
    <s v="USD"/>
    <n v="1450591200"/>
    <x v="846"/>
    <n v="1453701600"/>
    <d v="2016-01-25T06:00:00"/>
    <b v="0"/>
    <b v="1"/>
    <s v="film &amp; video/science fiction"/>
    <x v="4"/>
  </r>
  <r>
    <x v="1"/>
    <n v="1548"/>
    <x v="2"/>
    <s v="AUD"/>
    <n v="1348290000"/>
    <x v="110"/>
    <n v="1350363600"/>
    <d v="2012-10-16T05:00:00"/>
    <b v="0"/>
    <b v="0"/>
    <s v="technology/web"/>
    <x v="2"/>
  </r>
  <r>
    <x v="1"/>
    <n v="80"/>
    <x v="1"/>
    <s v="USD"/>
    <n v="1353823200"/>
    <x v="847"/>
    <n v="1353996000"/>
    <d v="2012-11-27T06:00:00"/>
    <b v="0"/>
    <b v="0"/>
    <s v="theater/plays"/>
    <x v="3"/>
  </r>
  <r>
    <x v="0"/>
    <n v="830"/>
    <x v="1"/>
    <s v="USD"/>
    <n v="1450764000"/>
    <x v="848"/>
    <n v="1451109600"/>
    <d v="2015-12-26T06:00:00"/>
    <b v="0"/>
    <b v="0"/>
    <s v="film &amp; video/science fiction"/>
    <x v="4"/>
  </r>
  <r>
    <x v="1"/>
    <n v="131"/>
    <x v="1"/>
    <s v="USD"/>
    <n v="1329372000"/>
    <x v="849"/>
    <n v="1329631200"/>
    <d v="2012-02-19T06:00:00"/>
    <b v="0"/>
    <b v="0"/>
    <s v="theater/plays"/>
    <x v="3"/>
  </r>
  <r>
    <x v="1"/>
    <n v="112"/>
    <x v="1"/>
    <s v="USD"/>
    <n v="1277096400"/>
    <x v="780"/>
    <n v="1278997200"/>
    <d v="2010-07-13T05:00:00"/>
    <b v="0"/>
    <b v="0"/>
    <s v="film &amp; video/animation"/>
    <x v="4"/>
  </r>
  <r>
    <x v="0"/>
    <n v="130"/>
    <x v="1"/>
    <s v="USD"/>
    <n v="1277701200"/>
    <x v="140"/>
    <n v="1280120400"/>
    <d v="2010-07-26T05:00:00"/>
    <b v="0"/>
    <b v="0"/>
    <s v="publishing/translations"/>
    <x v="5"/>
  </r>
  <r>
    <x v="0"/>
    <n v="55"/>
    <x v="1"/>
    <s v="USD"/>
    <n v="1454911200"/>
    <x v="850"/>
    <n v="1458104400"/>
    <d v="2016-03-16T05:00:00"/>
    <b v="0"/>
    <b v="0"/>
    <s v="technology/web"/>
    <x v="2"/>
  </r>
  <r>
    <x v="1"/>
    <n v="155"/>
    <x v="1"/>
    <s v="USD"/>
    <n v="1297922400"/>
    <x v="851"/>
    <n v="1298268000"/>
    <d v="2011-02-21T06:00:00"/>
    <b v="0"/>
    <b v="0"/>
    <s v="publishing/translations"/>
    <x v="5"/>
  </r>
  <r>
    <x v="1"/>
    <n v="266"/>
    <x v="1"/>
    <s v="USD"/>
    <n v="1384408800"/>
    <x v="852"/>
    <n v="1386223200"/>
    <d v="2013-12-05T06:00:00"/>
    <b v="0"/>
    <b v="0"/>
    <s v="food/food trucks"/>
    <x v="0"/>
  </r>
  <r>
    <x v="0"/>
    <n v="114"/>
    <x v="6"/>
    <s v="EUR"/>
    <n v="1299304800"/>
    <x v="853"/>
    <n v="1299823200"/>
    <d v="2011-03-11T06:00:00"/>
    <b v="0"/>
    <b v="1"/>
    <s v="photography/photography books"/>
    <x v="7"/>
  </r>
  <r>
    <x v="1"/>
    <n v="155"/>
    <x v="1"/>
    <s v="USD"/>
    <n v="1431320400"/>
    <x v="854"/>
    <n v="1431752400"/>
    <d v="2015-05-16T05:00:00"/>
    <b v="0"/>
    <b v="0"/>
    <s v="theater/plays"/>
    <x v="3"/>
  </r>
  <r>
    <x v="1"/>
    <n v="207"/>
    <x v="4"/>
    <s v="GBP"/>
    <n v="1264399200"/>
    <x v="67"/>
    <n v="1267855200"/>
    <d v="2010-03-06T06:00:00"/>
    <b v="0"/>
    <b v="0"/>
    <s v="music/rock"/>
    <x v="1"/>
  </r>
  <r>
    <x v="1"/>
    <n v="245"/>
    <x v="1"/>
    <s v="USD"/>
    <n v="1497502800"/>
    <x v="855"/>
    <n v="1497675600"/>
    <d v="2017-06-17T05:00:00"/>
    <b v="0"/>
    <b v="0"/>
    <s v="theater/plays"/>
    <x v="3"/>
  </r>
  <r>
    <x v="1"/>
    <n v="1573"/>
    <x v="1"/>
    <s v="USD"/>
    <n v="1333688400"/>
    <x v="107"/>
    <n v="1336885200"/>
    <d v="2012-05-13T05:00:00"/>
    <b v="0"/>
    <b v="0"/>
    <s v="music/world music"/>
    <x v="1"/>
  </r>
  <r>
    <x v="1"/>
    <n v="114"/>
    <x v="1"/>
    <s v="USD"/>
    <n v="1293861600"/>
    <x v="344"/>
    <n v="1295157600"/>
    <d v="2011-01-16T06:00:00"/>
    <b v="0"/>
    <b v="0"/>
    <s v="food/food trucks"/>
    <x v="0"/>
  </r>
  <r>
    <x v="1"/>
    <n v="93"/>
    <x v="1"/>
    <s v="USD"/>
    <n v="1576994400"/>
    <x v="856"/>
    <n v="1577599200"/>
    <d v="2019-12-29T06:00:00"/>
    <b v="0"/>
    <b v="0"/>
    <s v="theater/plays"/>
    <x v="3"/>
  </r>
  <r>
    <x v="0"/>
    <n v="594"/>
    <x v="1"/>
    <s v="USD"/>
    <n v="1304917200"/>
    <x v="857"/>
    <n v="1305003600"/>
    <d v="2011-05-10T05:00:00"/>
    <b v="0"/>
    <b v="0"/>
    <s v="theater/plays"/>
    <x v="3"/>
  </r>
  <r>
    <x v="0"/>
    <n v="24"/>
    <x v="1"/>
    <s v="USD"/>
    <n v="1381208400"/>
    <x v="858"/>
    <n v="1381726800"/>
    <d v="2013-10-14T05:00:00"/>
    <b v="0"/>
    <b v="0"/>
    <s v="film &amp; video/television"/>
    <x v="4"/>
  </r>
  <r>
    <x v="1"/>
    <n v="1681"/>
    <x v="1"/>
    <s v="USD"/>
    <n v="1401685200"/>
    <x v="859"/>
    <n v="1402462800"/>
    <d v="2014-06-11T05:00:00"/>
    <b v="0"/>
    <b v="1"/>
    <s v="technology/web"/>
    <x v="2"/>
  </r>
  <r>
    <x v="0"/>
    <n v="252"/>
    <x v="1"/>
    <s v="USD"/>
    <n v="1291960800"/>
    <x v="860"/>
    <n v="1292133600"/>
    <d v="2010-12-12T06:00:00"/>
    <b v="0"/>
    <b v="1"/>
    <s v="theater/plays"/>
    <x v="3"/>
  </r>
  <r>
    <x v="1"/>
    <n v="32"/>
    <x v="1"/>
    <s v="USD"/>
    <n v="1368853200"/>
    <x v="170"/>
    <n v="1368939600"/>
    <d v="2013-05-19T05:00:00"/>
    <b v="0"/>
    <b v="0"/>
    <s v="music/indie rock"/>
    <x v="1"/>
  </r>
  <r>
    <x v="1"/>
    <n v="135"/>
    <x v="1"/>
    <s v="USD"/>
    <n v="1448776800"/>
    <x v="861"/>
    <n v="1452146400"/>
    <d v="2016-01-07T06:00:00"/>
    <b v="0"/>
    <b v="1"/>
    <s v="theater/plays"/>
    <x v="3"/>
  </r>
  <r>
    <x v="1"/>
    <n v="140"/>
    <x v="1"/>
    <s v="USD"/>
    <n v="1296194400"/>
    <x v="862"/>
    <n v="1296712800"/>
    <d v="2011-02-03T06:00:00"/>
    <b v="0"/>
    <b v="1"/>
    <s v="theater/plays"/>
    <x v="3"/>
  </r>
  <r>
    <x v="0"/>
    <n v="67"/>
    <x v="1"/>
    <s v="USD"/>
    <n v="1517983200"/>
    <x v="863"/>
    <n v="1520748000"/>
    <d v="2018-03-11T06:00:00"/>
    <b v="0"/>
    <b v="0"/>
    <s v="food/food trucks"/>
    <x v="0"/>
  </r>
  <r>
    <x v="1"/>
    <n v="92"/>
    <x v="1"/>
    <s v="USD"/>
    <n v="1478930400"/>
    <x v="864"/>
    <n v="1480831200"/>
    <d v="2016-12-04T06:00:00"/>
    <b v="0"/>
    <b v="0"/>
    <s v="games/video games"/>
    <x v="6"/>
  </r>
  <r>
    <x v="1"/>
    <n v="1015"/>
    <x v="4"/>
    <s v="GBP"/>
    <n v="1426395600"/>
    <x v="527"/>
    <n v="1426914000"/>
    <d v="2015-03-21T05:00:00"/>
    <b v="0"/>
    <b v="0"/>
    <s v="theater/plays"/>
    <x v="3"/>
  </r>
  <r>
    <x v="0"/>
    <n v="742"/>
    <x v="1"/>
    <s v="USD"/>
    <n v="1446181200"/>
    <x v="865"/>
    <n v="1446616800"/>
    <d v="2015-11-04T06:00:00"/>
    <b v="1"/>
    <b v="0"/>
    <s v="publishing/nonfiction"/>
    <x v="5"/>
  </r>
  <r>
    <x v="1"/>
    <n v="323"/>
    <x v="1"/>
    <s v="USD"/>
    <n v="1514181600"/>
    <x v="866"/>
    <n v="1517032800"/>
    <d v="2018-01-27T06:00:00"/>
    <b v="0"/>
    <b v="0"/>
    <s v="technology/web"/>
    <x v="2"/>
  </r>
  <r>
    <x v="0"/>
    <n v="75"/>
    <x v="1"/>
    <s v="USD"/>
    <n v="1311051600"/>
    <x v="867"/>
    <n v="1311224400"/>
    <d v="2011-07-21T05:00:00"/>
    <b v="0"/>
    <b v="1"/>
    <s v="film &amp; video/documentary"/>
    <x v="4"/>
  </r>
  <r>
    <x v="1"/>
    <n v="2326"/>
    <x v="1"/>
    <s v="USD"/>
    <n v="1564894800"/>
    <x v="868"/>
    <n v="1566190800"/>
    <d v="2019-08-19T05:00:00"/>
    <b v="0"/>
    <b v="0"/>
    <s v="film &amp; video/documentary"/>
    <x v="4"/>
  </r>
  <r>
    <x v="1"/>
    <n v="381"/>
    <x v="1"/>
    <s v="USD"/>
    <n v="1567918800"/>
    <x v="105"/>
    <n v="1570165200"/>
    <d v="2019-10-04T05:00:00"/>
    <b v="0"/>
    <b v="0"/>
    <s v="theater/plays"/>
    <x v="3"/>
  </r>
  <r>
    <x v="0"/>
    <n v="4405"/>
    <x v="1"/>
    <s v="USD"/>
    <n v="1386309600"/>
    <x v="481"/>
    <n v="1388556000"/>
    <d v="2014-01-01T06:00:00"/>
    <b v="0"/>
    <b v="1"/>
    <s v="music/rock"/>
    <x v="1"/>
  </r>
  <r>
    <x v="0"/>
    <n v="92"/>
    <x v="1"/>
    <s v="USD"/>
    <n v="1301979600"/>
    <x v="253"/>
    <n v="1303189200"/>
    <d v="2011-04-19T05:00:00"/>
    <b v="0"/>
    <b v="0"/>
    <s v="music/rock"/>
    <x v="1"/>
  </r>
  <r>
    <x v="1"/>
    <n v="480"/>
    <x v="1"/>
    <s v="USD"/>
    <n v="1493269200"/>
    <x v="869"/>
    <n v="1494478800"/>
    <d v="2017-05-11T05:00:00"/>
    <b v="0"/>
    <b v="0"/>
    <s v="film &amp; video/documentary"/>
    <x v="4"/>
  </r>
  <r>
    <x v="0"/>
    <n v="64"/>
    <x v="1"/>
    <s v="USD"/>
    <n v="1478930400"/>
    <x v="864"/>
    <n v="1480744800"/>
    <d v="2016-12-03T06:00:00"/>
    <b v="0"/>
    <b v="0"/>
    <s v="publishing/radio &amp; podcasts"/>
    <x v="5"/>
  </r>
  <r>
    <x v="1"/>
    <n v="226"/>
    <x v="1"/>
    <s v="USD"/>
    <n v="1555390800"/>
    <x v="843"/>
    <n v="1555822800"/>
    <d v="2019-04-21T05:00:00"/>
    <b v="0"/>
    <b v="0"/>
    <s v="publishing/translations"/>
    <x v="5"/>
  </r>
  <r>
    <x v="0"/>
    <n v="64"/>
    <x v="1"/>
    <s v="USD"/>
    <n v="1456984800"/>
    <x v="289"/>
    <n v="1458882000"/>
    <d v="2016-03-25T05:00:00"/>
    <b v="0"/>
    <b v="1"/>
    <s v="film &amp; video/drama"/>
    <x v="4"/>
  </r>
  <r>
    <x v="1"/>
    <n v="241"/>
    <x v="1"/>
    <s v="USD"/>
    <n v="1411621200"/>
    <x v="870"/>
    <n v="1411966800"/>
    <d v="2014-09-29T05:00:00"/>
    <b v="0"/>
    <b v="1"/>
    <s v="music/rock"/>
    <x v="1"/>
  </r>
  <r>
    <x v="1"/>
    <n v="132"/>
    <x v="1"/>
    <s v="USD"/>
    <n v="1525669200"/>
    <x v="871"/>
    <n v="1526878800"/>
    <d v="2018-05-21T05:00:00"/>
    <b v="0"/>
    <b v="1"/>
    <s v="film &amp; video/drama"/>
    <x v="4"/>
  </r>
  <r>
    <x v="3"/>
    <n v="75"/>
    <x v="6"/>
    <s v="EUR"/>
    <n v="1450936800"/>
    <x v="872"/>
    <n v="1452405600"/>
    <d v="2016-01-10T06:00:00"/>
    <b v="0"/>
    <b v="1"/>
    <s v="photography/photography books"/>
    <x v="7"/>
  </r>
  <r>
    <x v="0"/>
    <n v="842"/>
    <x v="1"/>
    <s v="USD"/>
    <n v="1413522000"/>
    <x v="873"/>
    <n v="1414040400"/>
    <d v="2014-10-23T05:00:00"/>
    <b v="0"/>
    <b v="1"/>
    <s v="publishing/translations"/>
    <x v="5"/>
  </r>
  <r>
    <x v="1"/>
    <n v="2043"/>
    <x v="1"/>
    <s v="USD"/>
    <n v="1541307600"/>
    <x v="874"/>
    <n v="1543816800"/>
    <d v="2018-12-03T06:00:00"/>
    <b v="0"/>
    <b v="1"/>
    <s v="food/food trucks"/>
    <x v="0"/>
  </r>
  <r>
    <x v="0"/>
    <n v="112"/>
    <x v="1"/>
    <s v="USD"/>
    <n v="1357106400"/>
    <x v="875"/>
    <n v="1359698400"/>
    <d v="2013-02-01T06:00:00"/>
    <b v="0"/>
    <b v="0"/>
    <s v="theater/plays"/>
    <x v="3"/>
  </r>
  <r>
    <x v="3"/>
    <n v="139"/>
    <x v="6"/>
    <s v="EUR"/>
    <n v="1390197600"/>
    <x v="876"/>
    <n v="1390629600"/>
    <d v="2014-01-25T06:00:00"/>
    <b v="0"/>
    <b v="0"/>
    <s v="theater/plays"/>
    <x v="3"/>
  </r>
  <r>
    <x v="0"/>
    <n v="374"/>
    <x v="1"/>
    <s v="USD"/>
    <n v="1265868000"/>
    <x v="877"/>
    <n v="1267077600"/>
    <d v="2010-02-25T06:00:00"/>
    <b v="0"/>
    <b v="1"/>
    <s v="music/indie rock"/>
    <x v="1"/>
  </r>
  <r>
    <x v="3"/>
    <n v="1122"/>
    <x v="1"/>
    <s v="USD"/>
    <n v="1467176400"/>
    <x v="878"/>
    <n v="1467781200"/>
    <d v="2016-07-06T05:00:00"/>
    <b v="0"/>
    <b v="0"/>
    <s v="food/food trucks"/>
    <x v="0"/>
  </r>
  <r>
    <x v="4"/>
    <m/>
    <x v="7"/>
    <m/>
    <m/>
    <x v="87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5AE13-22D6-40FA-BCE2-5E2F334958C5}" name="PivotTable4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ow Lables" colHeaderCaption="Outcome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s" fld="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24927-7F0D-4032-9695-7E2A9C94FAD9}" name="PivotTable5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ubCategories" colHeaderCaption="Outcomes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EE8AC-4D89-4243-A39F-B6D996BC92B0}" name="PivotTable1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15"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sd="0" x="675"/>
        <item sd="0" x="67"/>
        <item sd="0" x="749"/>
        <item sd="0" x="28"/>
        <item sd="0" x="877"/>
        <item sd="0" x="714"/>
        <item sd="0" x="201"/>
        <item sd="0" x="680"/>
        <item sd="0" x="488"/>
        <item sd="0" x="452"/>
        <item sd="0" x="551"/>
        <item sd="0"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name="Months"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1" hier="-1"/>
    <pageField fld="14" hier="-1"/>
  </pageFields>
  <dataFields count="1">
    <dataField name="Count of outcome" fld="0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0070C0"/>
      </a:accent1>
      <a:accent2>
        <a:srgbClr val="FF0000"/>
      </a:accent2>
      <a:accent3>
        <a:srgbClr val="00B050"/>
      </a:accent3>
      <a:accent4>
        <a:srgbClr val="FFC000"/>
      </a:accent4>
      <a:accent5>
        <a:srgbClr val="FFFF00"/>
      </a:accent5>
      <a:accent6>
        <a:srgbClr val="002060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Normal="100" workbookViewId="0">
      <selection activeCell="R14" sqref="R1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6.3984375" bestFit="1" customWidth="1"/>
    <col min="8" max="12" width="23.59765625" customWidth="1"/>
    <col min="13" max="13" width="23.59765625" style="7" customWidth="1"/>
    <col min="14" max="14" width="23.59765625" customWidth="1"/>
    <col min="15" max="15" width="23.59765625" style="7" customWidth="1"/>
    <col min="16" max="19" width="23.5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6" t="s">
        <v>2074</v>
      </c>
      <c r="N1" s="1" t="s">
        <v>9</v>
      </c>
      <c r="O1" s="6" t="s">
        <v>2075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</f>
        <v>0</v>
      </c>
      <c r="G2"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E3/D3</f>
        <v>10.4</v>
      </c>
      <c r="G3">
        <f t="shared" ref="G3:G66" si="0">E3/I3</f>
        <v>92.151898734177209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2">E4/D4</f>
        <v>1.3147878228782288</v>
      </c>
      <c r="G4">
        <f t="shared" si="0"/>
        <v>100.01614035087719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7">
        <f t="shared" ref="M4:M66" si="3">(((L4/60)/60)/24)+DATE(1970,1,1)</f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0.58976190476190471</v>
      </c>
      <c r="G5">
        <f t="shared" si="0"/>
        <v>103.20833333333333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0.69276315789473686</v>
      </c>
      <c r="G6">
        <f t="shared" si="0"/>
        <v>99.339622641509436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1.7361842105263159</v>
      </c>
      <c r="G7">
        <f t="shared" si="0"/>
        <v>75.833333333333329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0.20961538461538462</v>
      </c>
      <c r="G8">
        <f t="shared" si="0"/>
        <v>60.555555555555557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3.2757777777777779</v>
      </c>
      <c r="G9">
        <f t="shared" si="0"/>
        <v>64.93832599118943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0.19932788374205268</v>
      </c>
      <c r="G10">
        <f t="shared" si="0"/>
        <v>30.997175141242938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0.51741935483870971</v>
      </c>
      <c r="G11">
        <f t="shared" si="0"/>
        <v>72.909090909090907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2.6611538461538462</v>
      </c>
      <c r="G12">
        <f t="shared" si="0"/>
        <v>62.9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0.48095238095238096</v>
      </c>
      <c r="G13">
        <f t="shared" si="0"/>
        <v>112.22222222222223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0.89349206349206345</v>
      </c>
      <c r="G14">
        <f t="shared" si="0"/>
        <v>102.34545454545454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2.4511904761904764</v>
      </c>
      <c r="G15">
        <f t="shared" si="0"/>
        <v>105.05102040816327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0.66769503546099296</v>
      </c>
      <c r="G16">
        <f t="shared" si="0"/>
        <v>94.144999999999996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0.47307881773399013</v>
      </c>
      <c r="G17">
        <f t="shared" si="0"/>
        <v>84.986725663716811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6.4947058823529416</v>
      </c>
      <c r="G18">
        <f t="shared" si="0"/>
        <v>110.41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1.5939125295508274</v>
      </c>
      <c r="G19">
        <f t="shared" si="0"/>
        <v>107.96236989591674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0.66912087912087914</v>
      </c>
      <c r="G20">
        <f t="shared" si="0"/>
        <v>45.103703703703701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0.48529600000000001</v>
      </c>
      <c r="G21">
        <f t="shared" si="0"/>
        <v>45.001483679525222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1.1224279210925645</v>
      </c>
      <c r="G22">
        <f t="shared" si="0"/>
        <v>105.97134670487107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0.40992553191489361</v>
      </c>
      <c r="G23">
        <f t="shared" si="0"/>
        <v>69.055555555555557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1.2807106598984772</v>
      </c>
      <c r="G24">
        <f t="shared" si="0"/>
        <v>85.044943820224717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3.3204444444444445</v>
      </c>
      <c r="G25">
        <f t="shared" si="0"/>
        <v>105.22535211267606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1.1283225108225108</v>
      </c>
      <c r="G26">
        <f t="shared" si="0"/>
        <v>39.003741114852225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2.1643636363636363</v>
      </c>
      <c r="G27">
        <f t="shared" si="0"/>
        <v>73.030674846625772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0.4819906976744186</v>
      </c>
      <c r="G28">
        <f t="shared" si="0"/>
        <v>35.009459459459457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0.79949999999999999</v>
      </c>
      <c r="G29">
        <f t="shared" si="0"/>
        <v>106.6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1.0522553516819573</v>
      </c>
      <c r="G30">
        <f t="shared" si="0"/>
        <v>61.997747747747745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3.2889978213507627</v>
      </c>
      <c r="G31">
        <f t="shared" si="0"/>
        <v>94.000622665006233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1.606111111111111</v>
      </c>
      <c r="G32">
        <f t="shared" si="0"/>
        <v>112.05426356589147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3.1</v>
      </c>
      <c r="G33">
        <f t="shared" si="0"/>
        <v>48.008849557522126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0.86807920792079207</v>
      </c>
      <c r="G34">
        <f t="shared" si="0"/>
        <v>38.004334633723452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3.7782071713147412</v>
      </c>
      <c r="G35">
        <f t="shared" si="0"/>
        <v>35.000184535892231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1.5080645161290323</v>
      </c>
      <c r="G36">
        <f t="shared" si="0"/>
        <v>85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1.5030119521912351</v>
      </c>
      <c r="G37">
        <f t="shared" si="0"/>
        <v>95.993893129770996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1.572857142857143</v>
      </c>
      <c r="G38">
        <f t="shared" si="0"/>
        <v>68.8125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1.3998765432098765</v>
      </c>
      <c r="G39">
        <f t="shared" si="0"/>
        <v>105.97196261682242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3.2532258064516131</v>
      </c>
      <c r="G40">
        <f t="shared" si="0"/>
        <v>75.261194029850742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0.50777777777777777</v>
      </c>
      <c r="G41">
        <f t="shared" si="0"/>
        <v>57.125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1.6906818181818182</v>
      </c>
      <c r="G42">
        <f t="shared" si="0"/>
        <v>75.141414141414145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2.1292857142857144</v>
      </c>
      <c r="G43">
        <f t="shared" si="0"/>
        <v>107.42342342342343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4.4394444444444447</v>
      </c>
      <c r="G44">
        <f t="shared" si="0"/>
        <v>35.995495495495497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1.859390243902439</v>
      </c>
      <c r="G45">
        <f t="shared" si="0"/>
        <v>26.998873148744366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6.5881249999999998</v>
      </c>
      <c r="G46">
        <f t="shared" si="0"/>
        <v>107.56122448979592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0.4768421052631579</v>
      </c>
      <c r="G47">
        <f t="shared" si="0"/>
        <v>94.375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1.1478378378378378</v>
      </c>
      <c r="G48">
        <f t="shared" si="0"/>
        <v>46.163043478260867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4.7526666666666664</v>
      </c>
      <c r="G49">
        <f t="shared" si="0"/>
        <v>47.845637583892618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3.86972972972973</v>
      </c>
      <c r="G50">
        <f t="shared" si="0"/>
        <v>53.007815713698065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1.89625</v>
      </c>
      <c r="G51">
        <f t="shared" si="0"/>
        <v>45.059405940594061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0.02</v>
      </c>
      <c r="G52">
        <f t="shared" si="0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0.91867805186590767</v>
      </c>
      <c r="G53">
        <f t="shared" si="0"/>
        <v>99.006816632583508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0.34152777777777776</v>
      </c>
      <c r="G54">
        <f t="shared" si="0"/>
        <v>32.786666666666669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1.4040909090909091</v>
      </c>
      <c r="G55">
        <f t="shared" si="0"/>
        <v>59.119617224880386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0.89866666666666661</v>
      </c>
      <c r="G56">
        <f t="shared" si="0"/>
        <v>44.93333333333333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1.7796969696969698</v>
      </c>
      <c r="G57">
        <f t="shared" si="0"/>
        <v>89.664122137404576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1.436625</v>
      </c>
      <c r="G58">
        <f t="shared" si="0"/>
        <v>70.079268292682926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2.1527586206896552</v>
      </c>
      <c r="G59">
        <f t="shared" si="0"/>
        <v>31.059701492537314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2.2711111111111113</v>
      </c>
      <c r="G60">
        <f t="shared" si="0"/>
        <v>29.061611374407583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2.7507142857142859</v>
      </c>
      <c r="G61">
        <f t="shared" si="0"/>
        <v>30.0859375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1.4437048832271762</v>
      </c>
      <c r="G62">
        <f t="shared" si="0"/>
        <v>84.998125000000002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0.92745983935742971</v>
      </c>
      <c r="G63">
        <f t="shared" si="0"/>
        <v>82.001775410563695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7.226</v>
      </c>
      <c r="G64">
        <f t="shared" si="0"/>
        <v>58.040160642570278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0.11851063829787234</v>
      </c>
      <c r="G65">
        <f t="shared" si="0"/>
        <v>111.4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0.97642857142857142</v>
      </c>
      <c r="G66">
        <f t="shared" si="0"/>
        <v>71.94736842105263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2"/>
        <v>2.3614754098360655</v>
      </c>
      <c r="G67">
        <f t="shared" ref="G67:G130" si="4">E67/I67</f>
        <v>61.038135593220339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7">
        <f t="shared" ref="M67:M130" si="5">(((L67/60)/60)/24)+DATE(1970,1,1)</f>
        <v>40570.25</v>
      </c>
      <c r="N67">
        <v>1296712800</v>
      </c>
      <c r="O67" s="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7">E68/D68</f>
        <v>0.45068965517241377</v>
      </c>
      <c r="G68">
        <f t="shared" si="4"/>
        <v>108.91666666666667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7">
        <f t="shared" si="5"/>
        <v>42102.208333333328</v>
      </c>
      <c r="N68">
        <v>1428901200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1.6238567493112948</v>
      </c>
      <c r="G69">
        <f t="shared" si="4"/>
        <v>29.001722017220171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7">
        <f t="shared" si="5"/>
        <v>40203.25</v>
      </c>
      <c r="N69">
        <v>1264831200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2.5452631578947367</v>
      </c>
      <c r="G70">
        <f t="shared" si="4"/>
        <v>58.975609756097562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7">
        <f t="shared" si="5"/>
        <v>42943.208333333328</v>
      </c>
      <c r="N70">
        <v>1505192400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0.24063291139240506</v>
      </c>
      <c r="G71">
        <f t="shared" si="4"/>
        <v>111.82352941176471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7">
        <f t="shared" si="5"/>
        <v>40531.25</v>
      </c>
      <c r="N71">
        <v>1295676000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1.2374140625000001</v>
      </c>
      <c r="G72">
        <f t="shared" si="4"/>
        <v>63.995555555555555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7">
        <f t="shared" si="5"/>
        <v>40484.208333333336</v>
      </c>
      <c r="N72">
        <v>1292911200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1.0806666666666667</v>
      </c>
      <c r="G73">
        <f t="shared" si="4"/>
        <v>85.315789473684205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7">
        <f t="shared" si="5"/>
        <v>43799.25</v>
      </c>
      <c r="N73">
        <v>1575439200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6.7033333333333331</v>
      </c>
      <c r="G74">
        <f t="shared" si="4"/>
        <v>74.481481481481481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7">
        <f t="shared" si="5"/>
        <v>42186.208333333328</v>
      </c>
      <c r="N74">
        <v>1438837200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6.609285714285714</v>
      </c>
      <c r="G75">
        <f t="shared" si="4"/>
        <v>105.14772727272727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7">
        <f t="shared" si="5"/>
        <v>42701.25</v>
      </c>
      <c r="N75">
        <v>1480485600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1.2246153846153847</v>
      </c>
      <c r="G76">
        <f t="shared" si="4"/>
        <v>56.188235294117646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7">
        <f t="shared" si="5"/>
        <v>42456.208333333328</v>
      </c>
      <c r="N76">
        <v>1459141200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1.5057731958762886</v>
      </c>
      <c r="G77">
        <f t="shared" si="4"/>
        <v>85.917647058823533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7">
        <f t="shared" si="5"/>
        <v>43296.208333333328</v>
      </c>
      <c r="N77">
        <v>1532322000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0.78106590724165992</v>
      </c>
      <c r="G78">
        <f t="shared" si="4"/>
        <v>57.00296912114014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7">
        <f t="shared" si="5"/>
        <v>42027.25</v>
      </c>
      <c r="N78">
        <v>1426222800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0.46947368421052632</v>
      </c>
      <c r="G79">
        <f t="shared" si="4"/>
        <v>79.642857142857139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7">
        <f t="shared" si="5"/>
        <v>40448.208333333336</v>
      </c>
      <c r="N79">
        <v>1286773200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3.008</v>
      </c>
      <c r="G80">
        <f t="shared" si="4"/>
        <v>41.018181818181816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7">
        <f t="shared" si="5"/>
        <v>43206.208333333328</v>
      </c>
      <c r="N80">
        <v>1523941200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0.6959861591695502</v>
      </c>
      <c r="G81">
        <f t="shared" si="4"/>
        <v>48.004773269689736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7">
        <f t="shared" si="5"/>
        <v>43267.208333333328</v>
      </c>
      <c r="N81">
        <v>1529557200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6.374545454545455</v>
      </c>
      <c r="G82">
        <f t="shared" si="4"/>
        <v>55.212598425196852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7">
        <f t="shared" si="5"/>
        <v>42976.208333333328</v>
      </c>
      <c r="N82">
        <v>1506574800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2.253392857142857</v>
      </c>
      <c r="G83">
        <f t="shared" si="4"/>
        <v>92.109489051094897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7">
        <f t="shared" si="5"/>
        <v>43062.25</v>
      </c>
      <c r="N83">
        <v>1513576800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14.973000000000001</v>
      </c>
      <c r="G84">
        <f t="shared" si="4"/>
        <v>83.183333333333337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7">
        <f t="shared" si="5"/>
        <v>43482.25</v>
      </c>
      <c r="N84">
        <v>1548309600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0.37590225563909774</v>
      </c>
      <c r="G85">
        <f t="shared" si="4"/>
        <v>39.996000000000002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7">
        <f t="shared" si="5"/>
        <v>42579.208333333328</v>
      </c>
      <c r="N85">
        <v>1471582800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1.3236942675159236</v>
      </c>
      <c r="G86">
        <f t="shared" si="4"/>
        <v>111.1336898395722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7">
        <f t="shared" si="5"/>
        <v>41118.208333333336</v>
      </c>
      <c r="N86">
        <v>1344315600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1.3122448979591836</v>
      </c>
      <c r="G87">
        <f t="shared" si="4"/>
        <v>90.563380281690144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7">
        <f t="shared" si="5"/>
        <v>40797.208333333336</v>
      </c>
      <c r="N87">
        <v>1316408400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1.6763513513513513</v>
      </c>
      <c r="G88">
        <f t="shared" si="4"/>
        <v>61.108374384236456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7">
        <f t="shared" si="5"/>
        <v>42128.208333333328</v>
      </c>
      <c r="N88">
        <v>1431838800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0.6198488664987406</v>
      </c>
      <c r="G89">
        <f t="shared" si="4"/>
        <v>83.022941970310384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7">
        <f t="shared" si="5"/>
        <v>40610.25</v>
      </c>
      <c r="N89">
        <v>1300510800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2.6074999999999999</v>
      </c>
      <c r="G90">
        <f t="shared" si="4"/>
        <v>110.76106194690266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7">
        <f t="shared" si="5"/>
        <v>42110.208333333328</v>
      </c>
      <c r="N90">
        <v>1431061200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2.5258823529411765</v>
      </c>
      <c r="G91">
        <f t="shared" si="4"/>
        <v>89.458333333333329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7">
        <f t="shared" si="5"/>
        <v>40283.208333333336</v>
      </c>
      <c r="N91">
        <v>1271480400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0.7861538461538462</v>
      </c>
      <c r="G92">
        <f t="shared" si="4"/>
        <v>57.849056603773583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7">
        <f t="shared" si="5"/>
        <v>42425.25</v>
      </c>
      <c r="N92">
        <v>1456380000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0.48404406999351912</v>
      </c>
      <c r="G93">
        <f t="shared" si="4"/>
        <v>109.99705449189985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7">
        <f t="shared" si="5"/>
        <v>42588.208333333328</v>
      </c>
      <c r="N93">
        <v>1472878800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2.5887500000000001</v>
      </c>
      <c r="G94">
        <f t="shared" si="4"/>
        <v>103.96586345381526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7">
        <f t="shared" si="5"/>
        <v>40352.208333333336</v>
      </c>
      <c r="N94">
        <v>1277355600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0.60548713235294116</v>
      </c>
      <c r="G95">
        <f t="shared" si="4"/>
        <v>107.99508196721311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7">
        <f t="shared" si="5"/>
        <v>41202.208333333336</v>
      </c>
      <c r="N95">
        <v>1351054800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3.036896551724138</v>
      </c>
      <c r="G96">
        <f t="shared" si="4"/>
        <v>48.927777777777777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7">
        <f t="shared" si="5"/>
        <v>43562.208333333328</v>
      </c>
      <c r="N96">
        <v>1555563600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1.1299999999999999</v>
      </c>
      <c r="G97">
        <f t="shared" si="4"/>
        <v>37.666666666666664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7">
        <f t="shared" si="5"/>
        <v>43752.208333333328</v>
      </c>
      <c r="N97">
        <v>1571634000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2.1737876614060259</v>
      </c>
      <c r="G98">
        <f t="shared" si="4"/>
        <v>64.999141999141997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7">
        <f t="shared" si="5"/>
        <v>40612.25</v>
      </c>
      <c r="N98">
        <v>1300856400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9.2669230769230762</v>
      </c>
      <c r="G99">
        <f t="shared" si="4"/>
        <v>106.61061946902655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7">
        <f t="shared" si="5"/>
        <v>42180.208333333328</v>
      </c>
      <c r="N99">
        <v>1439874000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0.33692229038854804</v>
      </c>
      <c r="G100">
        <f t="shared" si="4"/>
        <v>27.009016393442622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7">
        <f t="shared" si="5"/>
        <v>42212.208333333328</v>
      </c>
      <c r="N100">
        <v>1438318800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1.9672368421052631</v>
      </c>
      <c r="G101">
        <f t="shared" si="4"/>
        <v>91.16463414634147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7">
        <f t="shared" si="5"/>
        <v>41968.25</v>
      </c>
      <c r="N101">
        <v>1419400800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0.01</v>
      </c>
      <c r="G102">
        <f t="shared" si="4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7">
        <f t="shared" si="5"/>
        <v>40835.208333333336</v>
      </c>
      <c r="N102">
        <v>1320555600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10.214444444444444</v>
      </c>
      <c r="G103">
        <f t="shared" si="4"/>
        <v>56.054878048780488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7">
        <f t="shared" si="5"/>
        <v>42056.25</v>
      </c>
      <c r="N103">
        <v>1425103200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2.8167567567567566</v>
      </c>
      <c r="G104">
        <f t="shared" si="4"/>
        <v>31.017857142857142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7">
        <f t="shared" si="5"/>
        <v>43234.208333333328</v>
      </c>
      <c r="N104">
        <v>1526878800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0.24610000000000001</v>
      </c>
      <c r="G105">
        <f t="shared" si="4"/>
        <v>66.513513513513516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7">
        <f t="shared" si="5"/>
        <v>40475.208333333336</v>
      </c>
      <c r="N105">
        <v>1288674000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1.4314010067114094</v>
      </c>
      <c r="G106">
        <f t="shared" si="4"/>
        <v>89.005216484089729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7">
        <f t="shared" si="5"/>
        <v>42878.208333333328</v>
      </c>
      <c r="N106">
        <v>1495602000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1.4454411764705883</v>
      </c>
      <c r="G107">
        <f t="shared" si="4"/>
        <v>103.46315789473684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7">
        <f t="shared" si="5"/>
        <v>41366.208333333336</v>
      </c>
      <c r="N107">
        <v>1366434000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3.5912820512820511</v>
      </c>
      <c r="G108">
        <f t="shared" si="4"/>
        <v>95.278911564625844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7">
        <f t="shared" si="5"/>
        <v>43716.208333333328</v>
      </c>
      <c r="N108">
        <v>1568350800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1.8648571428571428</v>
      </c>
      <c r="G109">
        <f t="shared" si="4"/>
        <v>75.895348837209298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7">
        <f t="shared" si="5"/>
        <v>43213.208333333328</v>
      </c>
      <c r="N109">
        <v>1525928400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5.9526666666666666</v>
      </c>
      <c r="G110">
        <f t="shared" si="4"/>
        <v>107.57831325301204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7">
        <f t="shared" si="5"/>
        <v>41005.208333333336</v>
      </c>
      <c r="N110">
        <v>1336885200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0.5921153846153846</v>
      </c>
      <c r="G111">
        <f t="shared" si="4"/>
        <v>51.31666666666667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7">
        <f t="shared" si="5"/>
        <v>41651.25</v>
      </c>
      <c r="N111">
        <v>1389679200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0.14962780898876404</v>
      </c>
      <c r="G112">
        <f t="shared" si="4"/>
        <v>71.983108108108112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7">
        <f t="shared" si="5"/>
        <v>43354.208333333328</v>
      </c>
      <c r="N112">
        <v>1538283600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1.1995602605863191</v>
      </c>
      <c r="G113">
        <f t="shared" si="4"/>
        <v>108.95414201183432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7">
        <f t="shared" si="5"/>
        <v>41174.208333333336</v>
      </c>
      <c r="N113">
        <v>1348808400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2.6882978723404256</v>
      </c>
      <c r="G114">
        <f t="shared" si="4"/>
        <v>35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7">
        <f t="shared" si="5"/>
        <v>41875.208333333336</v>
      </c>
      <c r="N114">
        <v>1410152400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3.7687878787878786</v>
      </c>
      <c r="G115">
        <f t="shared" si="4"/>
        <v>94.938931297709928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7">
        <f t="shared" si="5"/>
        <v>42990.208333333328</v>
      </c>
      <c r="N115">
        <v>1505797200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7.2715789473684209</v>
      </c>
      <c r="G116">
        <f t="shared" si="4"/>
        <v>109.65079365079364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7">
        <f t="shared" si="5"/>
        <v>43564.208333333328</v>
      </c>
      <c r="N116">
        <v>1554872400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0.87211757648470301</v>
      </c>
      <c r="G117">
        <f t="shared" si="4"/>
        <v>44.001815980629537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7">
        <f t="shared" si="5"/>
        <v>43056.25</v>
      </c>
      <c r="N117">
        <v>1513922400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0.88</v>
      </c>
      <c r="G118">
        <f t="shared" si="4"/>
        <v>86.794520547945211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7">
        <f t="shared" si="5"/>
        <v>42265.208333333328</v>
      </c>
      <c r="N118">
        <v>1442638800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1.7393877551020409</v>
      </c>
      <c r="G119">
        <f t="shared" si="4"/>
        <v>30.992727272727272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7">
        <f t="shared" si="5"/>
        <v>40808.208333333336</v>
      </c>
      <c r="N119">
        <v>1317186000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1.1761111111111111</v>
      </c>
      <c r="G120">
        <f t="shared" si="4"/>
        <v>94.791044776119406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7">
        <f t="shared" si="5"/>
        <v>41665.25</v>
      </c>
      <c r="N120">
        <v>1391234400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2.1496</v>
      </c>
      <c r="G121">
        <f t="shared" si="4"/>
        <v>69.79220779220779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7">
        <f t="shared" si="5"/>
        <v>41806.208333333336</v>
      </c>
      <c r="N121">
        <v>1404363600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1.4949667110519307</v>
      </c>
      <c r="G122">
        <f t="shared" si="4"/>
        <v>63.003367003367003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7">
        <f t="shared" si="5"/>
        <v>42111.208333333328</v>
      </c>
      <c r="N122">
        <v>1429592400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2.1933995584988963</v>
      </c>
      <c r="G123">
        <f t="shared" si="4"/>
        <v>110.0343300110742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7">
        <f t="shared" si="5"/>
        <v>41917.208333333336</v>
      </c>
      <c r="N123">
        <v>1413608400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0.64367690058479532</v>
      </c>
      <c r="G124">
        <f t="shared" si="4"/>
        <v>25.997933274284026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7">
        <f t="shared" si="5"/>
        <v>41970.25</v>
      </c>
      <c r="N124">
        <v>1419400800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0.18622397298818233</v>
      </c>
      <c r="G125">
        <f t="shared" si="4"/>
        <v>49.987915407854985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7">
        <f t="shared" si="5"/>
        <v>42332.25</v>
      </c>
      <c r="N125">
        <v>1448604000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3.6776923076923076</v>
      </c>
      <c r="G126">
        <f t="shared" si="4"/>
        <v>101.72340425531915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7">
        <f t="shared" si="5"/>
        <v>43598.208333333328</v>
      </c>
      <c r="N126">
        <v>1562302800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1.5990566037735849</v>
      </c>
      <c r="G127">
        <f t="shared" si="4"/>
        <v>47.083333333333336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7">
        <f t="shared" si="5"/>
        <v>43362.208333333328</v>
      </c>
      <c r="N127">
        <v>1537678800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0.38633185349611543</v>
      </c>
      <c r="G128">
        <f t="shared" si="4"/>
        <v>89.944444444444443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7">
        <f t="shared" si="5"/>
        <v>42596.208333333328</v>
      </c>
      <c r="N128">
        <v>1473570000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0.51421511627906979</v>
      </c>
      <c r="G129">
        <f t="shared" si="4"/>
        <v>78.96875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7">
        <f t="shared" si="5"/>
        <v>40310.208333333336</v>
      </c>
      <c r="N129">
        <v>1273899600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0.60334277620396604</v>
      </c>
      <c r="G130">
        <f t="shared" si="4"/>
        <v>80.067669172932327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7">
        <f t="shared" si="5"/>
        <v>40417.208333333336</v>
      </c>
      <c r="N130">
        <v>1284008400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3.2026936026936029E-2</v>
      </c>
      <c r="G131">
        <f t="shared" ref="G131:G194" si="8">E131/I131</f>
        <v>86.472727272727269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7">
        <f t="shared" ref="M131:M194" si="9">(((L131/60)/60)/24)+DATE(1970,1,1)</f>
        <v>42038.25</v>
      </c>
      <c r="N131">
        <v>1425103200</v>
      </c>
      <c r="O131" s="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1">E132/D132</f>
        <v>1.5546875</v>
      </c>
      <c r="G132">
        <f t="shared" si="8"/>
        <v>28.001876172607879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7">
        <f t="shared" si="9"/>
        <v>40842.208333333336</v>
      </c>
      <c r="N132">
        <v>1320991200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1"/>
        <v>1.0085974499089254</v>
      </c>
      <c r="G133">
        <f t="shared" si="8"/>
        <v>67.996725337699544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7">
        <f t="shared" si="9"/>
        <v>41607.25</v>
      </c>
      <c r="N133">
        <v>1386828000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1.1618181818181819</v>
      </c>
      <c r="G134">
        <f t="shared" si="8"/>
        <v>43.078651685393261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7">
        <f t="shared" si="9"/>
        <v>43112.25</v>
      </c>
      <c r="N134">
        <v>1517119200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3.1077777777777778</v>
      </c>
      <c r="G135">
        <f t="shared" si="8"/>
        <v>87.95597484276729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7">
        <f t="shared" si="9"/>
        <v>40767.208333333336</v>
      </c>
      <c r="N135">
        <v>1315026000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0.89736683417085428</v>
      </c>
      <c r="G136">
        <f t="shared" si="8"/>
        <v>94.987234042553197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7">
        <f t="shared" si="9"/>
        <v>40713.208333333336</v>
      </c>
      <c r="N136">
        <v>1312693200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0.71272727272727276</v>
      </c>
      <c r="G137">
        <f t="shared" si="8"/>
        <v>46.905982905982903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7">
        <f t="shared" si="9"/>
        <v>41340.25</v>
      </c>
      <c r="N137">
        <v>1363064400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3.2862318840579711E-2</v>
      </c>
      <c r="G138">
        <f t="shared" si="8"/>
        <v>46.913793103448278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7">
        <f t="shared" si="9"/>
        <v>41797.208333333336</v>
      </c>
      <c r="N138">
        <v>1403154000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2.617777777777778</v>
      </c>
      <c r="G139">
        <f t="shared" si="8"/>
        <v>94.24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7">
        <f t="shared" si="9"/>
        <v>40457.208333333336</v>
      </c>
      <c r="N139">
        <v>1286859600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0.96</v>
      </c>
      <c r="G140">
        <f t="shared" si="8"/>
        <v>80.139130434782615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7">
        <f t="shared" si="9"/>
        <v>41180.208333333336</v>
      </c>
      <c r="N140">
        <v>1349326800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0.20896851248642778</v>
      </c>
      <c r="G141">
        <f t="shared" si="8"/>
        <v>59.036809815950917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7">
        <f t="shared" si="9"/>
        <v>42115.208333333328</v>
      </c>
      <c r="N141">
        <v>1430974800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2.2316363636363636</v>
      </c>
      <c r="G142">
        <f t="shared" si="8"/>
        <v>65.989247311827953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7">
        <f t="shared" si="9"/>
        <v>43156.25</v>
      </c>
      <c r="N142">
        <v>1519970400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1.0159097978227061</v>
      </c>
      <c r="G143">
        <f t="shared" si="8"/>
        <v>60.992530345471522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7">
        <f t="shared" si="9"/>
        <v>42167.208333333328</v>
      </c>
      <c r="N143">
        <v>1434603600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2.3003999999999998</v>
      </c>
      <c r="G144">
        <f t="shared" si="8"/>
        <v>98.307692307692307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7">
        <f t="shared" si="9"/>
        <v>41005.208333333336</v>
      </c>
      <c r="N144">
        <v>1337230800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1.355925925925926</v>
      </c>
      <c r="G145">
        <f t="shared" si="8"/>
        <v>104.6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7">
        <f t="shared" si="9"/>
        <v>40357.208333333336</v>
      </c>
      <c r="N145">
        <v>1279429200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1.2909999999999999</v>
      </c>
      <c r="G146">
        <f t="shared" si="8"/>
        <v>86.066666666666663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7">
        <f t="shared" si="9"/>
        <v>43633.208333333328</v>
      </c>
      <c r="N146">
        <v>1561438800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2.3651200000000001</v>
      </c>
      <c r="G147">
        <f t="shared" si="8"/>
        <v>76.989583333333329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7">
        <f t="shared" si="9"/>
        <v>41889.208333333336</v>
      </c>
      <c r="N147">
        <v>1410498000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0.17249999999999999</v>
      </c>
      <c r="G148">
        <f t="shared" si="8"/>
        <v>29.764705882352942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7">
        <f t="shared" si="9"/>
        <v>40855.25</v>
      </c>
      <c r="N148">
        <v>1322460000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1.1249397590361445</v>
      </c>
      <c r="G149">
        <f t="shared" si="8"/>
        <v>46.91959798994975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7">
        <f t="shared" si="9"/>
        <v>42534.208333333328</v>
      </c>
      <c r="N149">
        <v>1466312400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1.2102150537634409</v>
      </c>
      <c r="G150">
        <f t="shared" si="8"/>
        <v>105.18691588785046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7">
        <f t="shared" si="9"/>
        <v>42941.208333333328</v>
      </c>
      <c r="N150">
        <v>1501736400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2.1987096774193549</v>
      </c>
      <c r="G151">
        <f t="shared" si="8"/>
        <v>69.907692307692301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7">
        <f t="shared" si="9"/>
        <v>41275.25</v>
      </c>
      <c r="N151">
        <v>1361512800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0.01</v>
      </c>
      <c r="G152">
        <f t="shared" si="8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7">
        <f t="shared" si="9"/>
        <v>43450.25</v>
      </c>
      <c r="N152">
        <v>1545026400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0.64166909620991253</v>
      </c>
      <c r="G153">
        <f t="shared" si="8"/>
        <v>60.011588275391958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7">
        <f t="shared" si="9"/>
        <v>41799.208333333336</v>
      </c>
      <c r="N153">
        <v>1406696400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4.2306746987951804</v>
      </c>
      <c r="G154">
        <f t="shared" si="8"/>
        <v>52.006220379146917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7">
        <f t="shared" si="9"/>
        <v>42783.25</v>
      </c>
      <c r="N154">
        <v>1487916000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0.92984160506863778</v>
      </c>
      <c r="G155">
        <f t="shared" si="8"/>
        <v>31.000176025347649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7">
        <f t="shared" si="9"/>
        <v>41201.208333333336</v>
      </c>
      <c r="N155">
        <v>1351141200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0.58756567425569173</v>
      </c>
      <c r="G156">
        <f t="shared" si="8"/>
        <v>95.042492917847028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7">
        <f t="shared" si="9"/>
        <v>42502.208333333328</v>
      </c>
      <c r="N156">
        <v>1465016400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0.65022222222222226</v>
      </c>
      <c r="G157">
        <f t="shared" si="8"/>
        <v>75.968174204355108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7">
        <f t="shared" si="9"/>
        <v>40262.208333333336</v>
      </c>
      <c r="N157">
        <v>1270789200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0.73939560439560437</v>
      </c>
      <c r="G158">
        <f t="shared" si="8"/>
        <v>71.013192612137203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7">
        <f t="shared" si="9"/>
        <v>43743.208333333328</v>
      </c>
      <c r="N158">
        <v>1572325200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0.52666666666666662</v>
      </c>
      <c r="G159">
        <f t="shared" si="8"/>
        <v>73.733333333333334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7">
        <f t="shared" si="9"/>
        <v>41638.25</v>
      </c>
      <c r="N159">
        <v>1389420000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2.2095238095238097</v>
      </c>
      <c r="G160">
        <f t="shared" si="8"/>
        <v>113.17073170731707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7">
        <f t="shared" si="9"/>
        <v>42346.25</v>
      </c>
      <c r="N160">
        <v>1449640800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1.0001150627615063</v>
      </c>
      <c r="G161">
        <f t="shared" si="8"/>
        <v>105.00933552992861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7">
        <f t="shared" si="9"/>
        <v>43551.208333333328</v>
      </c>
      <c r="N161">
        <v>1555218000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1.6231249999999999</v>
      </c>
      <c r="G162">
        <f t="shared" si="8"/>
        <v>79.176829268292678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7">
        <f t="shared" si="9"/>
        <v>43582.208333333328</v>
      </c>
      <c r="N162">
        <v>1557723600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0.78181818181818186</v>
      </c>
      <c r="G163">
        <f t="shared" si="8"/>
        <v>57.333333333333336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7">
        <f t="shared" si="9"/>
        <v>42270.208333333328</v>
      </c>
      <c r="N163">
        <v>1443502800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1.4973770491803278</v>
      </c>
      <c r="G164">
        <f t="shared" si="8"/>
        <v>58.178343949044589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7">
        <f t="shared" si="9"/>
        <v>43442.25</v>
      </c>
      <c r="N164">
        <v>1546840800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2.5325714285714285</v>
      </c>
      <c r="G165">
        <f t="shared" si="8"/>
        <v>36.032520325203251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7">
        <f t="shared" si="9"/>
        <v>43028.208333333328</v>
      </c>
      <c r="N165">
        <v>1512712800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1.0016943521594683</v>
      </c>
      <c r="G166">
        <f t="shared" si="8"/>
        <v>107.99068767908309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7">
        <f t="shared" si="9"/>
        <v>43016.208333333328</v>
      </c>
      <c r="N166">
        <v>1507525200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1.2199004424778761</v>
      </c>
      <c r="G167">
        <f t="shared" si="8"/>
        <v>44.005985634477256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7">
        <f t="shared" si="9"/>
        <v>42948.208333333328</v>
      </c>
      <c r="N167">
        <v>1504328400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1.3713265306122449</v>
      </c>
      <c r="G168">
        <f t="shared" si="8"/>
        <v>55.077868852459019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7">
        <f t="shared" si="9"/>
        <v>40534.25</v>
      </c>
      <c r="N168">
        <v>1293343200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4.155384615384615</v>
      </c>
      <c r="G169">
        <f t="shared" si="8"/>
        <v>74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7">
        <f t="shared" si="9"/>
        <v>41435.208333333336</v>
      </c>
      <c r="N169">
        <v>1371704400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0.3130913348946136</v>
      </c>
      <c r="G170">
        <f t="shared" si="8"/>
        <v>41.996858638743454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7">
        <f t="shared" si="9"/>
        <v>43518.25</v>
      </c>
      <c r="N170">
        <v>1552798800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4.240815450643777</v>
      </c>
      <c r="G171">
        <f t="shared" si="8"/>
        <v>77.988161010260455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7">
        <f t="shared" si="9"/>
        <v>41077.208333333336</v>
      </c>
      <c r="N171">
        <v>1342328400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2.9388623072833599E-2</v>
      </c>
      <c r="G172">
        <f t="shared" si="8"/>
        <v>82.507462686567166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7">
        <f t="shared" si="9"/>
        <v>42950.208333333328</v>
      </c>
      <c r="N172">
        <v>1502341200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0.1063265306122449</v>
      </c>
      <c r="G173">
        <f t="shared" si="8"/>
        <v>104.2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7">
        <f t="shared" si="9"/>
        <v>41718.208333333336</v>
      </c>
      <c r="N173">
        <v>1397192400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0.82874999999999999</v>
      </c>
      <c r="G174">
        <f t="shared" si="8"/>
        <v>25.5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7">
        <f t="shared" si="9"/>
        <v>41839.208333333336</v>
      </c>
      <c r="N174">
        <v>1407042000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1.6301447776628748</v>
      </c>
      <c r="G175">
        <f t="shared" si="8"/>
        <v>100.98334401024984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7">
        <f t="shared" si="9"/>
        <v>41412.208333333336</v>
      </c>
      <c r="N175">
        <v>1369371600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8.9466666666666672</v>
      </c>
      <c r="G176">
        <f t="shared" si="8"/>
        <v>111.83333333333333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7">
        <f t="shared" si="9"/>
        <v>42282.208333333328</v>
      </c>
      <c r="N176">
        <v>1444107600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0.26191501103752757</v>
      </c>
      <c r="G177">
        <f t="shared" si="8"/>
        <v>41.999115044247787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7">
        <f t="shared" si="9"/>
        <v>42613.208333333328</v>
      </c>
      <c r="N177">
        <v>1474261200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0.74834782608695649</v>
      </c>
      <c r="G178">
        <f t="shared" si="8"/>
        <v>110.05115089514067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7">
        <f t="shared" si="9"/>
        <v>42616.208333333328</v>
      </c>
      <c r="N178">
        <v>1473656400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4.1647680412371137</v>
      </c>
      <c r="G179">
        <f t="shared" si="8"/>
        <v>58.997079225994888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7">
        <f t="shared" si="9"/>
        <v>40497.25</v>
      </c>
      <c r="N179">
        <v>1291960800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0.96208333333333329</v>
      </c>
      <c r="G180">
        <f t="shared" si="8"/>
        <v>32.985714285714288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7">
        <f t="shared" si="9"/>
        <v>42999.208333333328</v>
      </c>
      <c r="N180">
        <v>1506747600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3.5771910112359548</v>
      </c>
      <c r="G181">
        <f t="shared" si="8"/>
        <v>45.005654509471306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7">
        <f t="shared" si="9"/>
        <v>41350.208333333336</v>
      </c>
      <c r="N181">
        <v>1363582800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3.0845714285714285</v>
      </c>
      <c r="G182">
        <f t="shared" si="8"/>
        <v>81.98196487897485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7">
        <f t="shared" si="9"/>
        <v>40259.208333333336</v>
      </c>
      <c r="N182">
        <v>1269666000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0.61802325581395345</v>
      </c>
      <c r="G183">
        <f t="shared" si="8"/>
        <v>39.080882352941174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7">
        <f t="shared" si="9"/>
        <v>43012.208333333328</v>
      </c>
      <c r="N183">
        <v>1508648400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7.2232472324723247</v>
      </c>
      <c r="G184">
        <f t="shared" si="8"/>
        <v>58.996383363471971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7">
        <f t="shared" si="9"/>
        <v>43631.208333333328</v>
      </c>
      <c r="N184">
        <v>1561957200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0.69117647058823528</v>
      </c>
      <c r="G185">
        <f t="shared" si="8"/>
        <v>40.988372093023258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7">
        <f t="shared" si="9"/>
        <v>40430.208333333336</v>
      </c>
      <c r="N185">
        <v>1285131600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2.9305555555555554</v>
      </c>
      <c r="G186">
        <f t="shared" si="8"/>
        <v>31.029411764705884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7">
        <f t="shared" si="9"/>
        <v>43588.208333333328</v>
      </c>
      <c r="N186">
        <v>1556946000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0.71799999999999997</v>
      </c>
      <c r="G187">
        <f t="shared" si="8"/>
        <v>37.789473684210527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7">
        <f t="shared" si="9"/>
        <v>43233.208333333328</v>
      </c>
      <c r="N187">
        <v>1527138000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0.31934684684684683</v>
      </c>
      <c r="G188">
        <f t="shared" si="8"/>
        <v>32.006772009029348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7">
        <f t="shared" si="9"/>
        <v>41782.208333333336</v>
      </c>
      <c r="N188">
        <v>1402117200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2.2987375415282392</v>
      </c>
      <c r="G189">
        <f t="shared" si="8"/>
        <v>95.966712898751737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7">
        <f t="shared" si="9"/>
        <v>41328.25</v>
      </c>
      <c r="N189">
        <v>1364014800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0.3201219512195122</v>
      </c>
      <c r="G190">
        <f t="shared" si="8"/>
        <v>75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7">
        <f t="shared" si="9"/>
        <v>41975.25</v>
      </c>
      <c r="N190">
        <v>1417586400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0.23525352848928385</v>
      </c>
      <c r="G191">
        <f t="shared" si="8"/>
        <v>102.0498866213152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7">
        <f t="shared" si="9"/>
        <v>42433.25</v>
      </c>
      <c r="N191">
        <v>1457071200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0.68594594594594593</v>
      </c>
      <c r="G192">
        <f t="shared" si="8"/>
        <v>105.75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7">
        <f t="shared" si="9"/>
        <v>41429.208333333336</v>
      </c>
      <c r="N192">
        <v>1370408400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0.37952380952380954</v>
      </c>
      <c r="G193">
        <f t="shared" si="8"/>
        <v>37.069767441860463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7">
        <f t="shared" si="9"/>
        <v>43536.208333333328</v>
      </c>
      <c r="N193">
        <v>1552626000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0.19992957746478873</v>
      </c>
      <c r="G194">
        <f t="shared" si="8"/>
        <v>35.049382716049379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7">
        <f t="shared" si="9"/>
        <v>41817.208333333336</v>
      </c>
      <c r="N194">
        <v>1404190800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0.45636363636363636</v>
      </c>
      <c r="G195">
        <f t="shared" ref="G195:G258" si="12">E195/I195</f>
        <v>46.338461538461537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7">
        <f t="shared" ref="M195:M258" si="13">(((L195/60)/60)/24)+DATE(1970,1,1)</f>
        <v>43198.208333333328</v>
      </c>
      <c r="N195">
        <v>1523509200</v>
      </c>
      <c r="O195" s="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5">E196/D196</f>
        <v>1.227605633802817</v>
      </c>
      <c r="G196">
        <f t="shared" si="12"/>
        <v>69.174603174603178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7">
        <f t="shared" si="13"/>
        <v>42261.208333333328</v>
      </c>
      <c r="N196">
        <v>1443589200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3.61753164556962</v>
      </c>
      <c r="G197">
        <f t="shared" si="12"/>
        <v>109.07824427480917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7">
        <f t="shared" si="13"/>
        <v>43310.208333333328</v>
      </c>
      <c r="N197">
        <v>1533445200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0.63146341463414635</v>
      </c>
      <c r="G198">
        <f t="shared" si="12"/>
        <v>51.78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7">
        <f t="shared" si="13"/>
        <v>42616.208333333328</v>
      </c>
      <c r="N198">
        <v>1474520400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2.9820475319926874</v>
      </c>
      <c r="G199">
        <f t="shared" si="12"/>
        <v>82.010055304172951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7">
        <f t="shared" si="13"/>
        <v>42909.208333333328</v>
      </c>
      <c r="N199">
        <v>1499403600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9.5585443037974685E-2</v>
      </c>
      <c r="G200">
        <f t="shared" si="12"/>
        <v>35.958333333333336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7">
        <f t="shared" si="13"/>
        <v>40396.208333333336</v>
      </c>
      <c r="N200">
        <v>1283576400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0.5377777777777778</v>
      </c>
      <c r="G201">
        <f t="shared" si="12"/>
        <v>74.461538461538467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7">
        <f t="shared" si="13"/>
        <v>42192.208333333328</v>
      </c>
      <c r="N201">
        <v>1436590800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0.02</v>
      </c>
      <c r="G202">
        <f t="shared" si="12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7">
        <f t="shared" si="13"/>
        <v>40262.208333333336</v>
      </c>
      <c r="N202">
        <v>1270443600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6.8119047619047617</v>
      </c>
      <c r="G203">
        <f t="shared" si="12"/>
        <v>91.114649681528661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7">
        <f t="shared" si="13"/>
        <v>41845.208333333336</v>
      </c>
      <c r="N203">
        <v>1407819600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0.78831325301204824</v>
      </c>
      <c r="G204">
        <f t="shared" si="12"/>
        <v>79.792682926829272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7">
        <f t="shared" si="13"/>
        <v>40818.208333333336</v>
      </c>
      <c r="N204">
        <v>1317877200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1.3440792216817234</v>
      </c>
      <c r="G205">
        <f t="shared" si="12"/>
        <v>42.999777678968428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7">
        <f t="shared" si="13"/>
        <v>42752.25</v>
      </c>
      <c r="N205">
        <v>1484805600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3.372E-2</v>
      </c>
      <c r="G206">
        <f t="shared" si="12"/>
        <v>63.225000000000001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7">
        <f t="shared" si="13"/>
        <v>40636.208333333336</v>
      </c>
      <c r="N206">
        <v>1302670800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4.3184615384615386</v>
      </c>
      <c r="G207">
        <f t="shared" si="12"/>
        <v>70.174999999999997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7">
        <f t="shared" si="13"/>
        <v>43390.208333333328</v>
      </c>
      <c r="N207">
        <v>1540789200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0.38844444444444443</v>
      </c>
      <c r="G208">
        <f t="shared" si="12"/>
        <v>61.333333333333336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7">
        <f t="shared" si="13"/>
        <v>40236.25</v>
      </c>
      <c r="N208">
        <v>1268028000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4.2569999999999997</v>
      </c>
      <c r="G209">
        <f t="shared" si="12"/>
        <v>99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7">
        <f t="shared" si="13"/>
        <v>43340.208333333328</v>
      </c>
      <c r="N209">
        <v>1537160400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1.0112239715591671</v>
      </c>
      <c r="G210">
        <f t="shared" si="12"/>
        <v>96.984900146127615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7">
        <f t="shared" si="13"/>
        <v>43048.25</v>
      </c>
      <c r="N210">
        <v>1512280800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0.21188688946015424</v>
      </c>
      <c r="G211">
        <f t="shared" si="12"/>
        <v>51.004950495049506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7">
        <f t="shared" si="13"/>
        <v>42496.208333333328</v>
      </c>
      <c r="N211">
        <v>1463115600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0.67425531914893622</v>
      </c>
      <c r="G212">
        <f t="shared" si="12"/>
        <v>28.044247787610619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7">
        <f t="shared" si="13"/>
        <v>42797.25</v>
      </c>
      <c r="N212">
        <v>1490850000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0.9492337164750958</v>
      </c>
      <c r="G213">
        <f t="shared" si="12"/>
        <v>60.984615384615381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7">
        <f t="shared" si="13"/>
        <v>41513.208333333336</v>
      </c>
      <c r="N213">
        <v>1379653200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1.5185185185185186</v>
      </c>
      <c r="G214">
        <f t="shared" si="12"/>
        <v>73.214285714285708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7">
        <f t="shared" si="13"/>
        <v>43814.25</v>
      </c>
      <c r="N214">
        <v>1580364000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1.9516382252559727</v>
      </c>
      <c r="G215">
        <f t="shared" si="12"/>
        <v>39.997435299603637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7">
        <f t="shared" si="13"/>
        <v>40488.208333333336</v>
      </c>
      <c r="N215">
        <v>1289714400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10.231428571428571</v>
      </c>
      <c r="G216">
        <f t="shared" si="12"/>
        <v>86.812121212121212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7">
        <f t="shared" si="13"/>
        <v>40409.208333333336</v>
      </c>
      <c r="N216">
        <v>1282712400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3.8418367346938778E-2</v>
      </c>
      <c r="G217">
        <f t="shared" si="12"/>
        <v>42.125874125874127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7">
        <f t="shared" si="13"/>
        <v>43509.25</v>
      </c>
      <c r="N217">
        <v>1550210400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1.5507066557107643</v>
      </c>
      <c r="G218">
        <f t="shared" si="12"/>
        <v>103.97851239669421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7">
        <f t="shared" si="13"/>
        <v>40869.25</v>
      </c>
      <c r="N218">
        <v>1322114400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0.44753477588871715</v>
      </c>
      <c r="G219">
        <f t="shared" si="12"/>
        <v>62.003211991434689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7">
        <f t="shared" si="13"/>
        <v>43583.208333333328</v>
      </c>
      <c r="N219">
        <v>1557205200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2.1594736842105262</v>
      </c>
      <c r="G220">
        <f t="shared" si="12"/>
        <v>31.005037783375315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7">
        <f t="shared" si="13"/>
        <v>40858.25</v>
      </c>
      <c r="N220">
        <v>1323928800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3.3212709832134291</v>
      </c>
      <c r="G221">
        <f t="shared" si="12"/>
        <v>89.991552956465242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7">
        <f t="shared" si="13"/>
        <v>41137.208333333336</v>
      </c>
      <c r="N221">
        <v>1346130000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8.4430379746835441E-2</v>
      </c>
      <c r="G222">
        <f t="shared" si="12"/>
        <v>39.235294117647058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7">
        <f t="shared" si="13"/>
        <v>40725.208333333336</v>
      </c>
      <c r="N222">
        <v>1311051600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0.9862551440329218</v>
      </c>
      <c r="G223">
        <f t="shared" si="12"/>
        <v>54.993116108306566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7">
        <f t="shared" si="13"/>
        <v>41081.208333333336</v>
      </c>
      <c r="N223">
        <v>1340427600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1.3797916666666667</v>
      </c>
      <c r="G224">
        <f t="shared" si="12"/>
        <v>47.992753623188406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7">
        <f t="shared" si="13"/>
        <v>41914.208333333336</v>
      </c>
      <c r="N224">
        <v>1412312400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0.93810996563573879</v>
      </c>
      <c r="G225">
        <f t="shared" si="12"/>
        <v>87.966702470461868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7">
        <f t="shared" si="13"/>
        <v>42445.208333333328</v>
      </c>
      <c r="N225">
        <v>1459314000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4.0363930885529156</v>
      </c>
      <c r="G226">
        <f t="shared" si="12"/>
        <v>51.999165275459099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7">
        <f t="shared" si="13"/>
        <v>41906.208333333336</v>
      </c>
      <c r="N226">
        <v>1415426400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2.6017404129793511</v>
      </c>
      <c r="G227">
        <f t="shared" si="12"/>
        <v>29.999659863945578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7">
        <f t="shared" si="13"/>
        <v>41762.208333333336</v>
      </c>
      <c r="N227">
        <v>1399093200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3.6663333333333332</v>
      </c>
      <c r="G228">
        <f t="shared" si="12"/>
        <v>98.205357142857139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7">
        <f t="shared" si="13"/>
        <v>40276.208333333336</v>
      </c>
      <c r="N228">
        <v>1273899600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1.687208538587849</v>
      </c>
      <c r="G229">
        <f t="shared" si="12"/>
        <v>108.96182396606575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7">
        <f t="shared" si="13"/>
        <v>42139.208333333328</v>
      </c>
      <c r="N229">
        <v>1432184400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1.1990717911530093</v>
      </c>
      <c r="G230">
        <f t="shared" si="12"/>
        <v>66.998379254457049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7">
        <f t="shared" si="13"/>
        <v>42613.208333333328</v>
      </c>
      <c r="N230">
        <v>1474779600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1.936892523364486</v>
      </c>
      <c r="G231">
        <f t="shared" si="12"/>
        <v>64.99333594668758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7">
        <f t="shared" si="13"/>
        <v>42887.208333333328</v>
      </c>
      <c r="N231">
        <v>1500440400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4.2016666666666671</v>
      </c>
      <c r="G232">
        <f t="shared" si="12"/>
        <v>99.841584158415841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7">
        <f t="shared" si="13"/>
        <v>43805.25</v>
      </c>
      <c r="N232">
        <v>1575612000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0.76708333333333334</v>
      </c>
      <c r="G233">
        <f t="shared" si="12"/>
        <v>82.432835820895519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7">
        <f t="shared" si="13"/>
        <v>41415.208333333336</v>
      </c>
      <c r="N233">
        <v>1374123600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1.7126470588235294</v>
      </c>
      <c r="G234">
        <f t="shared" si="12"/>
        <v>63.293478260869563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7">
        <f t="shared" si="13"/>
        <v>42576.208333333328</v>
      </c>
      <c r="N234">
        <v>1469509200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1.5789473684210527</v>
      </c>
      <c r="G235">
        <f t="shared" si="12"/>
        <v>96.774193548387103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7">
        <f t="shared" si="13"/>
        <v>40706.208333333336</v>
      </c>
      <c r="N235">
        <v>1309237200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1.0908</v>
      </c>
      <c r="G236">
        <f t="shared" si="12"/>
        <v>54.906040268456373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7">
        <f t="shared" si="13"/>
        <v>42969.208333333328</v>
      </c>
      <c r="N236">
        <v>1503982800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0.41732558139534881</v>
      </c>
      <c r="G237">
        <f t="shared" si="12"/>
        <v>39.010869565217391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7">
        <f t="shared" si="13"/>
        <v>42779.25</v>
      </c>
      <c r="N237">
        <v>1487397600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0.10944303797468355</v>
      </c>
      <c r="G238">
        <f t="shared" si="12"/>
        <v>75.84210526315789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7">
        <f t="shared" si="13"/>
        <v>43641.208333333328</v>
      </c>
      <c r="N238">
        <v>1562043600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1.593763440860215</v>
      </c>
      <c r="G239">
        <f t="shared" si="12"/>
        <v>45.051671732522799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7">
        <f t="shared" si="13"/>
        <v>41754.208333333336</v>
      </c>
      <c r="N239">
        <v>1398574800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4.2241666666666671</v>
      </c>
      <c r="G240">
        <f t="shared" si="12"/>
        <v>104.51546391752578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7">
        <f t="shared" si="13"/>
        <v>43083.25</v>
      </c>
      <c r="N240">
        <v>1515391200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0.97718749999999999</v>
      </c>
      <c r="G241">
        <f t="shared" si="12"/>
        <v>76.268292682926827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7">
        <f t="shared" si="13"/>
        <v>42245.208333333328</v>
      </c>
      <c r="N241">
        <v>1441170000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4.1878911564625847</v>
      </c>
      <c r="G242">
        <f t="shared" si="12"/>
        <v>69.015695067264573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7">
        <f t="shared" si="13"/>
        <v>40396.208333333336</v>
      </c>
      <c r="N242">
        <v>1281157200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1.0191632047477746</v>
      </c>
      <c r="G243">
        <f t="shared" si="12"/>
        <v>101.97684085510689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7">
        <f t="shared" si="13"/>
        <v>41742.208333333336</v>
      </c>
      <c r="N243">
        <v>1398229200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1.2772619047619047</v>
      </c>
      <c r="G244">
        <f t="shared" si="12"/>
        <v>42.915999999999997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7">
        <f t="shared" si="13"/>
        <v>42865.208333333328</v>
      </c>
      <c r="N244">
        <v>1495256400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4.4521739130434783</v>
      </c>
      <c r="G245">
        <f t="shared" si="12"/>
        <v>43.025210084033617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7">
        <f t="shared" si="13"/>
        <v>43163.25</v>
      </c>
      <c r="N245">
        <v>1520402400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5.6971428571428575</v>
      </c>
      <c r="G246">
        <f t="shared" si="12"/>
        <v>75.245283018867923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7">
        <f t="shared" si="13"/>
        <v>41834.208333333336</v>
      </c>
      <c r="N246">
        <v>1409806800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5.0934482758620687</v>
      </c>
      <c r="G247">
        <f t="shared" si="12"/>
        <v>69.023364485981304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7">
        <f t="shared" si="13"/>
        <v>41736.208333333336</v>
      </c>
      <c r="N247">
        <v>1396933200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3.2553333333333332</v>
      </c>
      <c r="G248">
        <f t="shared" si="12"/>
        <v>65.986486486486484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7">
        <f t="shared" si="13"/>
        <v>41491.208333333336</v>
      </c>
      <c r="N248">
        <v>1376024400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9.3261616161616168</v>
      </c>
      <c r="G249">
        <f t="shared" si="12"/>
        <v>98.013800424628457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7">
        <f t="shared" si="13"/>
        <v>42726.25</v>
      </c>
      <c r="N249">
        <v>1483682400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2.1133870967741935</v>
      </c>
      <c r="G250">
        <f t="shared" si="12"/>
        <v>60.105504587155963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7">
        <f t="shared" si="13"/>
        <v>42004.25</v>
      </c>
      <c r="N250">
        <v>1420437600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2.7332520325203253</v>
      </c>
      <c r="G251">
        <f t="shared" si="12"/>
        <v>26.000773395204948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7">
        <f t="shared" si="13"/>
        <v>42006.25</v>
      </c>
      <c r="N251">
        <v>1420783200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0.03</v>
      </c>
      <c r="G252">
        <f t="shared" si="12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7">
        <f t="shared" si="13"/>
        <v>40203.25</v>
      </c>
      <c r="N252">
        <v>1267423200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0.54084507042253516</v>
      </c>
      <c r="G253">
        <f t="shared" si="12"/>
        <v>38.019801980198018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7">
        <f t="shared" si="13"/>
        <v>41252.25</v>
      </c>
      <c r="N253">
        <v>1355205600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6.2629999999999999</v>
      </c>
      <c r="G254">
        <f t="shared" si="12"/>
        <v>106.15254237288136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7">
        <f t="shared" si="13"/>
        <v>41572.208333333336</v>
      </c>
      <c r="N254">
        <v>1383109200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0.8902139917695473</v>
      </c>
      <c r="G255">
        <f t="shared" si="12"/>
        <v>81.019475655430711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7">
        <f t="shared" si="13"/>
        <v>40641.208333333336</v>
      </c>
      <c r="N255">
        <v>1303275600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1.8489130434782608</v>
      </c>
      <c r="G256">
        <f t="shared" si="12"/>
        <v>96.647727272727266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7">
        <f t="shared" si="13"/>
        <v>42787.25</v>
      </c>
      <c r="N256">
        <v>1487829600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1.2016770186335404</v>
      </c>
      <c r="G257">
        <f t="shared" si="12"/>
        <v>57.003535651149086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7">
        <f t="shared" si="13"/>
        <v>40590.25</v>
      </c>
      <c r="N257">
        <v>1298268000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0.23390243902439026</v>
      </c>
      <c r="G258">
        <f t="shared" si="12"/>
        <v>63.93333333333333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7">
        <f t="shared" si="13"/>
        <v>42393.25</v>
      </c>
      <c r="N258">
        <v>1456812000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1.46</v>
      </c>
      <c r="G259">
        <f t="shared" ref="G259:G322" si="16">E259/I259</f>
        <v>90.456521739130437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7">
        <f t="shared" ref="M259:M322" si="17">(((L259/60)/60)/24)+DATE(1970,1,1)</f>
        <v>41338.25</v>
      </c>
      <c r="N259">
        <v>1363669200</v>
      </c>
      <c r="O259" s="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9">E260/D260</f>
        <v>2.6848000000000001</v>
      </c>
      <c r="G260">
        <f t="shared" si="16"/>
        <v>72.172043010752688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7">
        <f t="shared" si="17"/>
        <v>42712.25</v>
      </c>
      <c r="N260">
        <v>1482904800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9"/>
        <v>5.9749999999999996</v>
      </c>
      <c r="G261">
        <f t="shared" si="16"/>
        <v>77.934782608695656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7">
        <f t="shared" si="17"/>
        <v>41251.25</v>
      </c>
      <c r="N261">
        <v>1356588000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1.5769841269841269</v>
      </c>
      <c r="G262">
        <f t="shared" si="16"/>
        <v>38.065134099616856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7">
        <f t="shared" si="17"/>
        <v>41180.208333333336</v>
      </c>
      <c r="N262">
        <v>1349845200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0.31201660735468567</v>
      </c>
      <c r="G263">
        <f t="shared" si="16"/>
        <v>57.936123348017624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7">
        <f t="shared" si="17"/>
        <v>40415.208333333336</v>
      </c>
      <c r="N263">
        <v>1283058000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3.1341176470588237</v>
      </c>
      <c r="G264">
        <f t="shared" si="16"/>
        <v>49.794392523364486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7">
        <f t="shared" si="17"/>
        <v>40638.208333333336</v>
      </c>
      <c r="N264">
        <v>1304226000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3.7089655172413791</v>
      </c>
      <c r="G265">
        <f t="shared" si="16"/>
        <v>54.050251256281406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7">
        <f t="shared" si="17"/>
        <v>40187.25</v>
      </c>
      <c r="N265">
        <v>1263016800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3.6266447368421053</v>
      </c>
      <c r="G266">
        <f t="shared" si="16"/>
        <v>30.002721335268504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7">
        <f t="shared" si="17"/>
        <v>41317.25</v>
      </c>
      <c r="N266">
        <v>1362031200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1.2308163265306122</v>
      </c>
      <c r="G267">
        <f t="shared" si="16"/>
        <v>70.127906976744185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7">
        <f t="shared" si="17"/>
        <v>42372.25</v>
      </c>
      <c r="N267">
        <v>1455602400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0.76766756032171579</v>
      </c>
      <c r="G268">
        <f t="shared" si="16"/>
        <v>26.996228786926462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7">
        <f t="shared" si="17"/>
        <v>41950.25</v>
      </c>
      <c r="N268">
        <v>1418191200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2.3362012987012988</v>
      </c>
      <c r="G269">
        <f t="shared" si="16"/>
        <v>51.990606936416185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7">
        <f t="shared" si="17"/>
        <v>41206.208333333336</v>
      </c>
      <c r="N269">
        <v>1352440800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1.8053333333333332</v>
      </c>
      <c r="G270">
        <f t="shared" si="16"/>
        <v>56.416666666666664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7">
        <f t="shared" si="17"/>
        <v>41186.208333333336</v>
      </c>
      <c r="N270">
        <v>1353304800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2.5262857142857142</v>
      </c>
      <c r="G271">
        <f t="shared" si="16"/>
        <v>101.63218390804597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7">
        <f t="shared" si="17"/>
        <v>43496.25</v>
      </c>
      <c r="N271">
        <v>1550728800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0.27176538240368026</v>
      </c>
      <c r="G272">
        <f t="shared" si="16"/>
        <v>25.005291005291006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7">
        <f t="shared" si="17"/>
        <v>40514.25</v>
      </c>
      <c r="N272">
        <v>1291442400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1.2706571242680547E-2</v>
      </c>
      <c r="G273">
        <f t="shared" si="16"/>
        <v>32.016393442622949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7">
        <f t="shared" si="17"/>
        <v>42345.25</v>
      </c>
      <c r="N273">
        <v>1452146400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3.0400978473581213</v>
      </c>
      <c r="G274">
        <f t="shared" si="16"/>
        <v>82.021647307286173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7">
        <f t="shared" si="17"/>
        <v>43656.208333333328</v>
      </c>
      <c r="N274">
        <v>1564894800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1.3723076923076922</v>
      </c>
      <c r="G275">
        <f t="shared" si="16"/>
        <v>37.957446808510639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7">
        <f t="shared" si="17"/>
        <v>42995.208333333328</v>
      </c>
      <c r="N275">
        <v>1505883600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0.32208333333333333</v>
      </c>
      <c r="G276">
        <f t="shared" si="16"/>
        <v>51.533333333333331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7">
        <f t="shared" si="17"/>
        <v>43045.25</v>
      </c>
      <c r="N276">
        <v>1510380000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2.4151282051282053</v>
      </c>
      <c r="G277">
        <f t="shared" si="16"/>
        <v>81.198275862068968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7">
        <f t="shared" si="17"/>
        <v>43561.208333333328</v>
      </c>
      <c r="N277">
        <v>1555218000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0.96799999999999997</v>
      </c>
      <c r="G278">
        <f t="shared" si="16"/>
        <v>40.030075187969928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7">
        <f t="shared" si="17"/>
        <v>41018.208333333336</v>
      </c>
      <c r="N278">
        <v>1335243600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10.664285714285715</v>
      </c>
      <c r="G279">
        <f t="shared" si="16"/>
        <v>89.939759036144579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7">
        <f t="shared" si="17"/>
        <v>40378.208333333336</v>
      </c>
      <c r="N279">
        <v>1279688400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3.2588888888888889</v>
      </c>
      <c r="G280">
        <f t="shared" si="16"/>
        <v>96.692307692307693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7">
        <f t="shared" si="17"/>
        <v>41239.25</v>
      </c>
      <c r="N280">
        <v>1356069600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1.7070000000000001</v>
      </c>
      <c r="G281">
        <f t="shared" si="16"/>
        <v>25.010989010989011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7">
        <f t="shared" si="17"/>
        <v>43346.208333333328</v>
      </c>
      <c r="N281">
        <v>1536210000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5.8144</v>
      </c>
      <c r="G282">
        <f t="shared" si="16"/>
        <v>36.987277353689571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7">
        <f t="shared" si="17"/>
        <v>43060.25</v>
      </c>
      <c r="N282">
        <v>1511762400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0.91520972644376897</v>
      </c>
      <c r="G283">
        <f t="shared" si="16"/>
        <v>73.012609117361791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7">
        <f t="shared" si="17"/>
        <v>40979.25</v>
      </c>
      <c r="N283">
        <v>1333256400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1.0804761904761904</v>
      </c>
      <c r="G284">
        <f t="shared" si="16"/>
        <v>68.240601503759393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7">
        <f t="shared" si="17"/>
        <v>42701.25</v>
      </c>
      <c r="N284">
        <v>1480744800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0.18728395061728395</v>
      </c>
      <c r="G285">
        <f t="shared" si="16"/>
        <v>52.310344827586206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7">
        <f t="shared" si="17"/>
        <v>42520.208333333328</v>
      </c>
      <c r="N285">
        <v>1465016400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0.83193877551020412</v>
      </c>
      <c r="G286">
        <f t="shared" si="16"/>
        <v>61.765151515151516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7">
        <f t="shared" si="17"/>
        <v>41030.208333333336</v>
      </c>
      <c r="N286">
        <v>1336280400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7.0633333333333335</v>
      </c>
      <c r="G287">
        <f t="shared" si="16"/>
        <v>25.027559055118111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7">
        <f t="shared" si="17"/>
        <v>42623.208333333328</v>
      </c>
      <c r="N287">
        <v>1476766800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0.17446030330062445</v>
      </c>
      <c r="G288">
        <f t="shared" si="16"/>
        <v>106.28804347826087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7">
        <f t="shared" si="17"/>
        <v>42697.25</v>
      </c>
      <c r="N288">
        <v>1480485600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2.0973015873015872</v>
      </c>
      <c r="G289">
        <f t="shared" si="16"/>
        <v>75.07386363636364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7">
        <f t="shared" si="17"/>
        <v>42122.208333333328</v>
      </c>
      <c r="N289">
        <v>1430197200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0.97785714285714287</v>
      </c>
      <c r="G290">
        <f t="shared" si="16"/>
        <v>39.970802919708028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7">
        <f t="shared" si="17"/>
        <v>40982.208333333336</v>
      </c>
      <c r="N290">
        <v>1331787600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16.842500000000001</v>
      </c>
      <c r="G291">
        <f t="shared" si="16"/>
        <v>39.982195845697326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7">
        <f t="shared" si="17"/>
        <v>42219.208333333328</v>
      </c>
      <c r="N291">
        <v>1438837200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0.54402135231316728</v>
      </c>
      <c r="G292">
        <f t="shared" si="16"/>
        <v>101.01541850220265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7">
        <f t="shared" si="17"/>
        <v>41404.208333333336</v>
      </c>
      <c r="N292">
        <v>1370926800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4.5661111111111108</v>
      </c>
      <c r="G293">
        <f t="shared" si="16"/>
        <v>76.813084112149539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7">
        <f t="shared" si="17"/>
        <v>40831.208333333336</v>
      </c>
      <c r="N293">
        <v>1319000400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9.8219178082191785E-2</v>
      </c>
      <c r="G294">
        <f t="shared" si="16"/>
        <v>71.7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7">
        <f t="shared" si="17"/>
        <v>40984.208333333336</v>
      </c>
      <c r="N294">
        <v>1333429200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0.16384615384615384</v>
      </c>
      <c r="G295">
        <f t="shared" si="16"/>
        <v>33.28125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7">
        <f t="shared" si="17"/>
        <v>40456.208333333336</v>
      </c>
      <c r="N295">
        <v>1287032400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13.396666666666667</v>
      </c>
      <c r="G296">
        <f t="shared" si="16"/>
        <v>43.923497267759565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7">
        <f t="shared" si="17"/>
        <v>43399.208333333328</v>
      </c>
      <c r="N296">
        <v>1541570400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0.35650077760497667</v>
      </c>
      <c r="G297">
        <f t="shared" si="16"/>
        <v>36.004712041884815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7">
        <f t="shared" si="17"/>
        <v>41562.208333333336</v>
      </c>
      <c r="N297">
        <v>1383976800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0.54950819672131146</v>
      </c>
      <c r="G298">
        <f t="shared" si="16"/>
        <v>88.21052631578948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7">
        <f t="shared" si="17"/>
        <v>43493.25</v>
      </c>
      <c r="N298">
        <v>1550556000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0.94236111111111109</v>
      </c>
      <c r="G299">
        <f t="shared" si="16"/>
        <v>65.240384615384613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7">
        <f t="shared" si="17"/>
        <v>41653.25</v>
      </c>
      <c r="N299">
        <v>1390456800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1.4391428571428571</v>
      </c>
      <c r="G300">
        <f t="shared" si="16"/>
        <v>69.958333333333329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7">
        <f t="shared" si="17"/>
        <v>42426.25</v>
      </c>
      <c r="N300">
        <v>1458018000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0.51421052631578945</v>
      </c>
      <c r="G301">
        <f t="shared" si="16"/>
        <v>39.877551020408163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7">
        <f t="shared" si="17"/>
        <v>42432.25</v>
      </c>
      <c r="N301">
        <v>1461819600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0.05</v>
      </c>
      <c r="G302">
        <f t="shared" si="16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7">
        <f t="shared" si="17"/>
        <v>42977.208333333328</v>
      </c>
      <c r="N302">
        <v>1504155600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13.446666666666667</v>
      </c>
      <c r="G303">
        <f t="shared" si="16"/>
        <v>41.023728813559323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7">
        <f t="shared" si="17"/>
        <v>42061.25</v>
      </c>
      <c r="N303">
        <v>1426395600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0.31844940867279897</v>
      </c>
      <c r="G304">
        <f t="shared" si="16"/>
        <v>98.914285714285711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7">
        <f t="shared" si="17"/>
        <v>43345.208333333328</v>
      </c>
      <c r="N304">
        <v>1537074000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0.82617647058823529</v>
      </c>
      <c r="G305">
        <f t="shared" si="16"/>
        <v>87.78125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7">
        <f t="shared" si="17"/>
        <v>42376.25</v>
      </c>
      <c r="N305">
        <v>1452578400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5.4614285714285717</v>
      </c>
      <c r="G306">
        <f t="shared" si="16"/>
        <v>80.767605633802816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7">
        <f t="shared" si="17"/>
        <v>42589.208333333328</v>
      </c>
      <c r="N306">
        <v>1474088400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2.8621428571428571</v>
      </c>
      <c r="G307">
        <f t="shared" si="16"/>
        <v>94.28235294117647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7">
        <f t="shared" si="17"/>
        <v>42448.208333333328</v>
      </c>
      <c r="N307">
        <v>1461906000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7.9076923076923072E-2</v>
      </c>
      <c r="G308">
        <f t="shared" si="16"/>
        <v>73.428571428571431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7">
        <f t="shared" si="17"/>
        <v>42930.208333333328</v>
      </c>
      <c r="N308">
        <v>1500267600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1.3213677811550153</v>
      </c>
      <c r="G309">
        <f t="shared" si="16"/>
        <v>65.968133535660087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7">
        <f t="shared" si="17"/>
        <v>41066.208333333336</v>
      </c>
      <c r="N309">
        <v>1340686800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0.74077834179357027</v>
      </c>
      <c r="G310">
        <f t="shared" si="16"/>
        <v>109.04109589041096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7">
        <f t="shared" si="17"/>
        <v>40651.208333333336</v>
      </c>
      <c r="N310">
        <v>1303189200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0.75292682926829269</v>
      </c>
      <c r="G311">
        <f t="shared" si="16"/>
        <v>41.16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7">
        <f t="shared" si="17"/>
        <v>40807.208333333336</v>
      </c>
      <c r="N311">
        <v>1318309200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0.20333333333333334</v>
      </c>
      <c r="G312">
        <f t="shared" si="16"/>
        <v>99.125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7">
        <f t="shared" si="17"/>
        <v>40277.208333333336</v>
      </c>
      <c r="N312">
        <v>1272171600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2.0336507936507937</v>
      </c>
      <c r="G313">
        <f t="shared" si="16"/>
        <v>105.88429752066116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7">
        <f t="shared" si="17"/>
        <v>40590.25</v>
      </c>
      <c r="N313">
        <v>1298872800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3.1022842639593908</v>
      </c>
      <c r="G314">
        <f t="shared" si="16"/>
        <v>48.996525921966864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7">
        <f t="shared" si="17"/>
        <v>41572.208333333336</v>
      </c>
      <c r="N314">
        <v>1383282000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3.9531818181818181</v>
      </c>
      <c r="G315">
        <f t="shared" si="16"/>
        <v>39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7">
        <f t="shared" si="17"/>
        <v>40966.25</v>
      </c>
      <c r="N315">
        <v>1330495200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2.9471428571428571</v>
      </c>
      <c r="G316">
        <f t="shared" si="16"/>
        <v>31.022556390977442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7">
        <f t="shared" si="17"/>
        <v>43536.208333333328</v>
      </c>
      <c r="N316">
        <v>1552798800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0.33894736842105261</v>
      </c>
      <c r="G317">
        <f t="shared" si="16"/>
        <v>103.87096774193549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7">
        <f t="shared" si="17"/>
        <v>41783.208333333336</v>
      </c>
      <c r="N317">
        <v>1403413200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0.66677083333333331</v>
      </c>
      <c r="G318">
        <f t="shared" si="16"/>
        <v>59.268518518518519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7">
        <f t="shared" si="17"/>
        <v>43788.25</v>
      </c>
      <c r="N318">
        <v>1574229600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0.19227272727272726</v>
      </c>
      <c r="G319">
        <f t="shared" si="16"/>
        <v>42.3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7">
        <f t="shared" si="17"/>
        <v>42869.208333333328</v>
      </c>
      <c r="N319">
        <v>1495861200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0.15842105263157893</v>
      </c>
      <c r="G320">
        <f t="shared" si="16"/>
        <v>53.117647058823529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7">
        <f t="shared" si="17"/>
        <v>41684.25</v>
      </c>
      <c r="N320">
        <v>1392530400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0.38702380952380955</v>
      </c>
      <c r="G321">
        <f t="shared" si="16"/>
        <v>50.796875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7">
        <f t="shared" si="17"/>
        <v>40402.208333333336</v>
      </c>
      <c r="N321">
        <v>1283662800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9.5876777251184833E-2</v>
      </c>
      <c r="G322">
        <f t="shared" si="16"/>
        <v>101.15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7">
        <f t="shared" si="17"/>
        <v>40673.208333333336</v>
      </c>
      <c r="N322">
        <v>1305781200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0.94144366197183094</v>
      </c>
      <c r="G323">
        <f t="shared" ref="G323:G386" si="20">E323/I323</f>
        <v>65.000810372771468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7">
        <f t="shared" ref="M323:M386" si="21">(((L323/60)/60)/24)+DATE(1970,1,1)</f>
        <v>40634.208333333336</v>
      </c>
      <c r="N323">
        <v>1302325200</v>
      </c>
      <c r="O323" s="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3">E324/D324</f>
        <v>1.6656234096692113</v>
      </c>
      <c r="G324">
        <f t="shared" si="20"/>
        <v>37.998645510835914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7">
        <f t="shared" si="21"/>
        <v>40507.25</v>
      </c>
      <c r="N324">
        <v>1291788000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3"/>
        <v>0.24134831460674158</v>
      </c>
      <c r="G325">
        <f t="shared" si="20"/>
        <v>82.615384615384613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7">
        <f t="shared" si="21"/>
        <v>41725.208333333336</v>
      </c>
      <c r="N325">
        <v>1396069200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1.6405633802816901</v>
      </c>
      <c r="G326">
        <f t="shared" si="20"/>
        <v>37.941368078175898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7">
        <f t="shared" si="21"/>
        <v>42176.208333333328</v>
      </c>
      <c r="N326">
        <v>1435899600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0.90723076923076929</v>
      </c>
      <c r="G327">
        <f t="shared" si="20"/>
        <v>80.780821917808225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7">
        <f t="shared" si="21"/>
        <v>43267.208333333328</v>
      </c>
      <c r="N327">
        <v>1531112400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0.46194444444444444</v>
      </c>
      <c r="G328">
        <f t="shared" si="20"/>
        <v>25.984375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7">
        <f t="shared" si="21"/>
        <v>42364.25</v>
      </c>
      <c r="N328">
        <v>1451628000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0.38538461538461538</v>
      </c>
      <c r="G329">
        <f t="shared" si="20"/>
        <v>30.363636363636363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7">
        <f t="shared" si="21"/>
        <v>43705.208333333328</v>
      </c>
      <c r="N329">
        <v>1567314000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1.3356231003039514</v>
      </c>
      <c r="G330">
        <f t="shared" si="20"/>
        <v>54.004916018025398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7">
        <f t="shared" si="21"/>
        <v>43434.25</v>
      </c>
      <c r="N330">
        <v>1544508000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0.22896588486140726</v>
      </c>
      <c r="G331">
        <f t="shared" si="20"/>
        <v>101.78672985781991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7">
        <f t="shared" si="21"/>
        <v>42716.25</v>
      </c>
      <c r="N331">
        <v>1482472800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1.8495548961424333</v>
      </c>
      <c r="G332">
        <f t="shared" si="20"/>
        <v>45.003610108303249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7">
        <f t="shared" si="21"/>
        <v>43077.25</v>
      </c>
      <c r="N332">
        <v>1512799200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4.4372727272727275</v>
      </c>
      <c r="G333">
        <f t="shared" si="20"/>
        <v>77.068421052631578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7">
        <f t="shared" si="21"/>
        <v>40896.25</v>
      </c>
      <c r="N333">
        <v>1324360800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1.999806763285024</v>
      </c>
      <c r="G334">
        <f t="shared" si="20"/>
        <v>88.076595744680844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7">
        <f t="shared" si="21"/>
        <v>41361.208333333336</v>
      </c>
      <c r="N334">
        <v>1364533200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1.2395833333333333</v>
      </c>
      <c r="G335">
        <f t="shared" si="20"/>
        <v>47.035573122529641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7">
        <f t="shared" si="21"/>
        <v>43424.25</v>
      </c>
      <c r="N335">
        <v>1545112800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1.8661329305135952</v>
      </c>
      <c r="G336">
        <f t="shared" si="20"/>
        <v>110.99550763701707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7">
        <f t="shared" si="21"/>
        <v>43110.25</v>
      </c>
      <c r="N336">
        <v>1516168800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1.1428538550057536</v>
      </c>
      <c r="G337">
        <f t="shared" si="20"/>
        <v>87.003066141042481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7">
        <f t="shared" si="21"/>
        <v>43784.25</v>
      </c>
      <c r="N337">
        <v>1574920800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0.97032531824611035</v>
      </c>
      <c r="G338">
        <f t="shared" si="20"/>
        <v>63.994402985074629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7">
        <f t="shared" si="21"/>
        <v>40527.25</v>
      </c>
      <c r="N338">
        <v>1292479200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1.2281904761904763</v>
      </c>
      <c r="G339">
        <f t="shared" si="20"/>
        <v>105.9945205479452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7">
        <f t="shared" si="21"/>
        <v>43780.25</v>
      </c>
      <c r="N339">
        <v>1573538400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1.7914326647564469</v>
      </c>
      <c r="G340">
        <f t="shared" si="20"/>
        <v>73.989349112426041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7">
        <f t="shared" si="21"/>
        <v>40821.208333333336</v>
      </c>
      <c r="N340">
        <v>1320382800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0.79951577402787966</v>
      </c>
      <c r="G341">
        <f t="shared" si="20"/>
        <v>84.02004626060139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7">
        <f t="shared" si="21"/>
        <v>42949.208333333328</v>
      </c>
      <c r="N341">
        <v>1502859600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0.94242587601078165</v>
      </c>
      <c r="G342">
        <f t="shared" si="20"/>
        <v>88.966921119592882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7">
        <f t="shared" si="21"/>
        <v>40889.25</v>
      </c>
      <c r="N342">
        <v>1323756000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0.84669291338582675</v>
      </c>
      <c r="G343">
        <f t="shared" si="20"/>
        <v>76.990453460620529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7">
        <f t="shared" si="21"/>
        <v>42244.208333333328</v>
      </c>
      <c r="N343">
        <v>1441342800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0.66521920668058454</v>
      </c>
      <c r="G344">
        <f t="shared" si="20"/>
        <v>97.146341463414629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7">
        <f t="shared" si="21"/>
        <v>41475.208333333336</v>
      </c>
      <c r="N344">
        <v>1375333200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0.53922222222222227</v>
      </c>
      <c r="G345">
        <f t="shared" si="20"/>
        <v>33.013605442176868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7">
        <f t="shared" si="21"/>
        <v>41597.25</v>
      </c>
      <c r="N345">
        <v>1389420000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0.41983299595141699</v>
      </c>
      <c r="G346">
        <f t="shared" si="20"/>
        <v>99.950602409638549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7">
        <f t="shared" si="21"/>
        <v>43122.25</v>
      </c>
      <c r="N346">
        <v>1520056800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0.14694796954314721</v>
      </c>
      <c r="G347">
        <f t="shared" si="20"/>
        <v>69.966767371601208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7">
        <f t="shared" si="21"/>
        <v>42194.208333333328</v>
      </c>
      <c r="N347">
        <v>1436504400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0.34475</v>
      </c>
      <c r="G348">
        <f t="shared" si="20"/>
        <v>110.32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7">
        <f t="shared" si="21"/>
        <v>42971.208333333328</v>
      </c>
      <c r="N348">
        <v>1508302800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14.007777777777777</v>
      </c>
      <c r="G349">
        <f t="shared" si="20"/>
        <v>66.005235602094245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7">
        <f t="shared" si="21"/>
        <v>42046.25</v>
      </c>
      <c r="N349">
        <v>1425708000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0.71770351758793971</v>
      </c>
      <c r="G350">
        <f t="shared" si="20"/>
        <v>41.005742176284812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7">
        <f t="shared" si="21"/>
        <v>42782.25</v>
      </c>
      <c r="N350">
        <v>1488348000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0.53074115044247783</v>
      </c>
      <c r="G351">
        <f t="shared" si="20"/>
        <v>103.96316359696641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7">
        <f t="shared" si="21"/>
        <v>42930.208333333328</v>
      </c>
      <c r="N351">
        <v>1502600400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0.05</v>
      </c>
      <c r="G352">
        <f t="shared" si="20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7">
        <f t="shared" si="21"/>
        <v>42144.208333333328</v>
      </c>
      <c r="N352">
        <v>1433653200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1.2770715249662619</v>
      </c>
      <c r="G353">
        <f t="shared" si="20"/>
        <v>47.009935419771487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7">
        <f t="shared" si="21"/>
        <v>42240.208333333328</v>
      </c>
      <c r="N353">
        <v>1441602000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0.34892857142857142</v>
      </c>
      <c r="G354">
        <f t="shared" si="20"/>
        <v>29.606060606060606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7">
        <f t="shared" si="21"/>
        <v>42315.25</v>
      </c>
      <c r="N354">
        <v>1447567200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4.105982142857143</v>
      </c>
      <c r="G355">
        <f t="shared" si="20"/>
        <v>81.010569583088667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7">
        <f t="shared" si="21"/>
        <v>43651.208333333328</v>
      </c>
      <c r="N355">
        <v>1562389200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1.2373770491803278</v>
      </c>
      <c r="G356">
        <f t="shared" si="20"/>
        <v>94.35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7">
        <f t="shared" si="21"/>
        <v>41520.208333333336</v>
      </c>
      <c r="N356">
        <v>1378789200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0.58973684210526311</v>
      </c>
      <c r="G357">
        <f t="shared" si="20"/>
        <v>26.058139534883722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7">
        <f t="shared" si="21"/>
        <v>42757.25</v>
      </c>
      <c r="N357">
        <v>1488520800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0.36892473118279567</v>
      </c>
      <c r="G358">
        <f t="shared" si="20"/>
        <v>85.775000000000006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7">
        <f t="shared" si="21"/>
        <v>40922.25</v>
      </c>
      <c r="N358">
        <v>1327298400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1.8491304347826087</v>
      </c>
      <c r="G359">
        <f t="shared" si="20"/>
        <v>103.73170731707317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7">
        <f t="shared" si="21"/>
        <v>42250.208333333328</v>
      </c>
      <c r="N359">
        <v>1443416400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0.11814432989690722</v>
      </c>
      <c r="G360">
        <f t="shared" si="20"/>
        <v>49.826086956521742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7">
        <f t="shared" si="21"/>
        <v>43322.208333333328</v>
      </c>
      <c r="N360">
        <v>1534136400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2.9870000000000001</v>
      </c>
      <c r="G361">
        <f t="shared" si="20"/>
        <v>63.893048128342244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7">
        <f t="shared" si="21"/>
        <v>40782.208333333336</v>
      </c>
      <c r="N361">
        <v>1315026000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2.2635175879396985</v>
      </c>
      <c r="G362">
        <f t="shared" si="20"/>
        <v>47.002434782608695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7">
        <f t="shared" si="21"/>
        <v>40544.25</v>
      </c>
      <c r="N362">
        <v>1295071200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1.7356363636363636</v>
      </c>
      <c r="G363">
        <f t="shared" si="20"/>
        <v>108.47727272727273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7">
        <f t="shared" si="21"/>
        <v>43015.208333333328</v>
      </c>
      <c r="N363">
        <v>1509426000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3.7175675675675675</v>
      </c>
      <c r="G364">
        <f t="shared" si="20"/>
        <v>72.015706806282722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7">
        <f t="shared" si="21"/>
        <v>40570.25</v>
      </c>
      <c r="N364">
        <v>1299391200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1.601923076923077</v>
      </c>
      <c r="G365">
        <f t="shared" si="20"/>
        <v>59.928057553956833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7">
        <f t="shared" si="21"/>
        <v>40904.25</v>
      </c>
      <c r="N365">
        <v>1325052000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16.163333333333334</v>
      </c>
      <c r="G366">
        <f t="shared" si="20"/>
        <v>78.209677419354833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7">
        <f t="shared" si="21"/>
        <v>43164.25</v>
      </c>
      <c r="N366">
        <v>1522818000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7.3343749999999996</v>
      </c>
      <c r="G367">
        <f t="shared" si="20"/>
        <v>104.77678571428571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7">
        <f t="shared" si="21"/>
        <v>42733.25</v>
      </c>
      <c r="N367">
        <v>1485324000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5.9211111111111112</v>
      </c>
      <c r="G368">
        <f t="shared" si="20"/>
        <v>105.52475247524752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7">
        <f t="shared" si="21"/>
        <v>40546.25</v>
      </c>
      <c r="N368">
        <v>1294120800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0.18888888888888888</v>
      </c>
      <c r="G369">
        <f t="shared" si="20"/>
        <v>24.933333333333334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7">
        <f t="shared" si="21"/>
        <v>41930.208333333336</v>
      </c>
      <c r="N369">
        <v>1415685600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2.7680769230769231</v>
      </c>
      <c r="G370">
        <f t="shared" si="20"/>
        <v>69.873786407766985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7">
        <f t="shared" si="21"/>
        <v>40464.208333333336</v>
      </c>
      <c r="N370">
        <v>1288933200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2.730185185185185</v>
      </c>
      <c r="G371">
        <f t="shared" si="20"/>
        <v>95.733766233766232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7">
        <f t="shared" si="21"/>
        <v>41308.25</v>
      </c>
      <c r="N371">
        <v>1363237200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1.593633125556545</v>
      </c>
      <c r="G372">
        <f t="shared" si="20"/>
        <v>29.997485752598056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7">
        <f t="shared" si="21"/>
        <v>43570.208333333328</v>
      </c>
      <c r="N372">
        <v>1555822800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0.67869978858350954</v>
      </c>
      <c r="G373">
        <f t="shared" si="20"/>
        <v>59.011948529411768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7">
        <f t="shared" si="21"/>
        <v>42043.25</v>
      </c>
      <c r="N373">
        <v>1427778000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15.915555555555555</v>
      </c>
      <c r="G374">
        <f t="shared" si="20"/>
        <v>84.757396449704146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7">
        <f t="shared" si="21"/>
        <v>42012.25</v>
      </c>
      <c r="N374">
        <v>1422424800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7.3018222222222224</v>
      </c>
      <c r="G375">
        <f t="shared" si="20"/>
        <v>78.010921177587846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7">
        <f t="shared" si="21"/>
        <v>42964.208333333328</v>
      </c>
      <c r="N375">
        <v>1503637200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0.13185782556750297</v>
      </c>
      <c r="G376">
        <f t="shared" si="20"/>
        <v>50.05215419501134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7">
        <f t="shared" si="21"/>
        <v>43476.25</v>
      </c>
      <c r="N376">
        <v>1547618400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0.54777777777777781</v>
      </c>
      <c r="G377">
        <f t="shared" si="20"/>
        <v>59.16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7">
        <f t="shared" si="21"/>
        <v>42293.208333333328</v>
      </c>
      <c r="N377">
        <v>1449900000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3.6102941176470589</v>
      </c>
      <c r="G378">
        <f t="shared" si="20"/>
        <v>93.702290076335885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7">
        <f t="shared" si="21"/>
        <v>41826.208333333336</v>
      </c>
      <c r="N378">
        <v>1405141200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0.10257545271629778</v>
      </c>
      <c r="G379">
        <f t="shared" si="20"/>
        <v>40.14173228346457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7">
        <f t="shared" si="21"/>
        <v>43760.208333333328</v>
      </c>
      <c r="N379">
        <v>1572933600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0.13962962962962963</v>
      </c>
      <c r="G380">
        <f t="shared" si="20"/>
        <v>70.090140845070422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7">
        <f t="shared" si="21"/>
        <v>43241.208333333328</v>
      </c>
      <c r="N380">
        <v>1530162000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0.40444444444444444</v>
      </c>
      <c r="G381">
        <f t="shared" si="20"/>
        <v>66.181818181818187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7">
        <f t="shared" si="21"/>
        <v>40843.208333333336</v>
      </c>
      <c r="N381">
        <v>1320904800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1.6032</v>
      </c>
      <c r="G382">
        <f t="shared" si="20"/>
        <v>47.714285714285715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7">
        <f t="shared" si="21"/>
        <v>41448.208333333336</v>
      </c>
      <c r="N382">
        <v>1372395600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1.8394339622641509</v>
      </c>
      <c r="G383">
        <f t="shared" si="20"/>
        <v>62.896774193548389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7">
        <f t="shared" si="21"/>
        <v>42163.208333333328</v>
      </c>
      <c r="N383">
        <v>1437714000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0.63769230769230767</v>
      </c>
      <c r="G384">
        <f t="shared" si="20"/>
        <v>86.611940298507463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7">
        <f t="shared" si="21"/>
        <v>43024.208333333328</v>
      </c>
      <c r="N384">
        <v>1509771600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2.2538095238095237</v>
      </c>
      <c r="G385">
        <f t="shared" si="20"/>
        <v>75.126984126984127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7">
        <f t="shared" si="21"/>
        <v>43509.25</v>
      </c>
      <c r="N385">
        <v>1550556000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1.7200961538461539</v>
      </c>
      <c r="G386">
        <f t="shared" si="20"/>
        <v>41.004167534903104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7">
        <f t="shared" si="21"/>
        <v>42776.25</v>
      </c>
      <c r="N386">
        <v>1489039200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1.4616709511568124</v>
      </c>
      <c r="G387">
        <f t="shared" ref="G387:G450" si="24">E387/I387</f>
        <v>50.007915567282325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7">
        <f t="shared" ref="M387:M450" si="25">(((L387/60)/60)/24)+DATE(1970,1,1)</f>
        <v>43553.208333333328</v>
      </c>
      <c r="N387">
        <v>1556600400</v>
      </c>
      <c r="O387" s="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7">E388/D388</f>
        <v>0.76423616236162362</v>
      </c>
      <c r="G388">
        <f t="shared" si="24"/>
        <v>96.960674157303373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7">
        <f t="shared" si="25"/>
        <v>40355.208333333336</v>
      </c>
      <c r="N388">
        <v>1278565200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7"/>
        <v>0.39261467889908258</v>
      </c>
      <c r="G389">
        <f t="shared" si="24"/>
        <v>100.93160377358491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7">
        <f t="shared" si="25"/>
        <v>41072.208333333336</v>
      </c>
      <c r="N389">
        <v>1339909200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0.11270034843205574</v>
      </c>
      <c r="G390">
        <f t="shared" si="24"/>
        <v>89.227586206896547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7">
        <f t="shared" si="25"/>
        <v>40912.25</v>
      </c>
      <c r="N390">
        <v>1325829600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1.2211084337349398</v>
      </c>
      <c r="G391">
        <f t="shared" si="24"/>
        <v>87.979166666666671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7">
        <f t="shared" si="25"/>
        <v>40479.208333333336</v>
      </c>
      <c r="N391">
        <v>1290578400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1.8654166666666667</v>
      </c>
      <c r="G392">
        <f t="shared" si="24"/>
        <v>89.54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7">
        <f t="shared" si="25"/>
        <v>41530.208333333336</v>
      </c>
      <c r="N392">
        <v>1380344400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7.27317880794702E-2</v>
      </c>
      <c r="G393">
        <f t="shared" si="24"/>
        <v>29.09271523178808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7">
        <f t="shared" si="25"/>
        <v>41653.25</v>
      </c>
      <c r="N393">
        <v>1389852000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0.65642371234207963</v>
      </c>
      <c r="G394">
        <f t="shared" si="24"/>
        <v>42.006218905472636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7">
        <f t="shared" si="25"/>
        <v>40549.25</v>
      </c>
      <c r="N394">
        <v>1294466400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2.2896178343949045</v>
      </c>
      <c r="G395">
        <f t="shared" si="24"/>
        <v>47.004903563255965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7">
        <f t="shared" si="25"/>
        <v>42933.208333333328</v>
      </c>
      <c r="N395">
        <v>1500354000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4.6937499999999996</v>
      </c>
      <c r="G396">
        <f t="shared" si="24"/>
        <v>110.44117647058823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7">
        <f t="shared" si="25"/>
        <v>41484.208333333336</v>
      </c>
      <c r="N396">
        <v>1375938000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1.3011267605633803</v>
      </c>
      <c r="G397">
        <f t="shared" si="24"/>
        <v>41.990909090909092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7">
        <f t="shared" si="25"/>
        <v>40885.25</v>
      </c>
      <c r="N397">
        <v>1323410400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1.6705422993492407</v>
      </c>
      <c r="G398">
        <f t="shared" si="24"/>
        <v>48.012468827930178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7">
        <f t="shared" si="25"/>
        <v>43378.208333333328</v>
      </c>
      <c r="N398">
        <v>1539406800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1.738641975308642</v>
      </c>
      <c r="G399">
        <f t="shared" si="24"/>
        <v>31.019823788546255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7">
        <f t="shared" si="25"/>
        <v>41417.208333333336</v>
      </c>
      <c r="N399">
        <v>1369803600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7.1776470588235295</v>
      </c>
      <c r="G400">
        <f t="shared" si="24"/>
        <v>99.203252032520325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7">
        <f t="shared" si="25"/>
        <v>43228.208333333328</v>
      </c>
      <c r="N400">
        <v>1525928400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0.63850976361767731</v>
      </c>
      <c r="G401">
        <f t="shared" si="24"/>
        <v>66.022316684378325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7">
        <f t="shared" si="25"/>
        <v>40576.25</v>
      </c>
      <c r="N401">
        <v>1297231200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0.02</v>
      </c>
      <c r="G402">
        <f t="shared" si="24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7">
        <f t="shared" si="25"/>
        <v>41502.208333333336</v>
      </c>
      <c r="N402">
        <v>1378530000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15.302222222222222</v>
      </c>
      <c r="G403">
        <f t="shared" si="24"/>
        <v>46.060200668896321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7">
        <f t="shared" si="25"/>
        <v>43765.208333333328</v>
      </c>
      <c r="N403">
        <v>1572152400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0.40356164383561643</v>
      </c>
      <c r="G404">
        <f t="shared" si="24"/>
        <v>73.650000000000006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7">
        <f t="shared" si="25"/>
        <v>40914.25</v>
      </c>
      <c r="N404">
        <v>1329890400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0.86220633299284988</v>
      </c>
      <c r="G405">
        <f t="shared" si="24"/>
        <v>55.99336650082919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7">
        <f t="shared" si="25"/>
        <v>40310.208333333336</v>
      </c>
      <c r="N405">
        <v>1276750800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3.1558486707566464</v>
      </c>
      <c r="G406">
        <f t="shared" si="24"/>
        <v>68.985695127402778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7">
        <f t="shared" si="25"/>
        <v>43053.25</v>
      </c>
      <c r="N406">
        <v>1510898400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0.89618243243243245</v>
      </c>
      <c r="G407">
        <f t="shared" si="24"/>
        <v>60.981609195402299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7">
        <f t="shared" si="25"/>
        <v>43255.208333333328</v>
      </c>
      <c r="N407">
        <v>1532408400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1.8214503816793892</v>
      </c>
      <c r="G408">
        <f t="shared" si="24"/>
        <v>110.98139534883721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7">
        <f t="shared" si="25"/>
        <v>41304.25</v>
      </c>
      <c r="N408">
        <v>1360562400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3.5588235294117645</v>
      </c>
      <c r="G409">
        <f t="shared" si="24"/>
        <v>25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7">
        <f t="shared" si="25"/>
        <v>43751.208333333328</v>
      </c>
      <c r="N409">
        <v>1571547600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1.3183695652173912</v>
      </c>
      <c r="G410">
        <f t="shared" si="24"/>
        <v>78.759740259740255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7">
        <f t="shared" si="25"/>
        <v>42541.208333333328</v>
      </c>
      <c r="N410">
        <v>1468126800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0.46315634218289087</v>
      </c>
      <c r="G411">
        <f t="shared" si="24"/>
        <v>87.960784313725483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7">
        <f t="shared" si="25"/>
        <v>42843.208333333328</v>
      </c>
      <c r="N411">
        <v>1492837200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0.36132726089785294</v>
      </c>
      <c r="G412">
        <f t="shared" si="24"/>
        <v>49.987398739873989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7">
        <f t="shared" si="25"/>
        <v>42122.208333333328</v>
      </c>
      <c r="N412">
        <v>1430197200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1.0462820512820512</v>
      </c>
      <c r="G413">
        <f t="shared" si="24"/>
        <v>99.524390243902445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7">
        <f t="shared" si="25"/>
        <v>42884.208333333328</v>
      </c>
      <c r="N413">
        <v>1496206800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6.6885714285714286</v>
      </c>
      <c r="G414">
        <f t="shared" si="24"/>
        <v>104.82089552238806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7">
        <f t="shared" si="25"/>
        <v>41642.25</v>
      </c>
      <c r="N414">
        <v>1389592800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0.62072823218997364</v>
      </c>
      <c r="G415">
        <f t="shared" si="24"/>
        <v>108.01469237832875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7">
        <f t="shared" si="25"/>
        <v>43431.25</v>
      </c>
      <c r="N415">
        <v>1545631200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0.84699787460148779</v>
      </c>
      <c r="G416">
        <f t="shared" si="24"/>
        <v>28.998544660724033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7">
        <f t="shared" si="25"/>
        <v>40288.208333333336</v>
      </c>
      <c r="N416">
        <v>1272430800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0.11059030837004405</v>
      </c>
      <c r="G417">
        <f t="shared" si="24"/>
        <v>30.028708133971293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7">
        <f t="shared" si="25"/>
        <v>40921.25</v>
      </c>
      <c r="N417">
        <v>1327903200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0.43838781575037145</v>
      </c>
      <c r="G418">
        <f t="shared" si="24"/>
        <v>41.005559416261292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7">
        <f t="shared" si="25"/>
        <v>40560.25</v>
      </c>
      <c r="N418">
        <v>1296021600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0.55470588235294116</v>
      </c>
      <c r="G419">
        <f t="shared" si="24"/>
        <v>62.866666666666667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7">
        <f t="shared" si="25"/>
        <v>43407.208333333328</v>
      </c>
      <c r="N419">
        <v>1543298400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0.57399511301160655</v>
      </c>
      <c r="G420">
        <f t="shared" si="24"/>
        <v>47.005002501250623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7">
        <f t="shared" si="25"/>
        <v>41035.208333333336</v>
      </c>
      <c r="N420">
        <v>1336366800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1.2343497363796134</v>
      </c>
      <c r="G421">
        <f t="shared" si="24"/>
        <v>26.997693638285604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7">
        <f t="shared" si="25"/>
        <v>40899.25</v>
      </c>
      <c r="N421">
        <v>1325052000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1.2846</v>
      </c>
      <c r="G422">
        <f t="shared" si="24"/>
        <v>68.329787234042556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7">
        <f t="shared" si="25"/>
        <v>42911.208333333328</v>
      </c>
      <c r="N422">
        <v>1499576400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0.63989361702127656</v>
      </c>
      <c r="G423">
        <f t="shared" si="24"/>
        <v>50.974576271186443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7">
        <f t="shared" si="25"/>
        <v>42915.208333333328</v>
      </c>
      <c r="N423">
        <v>1501304400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1.2729885057471264</v>
      </c>
      <c r="G424">
        <f t="shared" si="24"/>
        <v>54.024390243902438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7">
        <f t="shared" si="25"/>
        <v>40285.208333333336</v>
      </c>
      <c r="N424">
        <v>1273208400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0.10638024357239513</v>
      </c>
      <c r="G425">
        <f t="shared" si="24"/>
        <v>97.055555555555557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7">
        <f t="shared" si="25"/>
        <v>40808.208333333336</v>
      </c>
      <c r="N425">
        <v>1316840400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0.40470588235294119</v>
      </c>
      <c r="G426">
        <f t="shared" si="24"/>
        <v>24.867469879518072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7">
        <f t="shared" si="25"/>
        <v>43208.208333333328</v>
      </c>
      <c r="N426">
        <v>1524546000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2.8766666666666665</v>
      </c>
      <c r="G427">
        <f t="shared" si="24"/>
        <v>84.423913043478265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7">
        <f t="shared" si="25"/>
        <v>42213.208333333328</v>
      </c>
      <c r="N427">
        <v>1438578000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5.7294444444444448</v>
      </c>
      <c r="G428">
        <f t="shared" si="24"/>
        <v>47.091324200913242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7">
        <f t="shared" si="25"/>
        <v>41332.25</v>
      </c>
      <c r="N428">
        <v>1362549600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1.1290429799426933</v>
      </c>
      <c r="G429">
        <f t="shared" si="24"/>
        <v>77.996041171813147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7">
        <f t="shared" si="25"/>
        <v>41895.208333333336</v>
      </c>
      <c r="N429">
        <v>1413349200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0.46387573964497042</v>
      </c>
      <c r="G430">
        <f t="shared" si="24"/>
        <v>62.967871485943775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7">
        <f t="shared" si="25"/>
        <v>40585.25</v>
      </c>
      <c r="N430">
        <v>1298008800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0.90675916230366493</v>
      </c>
      <c r="G431">
        <f t="shared" si="24"/>
        <v>81.006080449017773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7">
        <f t="shared" si="25"/>
        <v>41680.25</v>
      </c>
      <c r="N431">
        <v>1394427600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0.67740740740740746</v>
      </c>
      <c r="G432">
        <f t="shared" si="24"/>
        <v>65.321428571428569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7">
        <f t="shared" si="25"/>
        <v>43737.208333333328</v>
      </c>
      <c r="N432">
        <v>1572670800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1.9249019607843136</v>
      </c>
      <c r="G433">
        <f t="shared" si="24"/>
        <v>104.43617021276596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7">
        <f t="shared" si="25"/>
        <v>43273.208333333328</v>
      </c>
      <c r="N433">
        <v>1531112400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0.82714285714285718</v>
      </c>
      <c r="G434">
        <f t="shared" si="24"/>
        <v>69.989010989010993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7">
        <f t="shared" si="25"/>
        <v>41761.208333333336</v>
      </c>
      <c r="N434">
        <v>1400734800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0.54163920922570019</v>
      </c>
      <c r="G435">
        <f t="shared" si="24"/>
        <v>83.023989898989896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7">
        <f t="shared" si="25"/>
        <v>41603.25</v>
      </c>
      <c r="N435">
        <v>1386741600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0.16722222222222222</v>
      </c>
      <c r="G436">
        <f t="shared" si="24"/>
        <v>90.3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7">
        <f t="shared" si="25"/>
        <v>42705.25</v>
      </c>
      <c r="N436">
        <v>1481781600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1.168766404199475</v>
      </c>
      <c r="G437">
        <f t="shared" si="24"/>
        <v>103.98131932282546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7">
        <f t="shared" si="25"/>
        <v>41988.25</v>
      </c>
      <c r="N437">
        <v>1419660000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10.521538461538462</v>
      </c>
      <c r="G438">
        <f t="shared" si="24"/>
        <v>54.931726907630519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7">
        <f t="shared" si="25"/>
        <v>43575.208333333328</v>
      </c>
      <c r="N438">
        <v>1555822800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1.2307407407407407</v>
      </c>
      <c r="G439">
        <f t="shared" si="24"/>
        <v>51.921875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7">
        <f t="shared" si="25"/>
        <v>42260.208333333328</v>
      </c>
      <c r="N439">
        <v>1442379600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1.7863855421686747</v>
      </c>
      <c r="G440">
        <f t="shared" si="24"/>
        <v>60.02834008097166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7">
        <f t="shared" si="25"/>
        <v>41337.25</v>
      </c>
      <c r="N440">
        <v>1364965200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3.5528169014084505</v>
      </c>
      <c r="G441">
        <f t="shared" si="24"/>
        <v>44.003488879197555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7">
        <f t="shared" si="25"/>
        <v>42680.208333333328</v>
      </c>
      <c r="N441">
        <v>1479016800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1.6190634146341463</v>
      </c>
      <c r="G442">
        <f t="shared" si="24"/>
        <v>53.003513254551258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7">
        <f t="shared" si="25"/>
        <v>42916.208333333328</v>
      </c>
      <c r="N442">
        <v>1499662800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0.24914285714285714</v>
      </c>
      <c r="G443">
        <f t="shared" si="24"/>
        <v>54.5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7">
        <f t="shared" si="25"/>
        <v>41025.208333333336</v>
      </c>
      <c r="N443">
        <v>1337835600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1.9872222222222222</v>
      </c>
      <c r="G444">
        <f t="shared" si="24"/>
        <v>75.04195804195804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7">
        <f t="shared" si="25"/>
        <v>42980.208333333328</v>
      </c>
      <c r="N444">
        <v>1505710800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0.34752688172043011</v>
      </c>
      <c r="G445">
        <f t="shared" si="24"/>
        <v>35.911111111111111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7">
        <f t="shared" si="25"/>
        <v>40451.208333333336</v>
      </c>
      <c r="N445">
        <v>1287464400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1.7641935483870967</v>
      </c>
      <c r="G446">
        <f t="shared" si="24"/>
        <v>36.952702702702702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7">
        <f t="shared" si="25"/>
        <v>40748.208333333336</v>
      </c>
      <c r="N446">
        <v>1311656400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5.1138095238095236</v>
      </c>
      <c r="G447">
        <f t="shared" si="24"/>
        <v>63.170588235294119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7">
        <f t="shared" si="25"/>
        <v>40515.25</v>
      </c>
      <c r="N447">
        <v>1293170400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0.82044117647058823</v>
      </c>
      <c r="G448">
        <f t="shared" si="24"/>
        <v>29.99462365591398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7">
        <f t="shared" si="25"/>
        <v>41261.25</v>
      </c>
      <c r="N448">
        <v>1355983200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0.24326030927835052</v>
      </c>
      <c r="G449">
        <f t="shared" si="24"/>
        <v>86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7">
        <f t="shared" si="25"/>
        <v>43088.25</v>
      </c>
      <c r="N449">
        <v>1515045600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0.50482758620689661</v>
      </c>
      <c r="G450">
        <f t="shared" si="24"/>
        <v>75.014876033057845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7">
        <f t="shared" si="25"/>
        <v>41378.208333333336</v>
      </c>
      <c r="N450">
        <v>1366088400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9.67</v>
      </c>
      <c r="G451">
        <f t="shared" ref="G451:G514" si="28">E451/I451</f>
        <v>101.19767441860465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7">
        <f t="shared" ref="M451:M514" si="29">(((L451/60)/60)/24)+DATE(1970,1,1)</f>
        <v>43530.25</v>
      </c>
      <c r="N451">
        <v>1553317200</v>
      </c>
      <c r="O451" s="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1">E452/D452</f>
        <v>0.04</v>
      </c>
      <c r="G452">
        <f t="shared" si="28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7">
        <f t="shared" si="29"/>
        <v>43394.208333333328</v>
      </c>
      <c r="N452">
        <v>1542088800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1"/>
        <v>1.2284501347708894</v>
      </c>
      <c r="G453">
        <f t="shared" si="28"/>
        <v>29.001272669424118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7">
        <f t="shared" si="29"/>
        <v>42935.208333333328</v>
      </c>
      <c r="N453">
        <v>1503118800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0.63437500000000002</v>
      </c>
      <c r="G454">
        <f t="shared" si="28"/>
        <v>98.225806451612897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7">
        <f t="shared" si="29"/>
        <v>40365.208333333336</v>
      </c>
      <c r="N454">
        <v>1278478800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0.56331688596491225</v>
      </c>
      <c r="G455">
        <f t="shared" si="28"/>
        <v>87.001693480101608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7">
        <f t="shared" si="29"/>
        <v>42705.25</v>
      </c>
      <c r="N455">
        <v>1484114400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0.44074999999999998</v>
      </c>
      <c r="G456">
        <f t="shared" si="28"/>
        <v>45.205128205128204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7">
        <f t="shared" si="29"/>
        <v>41568.208333333336</v>
      </c>
      <c r="N456">
        <v>1385445600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1.1837253218884121</v>
      </c>
      <c r="G457">
        <f t="shared" si="28"/>
        <v>37.001341561577675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7">
        <f t="shared" si="29"/>
        <v>40809.208333333336</v>
      </c>
      <c r="N457">
        <v>1318741200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1.041243169398907</v>
      </c>
      <c r="G458">
        <f t="shared" si="28"/>
        <v>94.976947040498445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7">
        <f t="shared" si="29"/>
        <v>43141.25</v>
      </c>
      <c r="N458">
        <v>1518242400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0.26640000000000003</v>
      </c>
      <c r="G459">
        <f t="shared" si="28"/>
        <v>28.956521739130434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7">
        <f t="shared" si="29"/>
        <v>42657.208333333328</v>
      </c>
      <c r="N459">
        <v>1476594000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3.5120118343195266</v>
      </c>
      <c r="G460">
        <f t="shared" si="28"/>
        <v>55.993396226415094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7">
        <f t="shared" si="29"/>
        <v>40265.208333333336</v>
      </c>
      <c r="N460">
        <v>1273554000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0.90063492063492068</v>
      </c>
      <c r="G461">
        <f t="shared" si="28"/>
        <v>54.038095238095238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7">
        <f t="shared" si="29"/>
        <v>42001.25</v>
      </c>
      <c r="N461">
        <v>1421906400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1.7162500000000001</v>
      </c>
      <c r="G462">
        <f t="shared" si="28"/>
        <v>82.38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7">
        <f t="shared" si="29"/>
        <v>40399.208333333336</v>
      </c>
      <c r="N462">
        <v>1281589200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1.4104655870445344</v>
      </c>
      <c r="G463">
        <f t="shared" si="28"/>
        <v>66.997115384615384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7">
        <f t="shared" si="29"/>
        <v>41757.208333333336</v>
      </c>
      <c r="N463">
        <v>1400389200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0.30579449152542371</v>
      </c>
      <c r="G464">
        <f t="shared" si="28"/>
        <v>107.91401869158878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7">
        <f t="shared" si="29"/>
        <v>41304.25</v>
      </c>
      <c r="N464">
        <v>1362808800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1.0816455696202532</v>
      </c>
      <c r="G465">
        <f t="shared" si="28"/>
        <v>69.009501187648453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7">
        <f t="shared" si="29"/>
        <v>41639.25</v>
      </c>
      <c r="N465">
        <v>1388815200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1.3345505617977529</v>
      </c>
      <c r="G466">
        <f t="shared" si="28"/>
        <v>39.006568144499177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7">
        <f t="shared" si="29"/>
        <v>43142.25</v>
      </c>
      <c r="N466">
        <v>1519538400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1.8785106382978722</v>
      </c>
      <c r="G467">
        <f t="shared" si="28"/>
        <v>110.3625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7">
        <f t="shared" si="29"/>
        <v>43127.25</v>
      </c>
      <c r="N467">
        <v>1517810400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3.32</v>
      </c>
      <c r="G468">
        <f t="shared" si="28"/>
        <v>94.857142857142861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7">
        <f t="shared" si="29"/>
        <v>41409.208333333336</v>
      </c>
      <c r="N468">
        <v>1370581200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5.7521428571428572</v>
      </c>
      <c r="G469">
        <f t="shared" si="28"/>
        <v>57.935251798561154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7">
        <f t="shared" si="29"/>
        <v>42331.25</v>
      </c>
      <c r="N469">
        <v>1448863200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0.40500000000000003</v>
      </c>
      <c r="G470">
        <f t="shared" si="28"/>
        <v>101.25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7">
        <f t="shared" si="29"/>
        <v>43569.208333333328</v>
      </c>
      <c r="N470">
        <v>1556600400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1.8442857142857143</v>
      </c>
      <c r="G471">
        <f t="shared" si="28"/>
        <v>64.95597484276729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7">
        <f t="shared" si="29"/>
        <v>42142.208333333328</v>
      </c>
      <c r="N471">
        <v>1432098000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2.8580555555555556</v>
      </c>
      <c r="G472">
        <f t="shared" si="28"/>
        <v>27.00524934383202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7">
        <f t="shared" si="29"/>
        <v>42716.25</v>
      </c>
      <c r="N472">
        <v>1482127200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3.19</v>
      </c>
      <c r="G473">
        <f t="shared" si="28"/>
        <v>50.97422680412371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7">
        <f t="shared" si="29"/>
        <v>41031.208333333336</v>
      </c>
      <c r="N473">
        <v>1335934800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0.39234070221066319</v>
      </c>
      <c r="G474">
        <f t="shared" si="28"/>
        <v>104.94260869565217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7">
        <f t="shared" si="29"/>
        <v>43535.208333333328</v>
      </c>
      <c r="N474">
        <v>1556946000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1.7814000000000001</v>
      </c>
      <c r="G475">
        <f t="shared" si="28"/>
        <v>84.028301886792448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7">
        <f t="shared" si="29"/>
        <v>43277.208333333328</v>
      </c>
      <c r="N475">
        <v>1530075600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3.6515</v>
      </c>
      <c r="G476">
        <f t="shared" si="28"/>
        <v>102.85915492957747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7">
        <f t="shared" si="29"/>
        <v>41989.25</v>
      </c>
      <c r="N476">
        <v>1418796000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1.1394594594594594</v>
      </c>
      <c r="G477">
        <f t="shared" si="28"/>
        <v>39.962085308056871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7">
        <f t="shared" si="29"/>
        <v>41450.208333333336</v>
      </c>
      <c r="N477">
        <v>1372482000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0.29828720626631855</v>
      </c>
      <c r="G478">
        <f t="shared" si="28"/>
        <v>51.001785714285717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7">
        <f t="shared" si="29"/>
        <v>43322.208333333328</v>
      </c>
      <c r="N478">
        <v>1534395600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0.54270588235294115</v>
      </c>
      <c r="G479">
        <f t="shared" si="28"/>
        <v>40.823008849557525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7">
        <f t="shared" si="29"/>
        <v>40720.208333333336</v>
      </c>
      <c r="N479">
        <v>1311397200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2.3634156976744185</v>
      </c>
      <c r="G480">
        <f t="shared" si="28"/>
        <v>58.999637155297535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7">
        <f t="shared" si="29"/>
        <v>42072.208333333328</v>
      </c>
      <c r="N480">
        <v>1426914000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5.1291666666666664</v>
      </c>
      <c r="G481">
        <f t="shared" si="28"/>
        <v>71.156069364161851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7">
        <f t="shared" si="29"/>
        <v>42945.208333333328</v>
      </c>
      <c r="N481">
        <v>1501477200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1.0065116279069768</v>
      </c>
      <c r="G482">
        <f t="shared" si="28"/>
        <v>99.494252873563212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7">
        <f t="shared" si="29"/>
        <v>40248.25</v>
      </c>
      <c r="N482">
        <v>1269061200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0.81348423194303154</v>
      </c>
      <c r="G483">
        <f t="shared" si="28"/>
        <v>103.98634590377114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7">
        <f t="shared" si="29"/>
        <v>41913.208333333336</v>
      </c>
      <c r="N483">
        <v>1415772000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0.16404761904761905</v>
      </c>
      <c r="G484">
        <f t="shared" si="28"/>
        <v>76.555555555555557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7">
        <f t="shared" si="29"/>
        <v>40963.25</v>
      </c>
      <c r="N484">
        <v>1331013600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0.52774617067833696</v>
      </c>
      <c r="G485">
        <f t="shared" si="28"/>
        <v>87.068592057761734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7">
        <f t="shared" si="29"/>
        <v>43811.25</v>
      </c>
      <c r="N485">
        <v>1576735200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2.6020608108108108</v>
      </c>
      <c r="G486">
        <f t="shared" si="28"/>
        <v>48.99554707379135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7">
        <f t="shared" si="29"/>
        <v>41855.208333333336</v>
      </c>
      <c r="N486">
        <v>1411362000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0.30732891832229581</v>
      </c>
      <c r="G487">
        <f t="shared" si="28"/>
        <v>42.969135802469133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7">
        <f t="shared" si="29"/>
        <v>43626.208333333328</v>
      </c>
      <c r="N487">
        <v>1563685200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0.13500000000000001</v>
      </c>
      <c r="G488">
        <f t="shared" si="28"/>
        <v>33.428571428571431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7">
        <f t="shared" si="29"/>
        <v>43168.25</v>
      </c>
      <c r="N488">
        <v>1521867600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1.7862556663644606</v>
      </c>
      <c r="G489">
        <f t="shared" si="28"/>
        <v>83.982949701619773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7">
        <f t="shared" si="29"/>
        <v>42845.208333333328</v>
      </c>
      <c r="N489">
        <v>1495515600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2.2005660377358489</v>
      </c>
      <c r="G490">
        <f t="shared" si="28"/>
        <v>101.41739130434783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7">
        <f t="shared" si="29"/>
        <v>42403.25</v>
      </c>
      <c r="N490">
        <v>1455948000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1.015108695652174</v>
      </c>
      <c r="G491">
        <f t="shared" si="28"/>
        <v>109.87058823529412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7">
        <f t="shared" si="29"/>
        <v>40406.208333333336</v>
      </c>
      <c r="N491">
        <v>1282366800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1.915</v>
      </c>
      <c r="G492">
        <f t="shared" si="28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7">
        <f t="shared" si="29"/>
        <v>43786.25</v>
      </c>
      <c r="N492">
        <v>1574575200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3.0534683098591549</v>
      </c>
      <c r="G493">
        <f t="shared" si="28"/>
        <v>70.993450675399103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7">
        <f t="shared" si="29"/>
        <v>41456.208333333336</v>
      </c>
      <c r="N493">
        <v>1374901200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0.23995287958115183</v>
      </c>
      <c r="G494">
        <f t="shared" si="28"/>
        <v>77.026890756302521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7">
        <f t="shared" si="29"/>
        <v>40336.208333333336</v>
      </c>
      <c r="N494">
        <v>1278910800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7.2377777777777776</v>
      </c>
      <c r="G495">
        <f t="shared" si="28"/>
        <v>101.78125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7">
        <f t="shared" si="29"/>
        <v>43645.208333333328</v>
      </c>
      <c r="N495">
        <v>1562907600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5.4736000000000002</v>
      </c>
      <c r="G496">
        <f t="shared" si="28"/>
        <v>51.059701492537314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7">
        <f t="shared" si="29"/>
        <v>40990.208333333336</v>
      </c>
      <c r="N496">
        <v>1332478800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4.1449999999999996</v>
      </c>
      <c r="G497">
        <f t="shared" si="28"/>
        <v>68.02051282051282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7">
        <f t="shared" si="29"/>
        <v>41800.208333333336</v>
      </c>
      <c r="N497">
        <v>1402722000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9.0696409140369975E-3</v>
      </c>
      <c r="G498">
        <f t="shared" si="28"/>
        <v>30.87037037037037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7">
        <f t="shared" si="29"/>
        <v>42876.208333333328</v>
      </c>
      <c r="N498">
        <v>1496811600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0.34173469387755101</v>
      </c>
      <c r="G499">
        <f t="shared" si="28"/>
        <v>27.908333333333335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7">
        <f t="shared" si="29"/>
        <v>42724.25</v>
      </c>
      <c r="N499">
        <v>1482213600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0.239488107549121</v>
      </c>
      <c r="G500">
        <f t="shared" si="28"/>
        <v>79.994818652849744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7">
        <f t="shared" si="29"/>
        <v>42005.25</v>
      </c>
      <c r="N500">
        <v>1420264800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0.48072649572649573</v>
      </c>
      <c r="G501">
        <f t="shared" si="28"/>
        <v>38.003378378378379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7">
        <f t="shared" si="29"/>
        <v>42444.208333333328</v>
      </c>
      <c r="N501">
        <v>1458450000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e">
        <f t="shared" si="28"/>
        <v>#DIV/0!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7">
        <f t="shared" si="29"/>
        <v>41395.208333333336</v>
      </c>
      <c r="N502">
        <v>1369803600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0.70145182291666663</v>
      </c>
      <c r="G503">
        <f t="shared" si="28"/>
        <v>59.990534521158132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7">
        <f t="shared" si="29"/>
        <v>41345.208333333336</v>
      </c>
      <c r="N503">
        <v>1363237200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5.2992307692307694</v>
      </c>
      <c r="G504">
        <f t="shared" si="28"/>
        <v>37.037634408602152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7">
        <f t="shared" si="29"/>
        <v>41117.208333333336</v>
      </c>
      <c r="N504">
        <v>1345870800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1.8032549019607844</v>
      </c>
      <c r="G505">
        <f t="shared" si="28"/>
        <v>99.963043478260872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7">
        <f t="shared" si="29"/>
        <v>42186.208333333328</v>
      </c>
      <c r="N505">
        <v>1437454800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0.92320000000000002</v>
      </c>
      <c r="G506">
        <f t="shared" si="28"/>
        <v>111.6774193548387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7">
        <f t="shared" si="29"/>
        <v>42142.208333333328</v>
      </c>
      <c r="N506">
        <v>1432011600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0.13901001112347053</v>
      </c>
      <c r="G507">
        <f t="shared" si="28"/>
        <v>36.014409221902014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7">
        <f t="shared" si="29"/>
        <v>41341.25</v>
      </c>
      <c r="N507">
        <v>1366347600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9.2707777777777771</v>
      </c>
      <c r="G508">
        <f t="shared" si="28"/>
        <v>66.010284810126578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7">
        <f t="shared" si="29"/>
        <v>43062.25</v>
      </c>
      <c r="N508">
        <v>1512885600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0.39857142857142858</v>
      </c>
      <c r="G509">
        <f t="shared" si="28"/>
        <v>44.05263157894737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7">
        <f t="shared" si="29"/>
        <v>41373.208333333336</v>
      </c>
      <c r="N509">
        <v>1369717200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1.1222929936305732</v>
      </c>
      <c r="G510">
        <f t="shared" si="28"/>
        <v>52.999726551818434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7">
        <f t="shared" si="29"/>
        <v>43310.208333333328</v>
      </c>
      <c r="N510">
        <v>1534654800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0.70925816023738875</v>
      </c>
      <c r="G511">
        <f t="shared" si="28"/>
        <v>95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7">
        <f t="shared" si="29"/>
        <v>41034.208333333336</v>
      </c>
      <c r="N511">
        <v>1337058000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1.1908974358974358</v>
      </c>
      <c r="G512">
        <f t="shared" si="28"/>
        <v>70.908396946564892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7">
        <f t="shared" si="29"/>
        <v>43251.208333333328</v>
      </c>
      <c r="N512">
        <v>1529816400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0.24017591339648173</v>
      </c>
      <c r="G513">
        <f t="shared" si="28"/>
        <v>98.060773480662988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7">
        <f t="shared" si="29"/>
        <v>43671.208333333328</v>
      </c>
      <c r="N513">
        <v>1564894800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1.3931868131868133</v>
      </c>
      <c r="G514">
        <f t="shared" si="28"/>
        <v>53.046025104602514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7">
        <f t="shared" si="29"/>
        <v>41825.208333333336</v>
      </c>
      <c r="N514">
        <v>1404622800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0.39277108433734942</v>
      </c>
      <c r="G515">
        <f t="shared" ref="G515:G578" si="32">E515/I515</f>
        <v>93.142857142857139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7">
        <f t="shared" ref="M515:M578" si="33">(((L515/60)/60)/24)+DATE(1970,1,1)</f>
        <v>40430.208333333336</v>
      </c>
      <c r="N515">
        <v>1284181200</v>
      </c>
      <c r="O515" s="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5">E516/D516</f>
        <v>0.22439077144917088</v>
      </c>
      <c r="G516">
        <f t="shared" si="32"/>
        <v>58.945075757575758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7">
        <f t="shared" si="33"/>
        <v>41614.25</v>
      </c>
      <c r="N516">
        <v>1386741600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5"/>
        <v>0.55779069767441858</v>
      </c>
      <c r="G517">
        <f t="shared" si="32"/>
        <v>36.067669172932334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7">
        <f t="shared" si="33"/>
        <v>40900.25</v>
      </c>
      <c r="N517">
        <v>1324792800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0.42523125996810207</v>
      </c>
      <c r="G518">
        <f t="shared" si="32"/>
        <v>63.030732860520096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7">
        <f t="shared" si="33"/>
        <v>40396.208333333336</v>
      </c>
      <c r="N518">
        <v>1284354000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1.1200000000000001</v>
      </c>
      <c r="G519">
        <f t="shared" si="32"/>
        <v>84.717948717948715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7">
        <f t="shared" si="33"/>
        <v>42860.208333333328</v>
      </c>
      <c r="N519">
        <v>1494392400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7.0681818181818179E-2</v>
      </c>
      <c r="G520">
        <f t="shared" si="32"/>
        <v>62.2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7">
        <f t="shared" si="33"/>
        <v>43154.25</v>
      </c>
      <c r="N520">
        <v>1519538400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1.0174563871693867</v>
      </c>
      <c r="G521">
        <f t="shared" si="32"/>
        <v>101.97518330513255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7">
        <f t="shared" si="33"/>
        <v>42012.25</v>
      </c>
      <c r="N521">
        <v>1421906400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4.2575000000000003</v>
      </c>
      <c r="G522">
        <f t="shared" si="32"/>
        <v>106.4375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7">
        <f t="shared" si="33"/>
        <v>43574.208333333328</v>
      </c>
      <c r="N522">
        <v>1555909200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1.4553947368421052</v>
      </c>
      <c r="G523">
        <f t="shared" si="32"/>
        <v>29.975609756097562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7">
        <f t="shared" si="33"/>
        <v>42605.208333333328</v>
      </c>
      <c r="N523">
        <v>1472446800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0.32453465346534655</v>
      </c>
      <c r="G524">
        <f t="shared" si="32"/>
        <v>85.806282722513089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7">
        <f t="shared" si="33"/>
        <v>41093.208333333336</v>
      </c>
      <c r="N524">
        <v>1342328400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7.003333333333333</v>
      </c>
      <c r="G525">
        <f t="shared" si="32"/>
        <v>70.82022471910112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7">
        <f t="shared" si="33"/>
        <v>40241.25</v>
      </c>
      <c r="N525">
        <v>1268114400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0.83904860392967939</v>
      </c>
      <c r="G526">
        <f t="shared" si="32"/>
        <v>40.998484082870135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7">
        <f t="shared" si="33"/>
        <v>40294.208333333336</v>
      </c>
      <c r="N526">
        <v>1273381200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0.84190476190476193</v>
      </c>
      <c r="G527">
        <f t="shared" si="32"/>
        <v>28.063492063492063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7">
        <f t="shared" si="33"/>
        <v>40505.25</v>
      </c>
      <c r="N527">
        <v>1290837600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1.5595180722891566</v>
      </c>
      <c r="G528">
        <f t="shared" si="32"/>
        <v>88.054421768707485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7">
        <f t="shared" si="33"/>
        <v>42364.25</v>
      </c>
      <c r="N528">
        <v>1454306400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0.99619450317124736</v>
      </c>
      <c r="G529">
        <f t="shared" si="32"/>
        <v>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7">
        <f t="shared" si="33"/>
        <v>42405.25</v>
      </c>
      <c r="N529">
        <v>1457762400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0.80300000000000005</v>
      </c>
      <c r="G530">
        <f t="shared" si="32"/>
        <v>90.337500000000006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7">
        <f t="shared" si="33"/>
        <v>41601.25</v>
      </c>
      <c r="N530">
        <v>1389074400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0.11254901960784314</v>
      </c>
      <c r="G531">
        <f t="shared" si="32"/>
        <v>63.777777777777779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7">
        <f t="shared" si="33"/>
        <v>41769.208333333336</v>
      </c>
      <c r="N531">
        <v>1402117200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0.91740952380952379</v>
      </c>
      <c r="G532">
        <f t="shared" si="32"/>
        <v>53.995515695067262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7">
        <f t="shared" si="33"/>
        <v>40421.208333333336</v>
      </c>
      <c r="N532">
        <v>1284440400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0.95521156936261387</v>
      </c>
      <c r="G533">
        <f t="shared" si="32"/>
        <v>48.993956043956047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7">
        <f t="shared" si="33"/>
        <v>41589.25</v>
      </c>
      <c r="N533">
        <v>1388988000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5.0287499999999996</v>
      </c>
      <c r="G534">
        <f t="shared" si="32"/>
        <v>63.857142857142854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7">
        <f t="shared" si="33"/>
        <v>43125.25</v>
      </c>
      <c r="N534">
        <v>1516946400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1.5924394463667819</v>
      </c>
      <c r="G535">
        <f t="shared" si="32"/>
        <v>82.996393146979258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7">
        <f t="shared" si="33"/>
        <v>41479.208333333336</v>
      </c>
      <c r="N535">
        <v>1377752400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0.15022446689113356</v>
      </c>
      <c r="G536">
        <f t="shared" si="32"/>
        <v>55.08230452674897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7">
        <f t="shared" si="33"/>
        <v>43329.208333333328</v>
      </c>
      <c r="N536">
        <v>1534568400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4.820384615384615</v>
      </c>
      <c r="G537">
        <f t="shared" si="32"/>
        <v>62.044554455445542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7">
        <f t="shared" si="33"/>
        <v>43259.208333333328</v>
      </c>
      <c r="N537">
        <v>1528606800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1.4996938775510205</v>
      </c>
      <c r="G538">
        <f t="shared" si="32"/>
        <v>104.97857142857143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7">
        <f t="shared" si="33"/>
        <v>40414.208333333336</v>
      </c>
      <c r="N538">
        <v>1284872400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1.1722156398104266</v>
      </c>
      <c r="G539">
        <f t="shared" si="32"/>
        <v>94.044676806083643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7">
        <f t="shared" si="33"/>
        <v>43342.208333333328</v>
      </c>
      <c r="N539">
        <v>1537592400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0.37695968274950431</v>
      </c>
      <c r="G540">
        <f t="shared" si="32"/>
        <v>44.007716049382715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7">
        <f t="shared" si="33"/>
        <v>41539.208333333336</v>
      </c>
      <c r="N540">
        <v>1381208400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0.72653061224489801</v>
      </c>
      <c r="G541">
        <f t="shared" si="32"/>
        <v>92.467532467532465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7">
        <f t="shared" si="33"/>
        <v>43647.208333333328</v>
      </c>
      <c r="N541">
        <v>1562475600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2.6598113207547169</v>
      </c>
      <c r="G542">
        <f t="shared" si="32"/>
        <v>57.072874493927124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7">
        <f t="shared" si="33"/>
        <v>43225.208333333328</v>
      </c>
      <c r="N542">
        <v>1527397200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0.24205617977528091</v>
      </c>
      <c r="G543">
        <f t="shared" si="32"/>
        <v>109.07848101265823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7">
        <f t="shared" si="33"/>
        <v>42165.208333333328</v>
      </c>
      <c r="N543">
        <v>1436158800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2.5064935064935064E-2</v>
      </c>
      <c r="G544">
        <f t="shared" si="32"/>
        <v>39.387755102040813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7">
        <f t="shared" si="33"/>
        <v>42391.25</v>
      </c>
      <c r="N544">
        <v>1456034400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0.1632979976442874</v>
      </c>
      <c r="G545">
        <f t="shared" si="32"/>
        <v>77.022222222222226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7">
        <f t="shared" si="33"/>
        <v>41528.208333333336</v>
      </c>
      <c r="N545">
        <v>1380171600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2.7650000000000001</v>
      </c>
      <c r="G546">
        <f t="shared" si="32"/>
        <v>92.166666666666671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7">
        <f t="shared" si="33"/>
        <v>42377.25</v>
      </c>
      <c r="N546">
        <v>1453356000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0.88803571428571426</v>
      </c>
      <c r="G547">
        <f t="shared" si="32"/>
        <v>61.007063197026021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7">
        <f t="shared" si="33"/>
        <v>43824.25</v>
      </c>
      <c r="N547">
        <v>1578981600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1.6357142857142857</v>
      </c>
      <c r="G548">
        <f t="shared" si="32"/>
        <v>78.068181818181813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7">
        <f t="shared" si="33"/>
        <v>43360.208333333328</v>
      </c>
      <c r="N548">
        <v>1537419600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9.69</v>
      </c>
      <c r="G549">
        <f t="shared" si="32"/>
        <v>80.75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7">
        <f t="shared" si="33"/>
        <v>42029.25</v>
      </c>
      <c r="N549">
        <v>1423202400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2.7091376701966716</v>
      </c>
      <c r="G550">
        <f t="shared" si="32"/>
        <v>59.991289782244557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7">
        <f t="shared" si="33"/>
        <v>42461.208333333328</v>
      </c>
      <c r="N550">
        <v>1460610000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2.8421355932203389</v>
      </c>
      <c r="G551">
        <f t="shared" si="32"/>
        <v>110.03018372703411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7">
        <f t="shared" si="33"/>
        <v>41422.208333333336</v>
      </c>
      <c r="N551">
        <v>1370494800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0.04</v>
      </c>
      <c r="G552">
        <f t="shared" si="32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7">
        <f t="shared" si="33"/>
        <v>40968.25</v>
      </c>
      <c r="N552">
        <v>1332306000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0.58632981676846196</v>
      </c>
      <c r="G553">
        <f t="shared" si="32"/>
        <v>37.99856063332134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7">
        <f t="shared" si="33"/>
        <v>41993.25</v>
      </c>
      <c r="N553">
        <v>1422511200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0.98511111111111116</v>
      </c>
      <c r="G554">
        <f t="shared" si="32"/>
        <v>96.369565217391298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7">
        <f t="shared" si="33"/>
        <v>42700.25</v>
      </c>
      <c r="N554">
        <v>1480312800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0.43975381008206332</v>
      </c>
      <c r="G555">
        <f t="shared" si="32"/>
        <v>72.978599221789878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7">
        <f t="shared" si="33"/>
        <v>40545.25</v>
      </c>
      <c r="N555">
        <v>1294034400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1.5166315789473683</v>
      </c>
      <c r="G556">
        <f t="shared" si="32"/>
        <v>26.007220216606498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7">
        <f t="shared" si="33"/>
        <v>42723.25</v>
      </c>
      <c r="N556">
        <v>1482645600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2.2363492063492063</v>
      </c>
      <c r="G557">
        <f t="shared" si="32"/>
        <v>104.36296296296297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7">
        <f t="shared" si="33"/>
        <v>41731.208333333336</v>
      </c>
      <c r="N557">
        <v>1399093200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2.3975</v>
      </c>
      <c r="G558">
        <f t="shared" si="32"/>
        <v>102.18852459016394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7">
        <f t="shared" si="33"/>
        <v>40792.208333333336</v>
      </c>
      <c r="N558">
        <v>1315890000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1.9933333333333334</v>
      </c>
      <c r="G559">
        <f t="shared" si="32"/>
        <v>54.117647058823529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7">
        <f t="shared" si="33"/>
        <v>42279.208333333328</v>
      </c>
      <c r="N559">
        <v>1444021200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1.373448275862069</v>
      </c>
      <c r="G560">
        <f t="shared" si="32"/>
        <v>63.222222222222221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7">
        <f t="shared" si="33"/>
        <v>42424.25</v>
      </c>
      <c r="N560">
        <v>1460005200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1.009696106362773</v>
      </c>
      <c r="G561">
        <f t="shared" si="32"/>
        <v>104.03228962818004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7">
        <f t="shared" si="33"/>
        <v>42584.208333333328</v>
      </c>
      <c r="N561">
        <v>1470718800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7.9416000000000002</v>
      </c>
      <c r="G562">
        <f t="shared" si="32"/>
        <v>49.994334277620396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7">
        <f t="shared" si="33"/>
        <v>40865.25</v>
      </c>
      <c r="N562">
        <v>1325052000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3.6970000000000001</v>
      </c>
      <c r="G563">
        <f t="shared" si="32"/>
        <v>56.015151515151516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7">
        <f t="shared" si="33"/>
        <v>40833.208333333336</v>
      </c>
      <c r="N563">
        <v>1319000400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0.12818181818181817</v>
      </c>
      <c r="G564">
        <f t="shared" si="32"/>
        <v>48.807692307692307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7">
        <f t="shared" si="33"/>
        <v>43536.208333333328</v>
      </c>
      <c r="N564">
        <v>1552539600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1.3802702702702703</v>
      </c>
      <c r="G565">
        <f t="shared" si="32"/>
        <v>60.082352941176474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7">
        <f t="shared" si="33"/>
        <v>43417.25</v>
      </c>
      <c r="N565">
        <v>1543816800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0.83813278008298753</v>
      </c>
      <c r="G566">
        <f t="shared" si="32"/>
        <v>78.990502793296088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7">
        <f t="shared" si="33"/>
        <v>42078.208333333328</v>
      </c>
      <c r="N566">
        <v>1427086800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2.0460063224446787</v>
      </c>
      <c r="G567">
        <f t="shared" si="32"/>
        <v>53.99499443826474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7">
        <f t="shared" si="33"/>
        <v>40862.25</v>
      </c>
      <c r="N567">
        <v>1323064800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0.44344086021505374</v>
      </c>
      <c r="G568">
        <f t="shared" si="32"/>
        <v>111.45945945945945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7">
        <f t="shared" si="33"/>
        <v>42424.25</v>
      </c>
      <c r="N568">
        <v>1458277200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2.1860294117647059</v>
      </c>
      <c r="G569">
        <f t="shared" si="32"/>
        <v>60.922131147540981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7">
        <f t="shared" si="33"/>
        <v>41830.208333333336</v>
      </c>
      <c r="N569">
        <v>1405141200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1.8603314917127072</v>
      </c>
      <c r="G570">
        <f t="shared" si="32"/>
        <v>26.0015444015444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7">
        <f t="shared" si="33"/>
        <v>40374.208333333336</v>
      </c>
      <c r="N570">
        <v>1283058000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2.3733830845771142</v>
      </c>
      <c r="G571">
        <f t="shared" si="32"/>
        <v>80.993208828522924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7">
        <f t="shared" si="33"/>
        <v>40554.25</v>
      </c>
      <c r="N571">
        <v>1295762400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3.0565384615384614</v>
      </c>
      <c r="G572">
        <f t="shared" si="32"/>
        <v>34.995963302752294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7">
        <f t="shared" si="33"/>
        <v>41993.25</v>
      </c>
      <c r="N572">
        <v>1419573600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0.94142857142857139</v>
      </c>
      <c r="G573">
        <f t="shared" si="32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7">
        <f t="shared" si="33"/>
        <v>42174.208333333328</v>
      </c>
      <c r="N573">
        <v>1438750800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0.54400000000000004</v>
      </c>
      <c r="G574">
        <f t="shared" si="32"/>
        <v>52.085106382978722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7">
        <f t="shared" si="33"/>
        <v>42275.208333333328</v>
      </c>
      <c r="N574">
        <v>1444798800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1.1188059701492536</v>
      </c>
      <c r="G575">
        <f t="shared" si="32"/>
        <v>24.986666666666668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7">
        <f t="shared" si="33"/>
        <v>41761.208333333336</v>
      </c>
      <c r="N575">
        <v>1399179600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3.6914814814814814</v>
      </c>
      <c r="G576">
        <f t="shared" si="32"/>
        <v>69.215277777777771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7">
        <f t="shared" si="33"/>
        <v>43806.25</v>
      </c>
      <c r="N576">
        <v>1576562400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0.62930372148859548</v>
      </c>
      <c r="G577">
        <f t="shared" si="32"/>
        <v>93.944444444444443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7">
        <f t="shared" si="33"/>
        <v>41779.208333333336</v>
      </c>
      <c r="N577">
        <v>1400821200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0.6492783505154639</v>
      </c>
      <c r="G578">
        <f t="shared" si="32"/>
        <v>98.40625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7">
        <f t="shared" si="33"/>
        <v>43040.208333333328</v>
      </c>
      <c r="N578">
        <v>1510984800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0.18853658536585366</v>
      </c>
      <c r="G579">
        <f t="shared" ref="G579:G642" si="36">E579/I579</f>
        <v>41.783783783783782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7">
        <f t="shared" ref="M579:M642" si="37">(((L579/60)/60)/24)+DATE(1970,1,1)</f>
        <v>40613.25</v>
      </c>
      <c r="N579">
        <v>1302066000</v>
      </c>
      <c r="O579" s="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9">E580/D580</f>
        <v>0.1675440414507772</v>
      </c>
      <c r="G580">
        <f t="shared" si="36"/>
        <v>65.991836734693877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7">
        <f t="shared" si="37"/>
        <v>40878.25</v>
      </c>
      <c r="N580">
        <v>1322978400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9"/>
        <v>1.0111290322580646</v>
      </c>
      <c r="G581">
        <f t="shared" si="36"/>
        <v>72.05747126436782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7">
        <f t="shared" si="37"/>
        <v>40762.208333333336</v>
      </c>
      <c r="N581">
        <v>1313730000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3.4150228310502282</v>
      </c>
      <c r="G582">
        <f t="shared" si="36"/>
        <v>48.003209242618745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7">
        <f t="shared" si="37"/>
        <v>41696.25</v>
      </c>
      <c r="N582">
        <v>1394085600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0.64016666666666666</v>
      </c>
      <c r="G583">
        <f t="shared" si="36"/>
        <v>54.098591549295776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7">
        <f t="shared" si="37"/>
        <v>40662.208333333336</v>
      </c>
      <c r="N583">
        <v>1305349200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0.5208045977011494</v>
      </c>
      <c r="G584">
        <f t="shared" si="36"/>
        <v>107.88095238095238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7">
        <f t="shared" si="37"/>
        <v>42165.208333333328</v>
      </c>
      <c r="N584">
        <v>1434344400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3.2240211640211642</v>
      </c>
      <c r="G585">
        <f t="shared" si="36"/>
        <v>67.034103410341032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7">
        <f t="shared" si="37"/>
        <v>40959.25</v>
      </c>
      <c r="N585">
        <v>1331186400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1.1950810185185186</v>
      </c>
      <c r="G586">
        <f t="shared" si="36"/>
        <v>64.01425914445133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7">
        <f t="shared" si="37"/>
        <v>41024.208333333336</v>
      </c>
      <c r="N586">
        <v>1336539600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1.4679775280898877</v>
      </c>
      <c r="G587">
        <f t="shared" si="36"/>
        <v>96.066176470588232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7">
        <f t="shared" si="37"/>
        <v>40255.208333333336</v>
      </c>
      <c r="N587">
        <v>1269752400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9.5057142857142853</v>
      </c>
      <c r="G588">
        <f t="shared" si="36"/>
        <v>51.184615384615384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7">
        <f t="shared" si="37"/>
        <v>40499.25</v>
      </c>
      <c r="N588">
        <v>1291615200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0.72893617021276591</v>
      </c>
      <c r="G589">
        <f t="shared" si="36"/>
        <v>43.92307692307692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7">
        <f t="shared" si="37"/>
        <v>43484.25</v>
      </c>
      <c r="N589">
        <v>1552366800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0.7900824873096447</v>
      </c>
      <c r="G590">
        <f t="shared" si="36"/>
        <v>91.021198830409361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7">
        <f t="shared" si="37"/>
        <v>40262.208333333336</v>
      </c>
      <c r="N590">
        <v>1272171600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0.64721518987341775</v>
      </c>
      <c r="G591">
        <f t="shared" si="36"/>
        <v>50.127450980392155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7">
        <f t="shared" si="37"/>
        <v>42190.208333333328</v>
      </c>
      <c r="N591">
        <v>1436677200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0.82028169014084507</v>
      </c>
      <c r="G592">
        <f t="shared" si="36"/>
        <v>67.720930232558146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7">
        <f t="shared" si="37"/>
        <v>41994.25</v>
      </c>
      <c r="N592">
        <v>1420092000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10.376666666666667</v>
      </c>
      <c r="G593">
        <f t="shared" si="36"/>
        <v>61.03921568627451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7">
        <f t="shared" si="37"/>
        <v>40373.208333333336</v>
      </c>
      <c r="N593">
        <v>1279947600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0.12910076530612244</v>
      </c>
      <c r="G594">
        <f t="shared" si="36"/>
        <v>80.011857707509876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7">
        <f t="shared" si="37"/>
        <v>41789.208333333336</v>
      </c>
      <c r="N594">
        <v>1402203600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1.5484210526315789</v>
      </c>
      <c r="G595">
        <f t="shared" si="36"/>
        <v>47.001497753369947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7">
        <f t="shared" si="37"/>
        <v>41724.208333333336</v>
      </c>
      <c r="N595">
        <v>1396933200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7.0991735537190084E-2</v>
      </c>
      <c r="G596">
        <f t="shared" si="36"/>
        <v>71.127388535031841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7">
        <f t="shared" si="37"/>
        <v>42548.208333333328</v>
      </c>
      <c r="N596">
        <v>1467262800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2.0852773826458035</v>
      </c>
      <c r="G597">
        <f t="shared" si="36"/>
        <v>89.99079189686924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7">
        <f t="shared" si="37"/>
        <v>40253.208333333336</v>
      </c>
      <c r="N597">
        <v>1270530000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0.99683544303797467</v>
      </c>
      <c r="G598">
        <f t="shared" si="36"/>
        <v>43.032786885245905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7">
        <f t="shared" si="37"/>
        <v>42434.25</v>
      </c>
      <c r="N598">
        <v>1457762400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2.0159756097560977</v>
      </c>
      <c r="G599">
        <f t="shared" si="36"/>
        <v>67.997714808043881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7">
        <f t="shared" si="37"/>
        <v>43786.25</v>
      </c>
      <c r="N599">
        <v>1575525600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1.6209032258064515</v>
      </c>
      <c r="G600">
        <f t="shared" si="36"/>
        <v>73.004566210045667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7">
        <f t="shared" si="37"/>
        <v>40344.208333333336</v>
      </c>
      <c r="N600">
        <v>1279083600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3.6436208125445471E-2</v>
      </c>
      <c r="G601">
        <f t="shared" si="36"/>
        <v>62.341463414634148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7">
        <f t="shared" si="37"/>
        <v>42047.25</v>
      </c>
      <c r="N601">
        <v>1424412000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0.05</v>
      </c>
      <c r="G602">
        <f t="shared" si="36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7">
        <f t="shared" si="37"/>
        <v>41485.208333333336</v>
      </c>
      <c r="N602">
        <v>1376197200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2.0663492063492064</v>
      </c>
      <c r="G603">
        <f t="shared" si="36"/>
        <v>67.103092783505161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7">
        <f t="shared" si="37"/>
        <v>41789.208333333336</v>
      </c>
      <c r="N603">
        <v>1402894800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1.2823628691983122</v>
      </c>
      <c r="G604">
        <f t="shared" si="36"/>
        <v>79.978947368421046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7">
        <f t="shared" si="37"/>
        <v>42160.208333333328</v>
      </c>
      <c r="N604">
        <v>1434430800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1.1966037735849056</v>
      </c>
      <c r="G605">
        <f t="shared" si="36"/>
        <v>62.176470588235297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7">
        <f t="shared" si="37"/>
        <v>43573.208333333328</v>
      </c>
      <c r="N605">
        <v>1557896400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1.7073055242390078</v>
      </c>
      <c r="G606">
        <f t="shared" si="36"/>
        <v>53.005950297514879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7">
        <f t="shared" si="37"/>
        <v>40565.25</v>
      </c>
      <c r="N606">
        <v>1297490400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1.8721212121212121</v>
      </c>
      <c r="G607">
        <f t="shared" si="36"/>
        <v>57.738317757009348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7">
        <f t="shared" si="37"/>
        <v>42280.208333333328</v>
      </c>
      <c r="N607">
        <v>1447394400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1.8838235294117647</v>
      </c>
      <c r="G608">
        <f t="shared" si="36"/>
        <v>40.03125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7">
        <f t="shared" si="37"/>
        <v>42436.25</v>
      </c>
      <c r="N608">
        <v>1458277200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1.3129869186046512</v>
      </c>
      <c r="G609">
        <f t="shared" si="36"/>
        <v>81.016591928251117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7">
        <f t="shared" si="37"/>
        <v>41721.208333333336</v>
      </c>
      <c r="N609">
        <v>1395723600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2.8397435897435899</v>
      </c>
      <c r="G610">
        <f t="shared" si="36"/>
        <v>35.047468354430379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7">
        <f t="shared" si="37"/>
        <v>43530.25</v>
      </c>
      <c r="N610">
        <v>1552197600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1.2041999999999999</v>
      </c>
      <c r="G611">
        <f t="shared" si="36"/>
        <v>102.92307692307692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7">
        <f t="shared" si="37"/>
        <v>43481.25</v>
      </c>
      <c r="N611">
        <v>1549087200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4.1905607476635511</v>
      </c>
      <c r="G612">
        <f t="shared" si="36"/>
        <v>27.998126756166094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7">
        <f t="shared" si="37"/>
        <v>41259.25</v>
      </c>
      <c r="N612">
        <v>1356847200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0.13853658536585367</v>
      </c>
      <c r="G613">
        <f t="shared" si="36"/>
        <v>75.733333333333334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7">
        <f t="shared" si="37"/>
        <v>41480.208333333336</v>
      </c>
      <c r="N613">
        <v>1375765200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1.3943548387096774</v>
      </c>
      <c r="G614">
        <f t="shared" si="36"/>
        <v>45.026041666666664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7">
        <f t="shared" si="37"/>
        <v>40474.208333333336</v>
      </c>
      <c r="N614">
        <v>1289800800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1.74</v>
      </c>
      <c r="G615">
        <f t="shared" si="36"/>
        <v>73.615384615384613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7">
        <f t="shared" si="37"/>
        <v>42973.208333333328</v>
      </c>
      <c r="N615">
        <v>1504501200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1.5549056603773586</v>
      </c>
      <c r="G616">
        <f t="shared" si="36"/>
        <v>56.991701244813278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7">
        <f t="shared" si="37"/>
        <v>42746.25</v>
      </c>
      <c r="N616">
        <v>1485669600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1.7044705882352942</v>
      </c>
      <c r="G617">
        <f t="shared" si="36"/>
        <v>85.223529411764702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7">
        <f t="shared" si="37"/>
        <v>42489.208333333328</v>
      </c>
      <c r="N617">
        <v>1462770000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1.8951562500000001</v>
      </c>
      <c r="G618">
        <f t="shared" si="36"/>
        <v>50.962184873949582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7">
        <f t="shared" si="37"/>
        <v>41537.208333333336</v>
      </c>
      <c r="N618">
        <v>1379739600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2.4971428571428573</v>
      </c>
      <c r="G619">
        <f t="shared" si="36"/>
        <v>63.563636363636363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7">
        <f t="shared" si="37"/>
        <v>41794.208333333336</v>
      </c>
      <c r="N619">
        <v>1402722000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0.48860523665659616</v>
      </c>
      <c r="G620">
        <f t="shared" si="36"/>
        <v>80.999165275459092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7">
        <f t="shared" si="37"/>
        <v>41396.208333333336</v>
      </c>
      <c r="N620">
        <v>1369285200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0.28461970393057684</v>
      </c>
      <c r="G621">
        <f t="shared" si="36"/>
        <v>86.044753086419746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7">
        <f t="shared" si="37"/>
        <v>40669.208333333336</v>
      </c>
      <c r="N621">
        <v>1304744400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2.6802325581395348</v>
      </c>
      <c r="G622">
        <f t="shared" si="36"/>
        <v>90.0390625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7">
        <f t="shared" si="37"/>
        <v>42559.208333333328</v>
      </c>
      <c r="N622">
        <v>1468299600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6.1980078125000002</v>
      </c>
      <c r="G623">
        <f t="shared" si="36"/>
        <v>74.006063432835816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7">
        <f t="shared" si="37"/>
        <v>42626.208333333328</v>
      </c>
      <c r="N623">
        <v>1474174800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3.1301587301587303E-2</v>
      </c>
      <c r="G624">
        <f t="shared" si="36"/>
        <v>92.4375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7">
        <f t="shared" si="37"/>
        <v>43205.208333333328</v>
      </c>
      <c r="N624">
        <v>1526014800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1.5992152704135738</v>
      </c>
      <c r="G625">
        <f t="shared" si="36"/>
        <v>55.999257333828446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7">
        <f t="shared" si="37"/>
        <v>42201.208333333328</v>
      </c>
      <c r="N625">
        <v>1437454800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2.793921568627451</v>
      </c>
      <c r="G626">
        <f t="shared" si="36"/>
        <v>32.983796296296298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7">
        <f t="shared" si="37"/>
        <v>42029.25</v>
      </c>
      <c r="N626">
        <v>1422684000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0.77373333333333338</v>
      </c>
      <c r="G627">
        <f t="shared" si="36"/>
        <v>93.596774193548384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7">
        <f t="shared" si="37"/>
        <v>43857.25</v>
      </c>
      <c r="N627">
        <v>1581314400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2.0632812500000002</v>
      </c>
      <c r="G628">
        <f t="shared" si="36"/>
        <v>69.867724867724874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7">
        <f t="shared" si="37"/>
        <v>40449.208333333336</v>
      </c>
      <c r="N628">
        <v>1286427600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6.9424999999999999</v>
      </c>
      <c r="G629">
        <f t="shared" si="36"/>
        <v>72.129870129870127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7">
        <f t="shared" si="37"/>
        <v>40345.208333333336</v>
      </c>
      <c r="N629">
        <v>1278738000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1.5178947368421052</v>
      </c>
      <c r="G630">
        <f t="shared" si="36"/>
        <v>30.041666666666668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7">
        <f t="shared" si="37"/>
        <v>40455.208333333336</v>
      </c>
      <c r="N630">
        <v>1286427600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0.64582072176949945</v>
      </c>
      <c r="G631">
        <f t="shared" si="36"/>
        <v>73.968000000000004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7">
        <f t="shared" si="37"/>
        <v>42557.208333333328</v>
      </c>
      <c r="N631">
        <v>1467954000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0.62873684210526315</v>
      </c>
      <c r="G632">
        <f t="shared" si="36"/>
        <v>68.65517241379311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7">
        <f t="shared" si="37"/>
        <v>43586.208333333328</v>
      </c>
      <c r="N632">
        <v>1557637200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3.1039864864864866</v>
      </c>
      <c r="G633">
        <f t="shared" si="36"/>
        <v>59.992164544564154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7">
        <f t="shared" si="37"/>
        <v>43550.208333333328</v>
      </c>
      <c r="N633">
        <v>1553922000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0.42859916782246882</v>
      </c>
      <c r="G634">
        <f t="shared" si="36"/>
        <v>111.15827338129496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7">
        <f t="shared" si="37"/>
        <v>41945.208333333336</v>
      </c>
      <c r="N634">
        <v>1416463200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0.83119402985074631</v>
      </c>
      <c r="G635">
        <f t="shared" si="36"/>
        <v>53.038095238095238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7">
        <f t="shared" si="37"/>
        <v>42315.25</v>
      </c>
      <c r="N635">
        <v>1447221600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0.78531302876480547</v>
      </c>
      <c r="G636">
        <f t="shared" si="36"/>
        <v>55.985524728588658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7">
        <f t="shared" si="37"/>
        <v>42819.208333333328</v>
      </c>
      <c r="N636">
        <v>1491627600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1.1409352517985611</v>
      </c>
      <c r="G637">
        <f t="shared" si="36"/>
        <v>69.986760812003524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7">
        <f t="shared" si="37"/>
        <v>41314.25</v>
      </c>
      <c r="N637">
        <v>1363150800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0.64537683358624176</v>
      </c>
      <c r="G638">
        <f t="shared" si="36"/>
        <v>48.998079877112133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7">
        <f t="shared" si="37"/>
        <v>40926.25</v>
      </c>
      <c r="N638">
        <v>1330754400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0.79411764705882348</v>
      </c>
      <c r="G639">
        <f t="shared" si="36"/>
        <v>103.84615384615384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7">
        <f t="shared" si="37"/>
        <v>42688.25</v>
      </c>
      <c r="N639">
        <v>1479794400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0.11419117647058824</v>
      </c>
      <c r="G640">
        <f t="shared" si="36"/>
        <v>99.127659574468083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7">
        <f t="shared" si="37"/>
        <v>40386.208333333336</v>
      </c>
      <c r="N640">
        <v>1281243600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0.56186046511627907</v>
      </c>
      <c r="G641">
        <f t="shared" si="36"/>
        <v>107.37777777777778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7">
        <f t="shared" si="37"/>
        <v>43309.208333333328</v>
      </c>
      <c r="N641">
        <v>1532754000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0.16501669449081802</v>
      </c>
      <c r="G642">
        <f t="shared" si="36"/>
        <v>76.922178988326849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7">
        <f t="shared" si="37"/>
        <v>42387.25</v>
      </c>
      <c r="N642">
        <v>1453356000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1.1996808510638297</v>
      </c>
      <c r="G643">
        <f t="shared" ref="G643:G706" si="40">E643/I643</f>
        <v>58.128865979381445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7">
        <f t="shared" ref="M643:M706" si="41">(((L643/60)/60)/24)+DATE(1970,1,1)</f>
        <v>42786.25</v>
      </c>
      <c r="N643">
        <v>1489986000</v>
      </c>
      <c r="O643" s="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3">E644/D644</f>
        <v>1.4545652173913044</v>
      </c>
      <c r="G644">
        <f t="shared" si="40"/>
        <v>103.73643410852713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7">
        <f t="shared" si="41"/>
        <v>43451.25</v>
      </c>
      <c r="N644">
        <v>1545804000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3"/>
        <v>2.2138255033557046</v>
      </c>
      <c r="G645">
        <f t="shared" si="40"/>
        <v>87.962666666666664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7">
        <f t="shared" si="41"/>
        <v>42795.25</v>
      </c>
      <c r="N645">
        <v>1489899600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0.48396694214876035</v>
      </c>
      <c r="G646">
        <f t="shared" si="40"/>
        <v>28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7">
        <f t="shared" si="41"/>
        <v>43452.25</v>
      </c>
      <c r="N646">
        <v>1546495200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0.92911504424778757</v>
      </c>
      <c r="G647">
        <f t="shared" si="40"/>
        <v>37.999361294443261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7">
        <f t="shared" si="41"/>
        <v>43369.208333333328</v>
      </c>
      <c r="N647">
        <v>1539752400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0.88599797365754818</v>
      </c>
      <c r="G648">
        <f t="shared" si="40"/>
        <v>29.999313893653515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7">
        <f t="shared" si="41"/>
        <v>41346.208333333336</v>
      </c>
      <c r="N648">
        <v>1364101200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0.41399999999999998</v>
      </c>
      <c r="G649">
        <f t="shared" si="40"/>
        <v>103.5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7">
        <f t="shared" si="41"/>
        <v>43199.208333333328</v>
      </c>
      <c r="N649">
        <v>1525323600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0.63056795131845844</v>
      </c>
      <c r="G650">
        <f t="shared" si="40"/>
        <v>85.994467496542185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7">
        <f t="shared" si="41"/>
        <v>42922.208333333328</v>
      </c>
      <c r="N650">
        <v>1500872400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0.48482333607230893</v>
      </c>
      <c r="G651">
        <f t="shared" si="40"/>
        <v>98.011627906976742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7">
        <f t="shared" si="41"/>
        <v>40471.208333333336</v>
      </c>
      <c r="N651">
        <v>1288501200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0.02</v>
      </c>
      <c r="G652">
        <f t="shared" si="40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7">
        <f t="shared" si="41"/>
        <v>41828.208333333336</v>
      </c>
      <c r="N652">
        <v>1407128400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0.88479410269445857</v>
      </c>
      <c r="G653">
        <f t="shared" si="40"/>
        <v>44.994570837642193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7">
        <f t="shared" si="41"/>
        <v>41692.25</v>
      </c>
      <c r="N653">
        <v>1394344800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1.2684</v>
      </c>
      <c r="G654">
        <f t="shared" si="40"/>
        <v>31.012224938875306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7">
        <f t="shared" si="41"/>
        <v>42587.208333333328</v>
      </c>
      <c r="N654">
        <v>1474088400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23.388333333333332</v>
      </c>
      <c r="G655">
        <f t="shared" si="40"/>
        <v>59.970085470085472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7">
        <f t="shared" si="41"/>
        <v>42468.208333333328</v>
      </c>
      <c r="N655">
        <v>1460264400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5.0838857142857146</v>
      </c>
      <c r="G656">
        <f t="shared" si="40"/>
        <v>58.9973474801061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7">
        <f t="shared" si="41"/>
        <v>42240.208333333328</v>
      </c>
      <c r="N656">
        <v>1440824400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1.9147826086956521</v>
      </c>
      <c r="G657">
        <f t="shared" si="40"/>
        <v>50.045454545454547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7">
        <f t="shared" si="41"/>
        <v>42796.25</v>
      </c>
      <c r="N657">
        <v>1489554000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0.42127533783783783</v>
      </c>
      <c r="G658">
        <f t="shared" si="40"/>
        <v>98.966269841269835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7">
        <f t="shared" si="41"/>
        <v>43097.25</v>
      </c>
      <c r="N658">
        <v>1514872800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8.2400000000000001E-2</v>
      </c>
      <c r="G659">
        <f t="shared" si="40"/>
        <v>58.857142857142854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7">
        <f t="shared" si="41"/>
        <v>43096.25</v>
      </c>
      <c r="N659">
        <v>1515736800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0.60064638783269964</v>
      </c>
      <c r="G660">
        <f t="shared" si="40"/>
        <v>81.010256410256417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7">
        <f t="shared" si="41"/>
        <v>42246.208333333328</v>
      </c>
      <c r="N660">
        <v>1442898000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0.47232808616404309</v>
      </c>
      <c r="G661">
        <f t="shared" si="40"/>
        <v>76.013333333333335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7">
        <f t="shared" si="41"/>
        <v>40570.25</v>
      </c>
      <c r="N661">
        <v>1296194400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0.81736263736263737</v>
      </c>
      <c r="G662">
        <f t="shared" si="40"/>
        <v>96.597402597402592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7">
        <f t="shared" si="41"/>
        <v>42237.208333333328</v>
      </c>
      <c r="N662">
        <v>1440910800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0.54187265917603</v>
      </c>
      <c r="G663">
        <f t="shared" si="40"/>
        <v>76.957446808510639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7">
        <f t="shared" si="41"/>
        <v>40996.208333333336</v>
      </c>
      <c r="N663">
        <v>1335502800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0.97868131868131869</v>
      </c>
      <c r="G664">
        <f t="shared" si="40"/>
        <v>67.984732824427482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7">
        <f t="shared" si="41"/>
        <v>43443.25</v>
      </c>
      <c r="N664">
        <v>1544680800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0.77239999999999998</v>
      </c>
      <c r="G665">
        <f t="shared" si="40"/>
        <v>88.781609195402297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7">
        <f t="shared" si="41"/>
        <v>40458.208333333336</v>
      </c>
      <c r="N665">
        <v>1288414800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0.33464735516372796</v>
      </c>
      <c r="G666">
        <f t="shared" si="40"/>
        <v>24.99623706491063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7">
        <f t="shared" si="41"/>
        <v>40959.25</v>
      </c>
      <c r="N666">
        <v>1330581600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2.3958823529411766</v>
      </c>
      <c r="G667">
        <f t="shared" si="40"/>
        <v>44.922794117647058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7">
        <f t="shared" si="41"/>
        <v>40733.208333333336</v>
      </c>
      <c r="N667">
        <v>1311397200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0.64032258064516134</v>
      </c>
      <c r="G668">
        <f t="shared" si="40"/>
        <v>79.400000000000006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7">
        <f t="shared" si="41"/>
        <v>41516.208333333336</v>
      </c>
      <c r="N668">
        <v>1378357200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1.7615942028985507</v>
      </c>
      <c r="G669">
        <f t="shared" si="40"/>
        <v>29.009546539379475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7">
        <f t="shared" si="41"/>
        <v>41892.208333333336</v>
      </c>
      <c r="N669">
        <v>1411102800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0.20338181818181819</v>
      </c>
      <c r="G670">
        <f t="shared" si="40"/>
        <v>73.59210526315789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7">
        <f t="shared" si="41"/>
        <v>41122.208333333336</v>
      </c>
      <c r="N670">
        <v>1344834000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3.5864754098360656</v>
      </c>
      <c r="G671">
        <f t="shared" si="40"/>
        <v>107.97038864898211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7">
        <f t="shared" si="41"/>
        <v>42912.208333333328</v>
      </c>
      <c r="N671">
        <v>1499230800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4.6885802469135802</v>
      </c>
      <c r="G672">
        <f t="shared" si="40"/>
        <v>68.987284287011803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7">
        <f t="shared" si="41"/>
        <v>42425.25</v>
      </c>
      <c r="N672">
        <v>1457416800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1.220563524590164</v>
      </c>
      <c r="G673">
        <f t="shared" si="40"/>
        <v>111.02236719478098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7">
        <f t="shared" si="41"/>
        <v>40390.208333333336</v>
      </c>
      <c r="N673">
        <v>1280898000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0.55931783729156137</v>
      </c>
      <c r="G674">
        <f t="shared" si="40"/>
        <v>24.997515808491418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7">
        <f t="shared" si="41"/>
        <v>43180.208333333328</v>
      </c>
      <c r="N674">
        <v>1522472400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0.43660714285714286</v>
      </c>
      <c r="G675">
        <f t="shared" si="40"/>
        <v>42.155172413793103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7">
        <f t="shared" si="41"/>
        <v>42475.208333333328</v>
      </c>
      <c r="N675">
        <v>1462510800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0.33538371411833628</v>
      </c>
      <c r="G676">
        <f t="shared" si="40"/>
        <v>47.003284072249592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7">
        <f t="shared" si="41"/>
        <v>40774.208333333336</v>
      </c>
      <c r="N676">
        <v>1317790800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1.2297938144329896</v>
      </c>
      <c r="G677">
        <f t="shared" si="40"/>
        <v>36.0392749244713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7">
        <f t="shared" si="41"/>
        <v>43719.208333333328</v>
      </c>
      <c r="N677">
        <v>1568782800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1.8974959871589085</v>
      </c>
      <c r="G678">
        <f t="shared" si="40"/>
        <v>101.03760683760684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7">
        <f t="shared" si="41"/>
        <v>41178.208333333336</v>
      </c>
      <c r="N678">
        <v>1349413200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0.83622641509433959</v>
      </c>
      <c r="G679">
        <f t="shared" si="40"/>
        <v>39.927927927927925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7">
        <f t="shared" si="41"/>
        <v>42561.208333333328</v>
      </c>
      <c r="N679">
        <v>1472446800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0.17968844221105529</v>
      </c>
      <c r="G680">
        <f t="shared" si="40"/>
        <v>83.158139534883716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7">
        <f t="shared" si="41"/>
        <v>43484.25</v>
      </c>
      <c r="N680">
        <v>1548050400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10.365</v>
      </c>
      <c r="G681">
        <f t="shared" si="40"/>
        <v>39.97520661157025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7">
        <f t="shared" si="41"/>
        <v>43756.208333333328</v>
      </c>
      <c r="N681">
        <v>1571806800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0.97405219780219776</v>
      </c>
      <c r="G682">
        <f t="shared" si="40"/>
        <v>47.993908629441627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7">
        <f t="shared" si="41"/>
        <v>43813.25</v>
      </c>
      <c r="N682">
        <v>1576476000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0.86386203150461705</v>
      </c>
      <c r="G683">
        <f t="shared" si="40"/>
        <v>95.978877489438744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7">
        <f t="shared" si="41"/>
        <v>40898.25</v>
      </c>
      <c r="N683">
        <v>1324965600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1.5016666666666667</v>
      </c>
      <c r="G684">
        <f t="shared" si="40"/>
        <v>78.728155339805824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7">
        <f t="shared" si="41"/>
        <v>41619.25</v>
      </c>
      <c r="N684">
        <v>1387519200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3.5843478260869563</v>
      </c>
      <c r="G685">
        <f t="shared" si="40"/>
        <v>56.081632653061227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7">
        <f t="shared" si="41"/>
        <v>43359.208333333328</v>
      </c>
      <c r="N685">
        <v>1537246800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5.4285714285714288</v>
      </c>
      <c r="G686">
        <f t="shared" si="40"/>
        <v>69.090909090909093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7">
        <f t="shared" si="41"/>
        <v>40358.208333333336</v>
      </c>
      <c r="N686">
        <v>1279515600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0.67500714285714281</v>
      </c>
      <c r="G687">
        <f t="shared" si="40"/>
        <v>102.05291576673866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7">
        <f t="shared" si="41"/>
        <v>42239.208333333328</v>
      </c>
      <c r="N687">
        <v>1442379600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1.9174666666666667</v>
      </c>
      <c r="G688">
        <f t="shared" si="40"/>
        <v>107.32089552238806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7">
        <f t="shared" si="41"/>
        <v>43186.208333333328</v>
      </c>
      <c r="N688">
        <v>1523077200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9.32</v>
      </c>
      <c r="G689">
        <f t="shared" si="40"/>
        <v>51.970260223048328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7">
        <f t="shared" si="41"/>
        <v>42806.25</v>
      </c>
      <c r="N689">
        <v>1489554000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4.2927586206896553</v>
      </c>
      <c r="G690">
        <f t="shared" si="40"/>
        <v>71.137142857142862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7">
        <f t="shared" si="41"/>
        <v>43475.25</v>
      </c>
      <c r="N690">
        <v>1548482400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1.0065753424657535</v>
      </c>
      <c r="G691">
        <f t="shared" si="40"/>
        <v>106.49275362318841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7">
        <f t="shared" si="41"/>
        <v>41576.208333333336</v>
      </c>
      <c r="N691">
        <v>1384063200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2.266111111111111</v>
      </c>
      <c r="G692">
        <f t="shared" si="40"/>
        <v>42.93684210526316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7">
        <f t="shared" si="41"/>
        <v>40874.25</v>
      </c>
      <c r="N692">
        <v>1322892000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1.4238</v>
      </c>
      <c r="G693">
        <f t="shared" si="40"/>
        <v>30.037974683544302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7">
        <f t="shared" si="41"/>
        <v>41185.208333333336</v>
      </c>
      <c r="N693">
        <v>1350709200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0.90633333333333332</v>
      </c>
      <c r="G694">
        <f t="shared" si="40"/>
        <v>70.623376623376629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7">
        <f t="shared" si="41"/>
        <v>43655.208333333328</v>
      </c>
      <c r="N694">
        <v>1564203600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0.63966740576496672</v>
      </c>
      <c r="G695">
        <f t="shared" si="40"/>
        <v>66.016018306636155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7">
        <f t="shared" si="41"/>
        <v>43025.208333333328</v>
      </c>
      <c r="N695">
        <v>1509685200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0.84131868131868137</v>
      </c>
      <c r="G696">
        <f t="shared" si="40"/>
        <v>96.911392405063296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7">
        <f t="shared" si="41"/>
        <v>43066.25</v>
      </c>
      <c r="N696">
        <v>1514959200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1.3393478260869565</v>
      </c>
      <c r="G697">
        <f t="shared" si="40"/>
        <v>62.867346938775512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7">
        <f t="shared" si="41"/>
        <v>42322.25</v>
      </c>
      <c r="N697">
        <v>1448863200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0.59042047531992692</v>
      </c>
      <c r="G698">
        <f t="shared" si="40"/>
        <v>108.98537682789652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7">
        <f t="shared" si="41"/>
        <v>42114.208333333328</v>
      </c>
      <c r="N698">
        <v>1429592400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1.5280062063615205</v>
      </c>
      <c r="G699">
        <f t="shared" si="40"/>
        <v>26.999314599040439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7">
        <f t="shared" si="41"/>
        <v>43190.208333333328</v>
      </c>
      <c r="N699">
        <v>1522645200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4.466912114014252</v>
      </c>
      <c r="G700">
        <f t="shared" si="40"/>
        <v>65.004147943311438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7">
        <f t="shared" si="41"/>
        <v>40871.25</v>
      </c>
      <c r="N700">
        <v>1323324000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0.8439189189189189</v>
      </c>
      <c r="G701">
        <f t="shared" si="40"/>
        <v>111.51785714285714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7">
        <f t="shared" si="41"/>
        <v>43641.208333333328</v>
      </c>
      <c r="N701">
        <v>1561525200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0.03</v>
      </c>
      <c r="G702">
        <f t="shared" si="40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7">
        <f t="shared" si="41"/>
        <v>40203.25</v>
      </c>
      <c r="N702">
        <v>1265695200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1.7502692307692307</v>
      </c>
      <c r="G703">
        <f t="shared" si="40"/>
        <v>110.99268292682927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7">
        <f t="shared" si="41"/>
        <v>40629.208333333336</v>
      </c>
      <c r="N703">
        <v>1301806800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0.54137931034482756</v>
      </c>
      <c r="G704">
        <f t="shared" si="40"/>
        <v>56.746987951807228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7">
        <f t="shared" si="41"/>
        <v>41477.208333333336</v>
      </c>
      <c r="N704">
        <v>1374901200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3.1187381703470032</v>
      </c>
      <c r="G705">
        <f t="shared" si="40"/>
        <v>97.020608439646708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7">
        <f t="shared" si="41"/>
        <v>41020.208333333336</v>
      </c>
      <c r="N705">
        <v>1336453200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1.2278160919540231</v>
      </c>
      <c r="G706">
        <f t="shared" si="40"/>
        <v>92.08620689655173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7">
        <f t="shared" si="41"/>
        <v>42555.208333333328</v>
      </c>
      <c r="N706">
        <v>1468904400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0.99026517383618151</v>
      </c>
      <c r="G707">
        <f t="shared" ref="G707:G770" si="44">E707/I707</f>
        <v>82.986666666666665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7">
        <f t="shared" ref="M707:M770" si="45">(((L707/60)/60)/24)+DATE(1970,1,1)</f>
        <v>41619.25</v>
      </c>
      <c r="N707">
        <v>1387087200</v>
      </c>
      <c r="O707" s="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7">E708/D708</f>
        <v>1.278468634686347</v>
      </c>
      <c r="G708">
        <f t="shared" si="44"/>
        <v>103.03791821561339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7">
        <f t="shared" si="45"/>
        <v>43471.25</v>
      </c>
      <c r="N708">
        <v>1547445600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7"/>
        <v>1.5861643835616439</v>
      </c>
      <c r="G709">
        <f t="shared" si="44"/>
        <v>68.922619047619051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7">
        <f t="shared" si="45"/>
        <v>43442.25</v>
      </c>
      <c r="N709">
        <v>1547359200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7.0705882352941174</v>
      </c>
      <c r="G710">
        <f t="shared" si="44"/>
        <v>87.737226277372258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7">
        <f t="shared" si="45"/>
        <v>42877.208333333328</v>
      </c>
      <c r="N710">
        <v>1496293200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1.4238775510204082</v>
      </c>
      <c r="G711">
        <f t="shared" si="44"/>
        <v>75.021505376344081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7">
        <f t="shared" si="45"/>
        <v>41018.208333333336</v>
      </c>
      <c r="N711">
        <v>1335416400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1.4786046511627906</v>
      </c>
      <c r="G712">
        <f t="shared" si="44"/>
        <v>50.863999999999997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7">
        <f t="shared" si="45"/>
        <v>43295.208333333328</v>
      </c>
      <c r="N712">
        <v>1532149200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0.20322580645161289</v>
      </c>
      <c r="G713">
        <f t="shared" si="44"/>
        <v>90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7">
        <f t="shared" si="45"/>
        <v>42393.25</v>
      </c>
      <c r="N713">
        <v>1453788000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18.40625</v>
      </c>
      <c r="G714">
        <f t="shared" si="44"/>
        <v>72.896039603960389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7">
        <f t="shared" si="45"/>
        <v>42559.208333333328</v>
      </c>
      <c r="N714">
        <v>1471496400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1.6194202898550725</v>
      </c>
      <c r="G715">
        <f t="shared" si="44"/>
        <v>108.48543689320388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7">
        <f t="shared" si="45"/>
        <v>42604.208333333328</v>
      </c>
      <c r="N715">
        <v>1472878800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4.7282077922077921</v>
      </c>
      <c r="G716">
        <f t="shared" si="44"/>
        <v>101.98095238095237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7">
        <f t="shared" si="45"/>
        <v>41870.208333333336</v>
      </c>
      <c r="N716">
        <v>1408510800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0.24466101694915254</v>
      </c>
      <c r="G717">
        <f t="shared" si="44"/>
        <v>44.009146341463413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7">
        <f t="shared" si="45"/>
        <v>40397.208333333336</v>
      </c>
      <c r="N717">
        <v>1281589200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5.1764999999999999</v>
      </c>
      <c r="G718">
        <f t="shared" si="44"/>
        <v>65.942675159235662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7">
        <f t="shared" si="45"/>
        <v>41465.208333333336</v>
      </c>
      <c r="N718">
        <v>1375851600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2.4764285714285714</v>
      </c>
      <c r="G719">
        <f t="shared" si="44"/>
        <v>24.987387387387386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7">
        <f t="shared" si="45"/>
        <v>40777.208333333336</v>
      </c>
      <c r="N719">
        <v>1315803600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1.0020481927710843</v>
      </c>
      <c r="G720">
        <f t="shared" si="44"/>
        <v>28.003367003367003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7">
        <f t="shared" si="45"/>
        <v>41442.208333333336</v>
      </c>
      <c r="N720">
        <v>1373691600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1.53</v>
      </c>
      <c r="G721">
        <f t="shared" si="44"/>
        <v>85.829268292682926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7">
        <f t="shared" si="45"/>
        <v>41058.208333333336</v>
      </c>
      <c r="N721">
        <v>1339218000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0.37091954022988505</v>
      </c>
      <c r="G722">
        <f t="shared" si="44"/>
        <v>84.921052631578945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7">
        <f t="shared" si="45"/>
        <v>43152.25</v>
      </c>
      <c r="N722">
        <v>1520402400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4.3923948220064728E-2</v>
      </c>
      <c r="G723">
        <f t="shared" si="44"/>
        <v>90.483333333333334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7">
        <f t="shared" si="45"/>
        <v>43194.208333333328</v>
      </c>
      <c r="N723">
        <v>1523336400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1.5650721649484536</v>
      </c>
      <c r="G724">
        <f t="shared" si="44"/>
        <v>25.00197628458498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7">
        <f t="shared" si="45"/>
        <v>43045.25</v>
      </c>
      <c r="N724">
        <v>1512280800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2.704081632653061</v>
      </c>
      <c r="G725">
        <f t="shared" si="44"/>
        <v>92.013888888888886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7">
        <f t="shared" si="45"/>
        <v>42431.25</v>
      </c>
      <c r="N725">
        <v>1458709200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1.3405952380952382</v>
      </c>
      <c r="G726">
        <f t="shared" si="44"/>
        <v>93.066115702479337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7">
        <f t="shared" si="45"/>
        <v>41934.208333333336</v>
      </c>
      <c r="N726">
        <v>1414126800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0.50398033126293995</v>
      </c>
      <c r="G727">
        <f t="shared" si="44"/>
        <v>61.008145363408524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7">
        <f t="shared" si="45"/>
        <v>41958.25</v>
      </c>
      <c r="N727">
        <v>1416204000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0.88815837937384901</v>
      </c>
      <c r="G728">
        <f t="shared" si="44"/>
        <v>92.036259541984734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7">
        <f t="shared" si="45"/>
        <v>40476.208333333336</v>
      </c>
      <c r="N728">
        <v>1288501200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1.65</v>
      </c>
      <c r="G729">
        <f t="shared" si="44"/>
        <v>81.132596685082873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7">
        <f t="shared" si="45"/>
        <v>43485.25</v>
      </c>
      <c r="N729">
        <v>1552971600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0.17499999999999999</v>
      </c>
      <c r="G730">
        <f t="shared" si="44"/>
        <v>73.5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7">
        <f t="shared" si="45"/>
        <v>42515.208333333328</v>
      </c>
      <c r="N730">
        <v>1465102800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1.8566071428571429</v>
      </c>
      <c r="G731">
        <f t="shared" si="44"/>
        <v>85.221311475409834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7">
        <f t="shared" si="45"/>
        <v>41309.25</v>
      </c>
      <c r="N731">
        <v>1360130400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4.1266319444444441</v>
      </c>
      <c r="G732">
        <f t="shared" si="44"/>
        <v>110.96825396825396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7">
        <f t="shared" si="45"/>
        <v>42147.208333333328</v>
      </c>
      <c r="N732">
        <v>1432875600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0.90249999999999997</v>
      </c>
      <c r="G733">
        <f t="shared" si="44"/>
        <v>32.968036529680369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7">
        <f t="shared" si="45"/>
        <v>42939.208333333328</v>
      </c>
      <c r="N733">
        <v>1500872400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0.91984615384615387</v>
      </c>
      <c r="G734">
        <f t="shared" si="44"/>
        <v>96.005352363960753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7">
        <f t="shared" si="45"/>
        <v>42816.208333333328</v>
      </c>
      <c r="N734">
        <v>1492146000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5.2700632911392402</v>
      </c>
      <c r="G735">
        <f t="shared" si="44"/>
        <v>84.96632653061225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7">
        <f t="shared" si="45"/>
        <v>41844.208333333336</v>
      </c>
      <c r="N735">
        <v>1407301200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3.1914285714285713</v>
      </c>
      <c r="G736">
        <f t="shared" si="44"/>
        <v>25.007462686567163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7">
        <f t="shared" si="45"/>
        <v>42763.25</v>
      </c>
      <c r="N736">
        <v>1486620000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3.5418867924528303</v>
      </c>
      <c r="G737">
        <f t="shared" si="44"/>
        <v>65.998995479658461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7">
        <f t="shared" si="45"/>
        <v>42459.208333333328</v>
      </c>
      <c r="N737">
        <v>1459918800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0.32896103896103895</v>
      </c>
      <c r="G738">
        <f t="shared" si="44"/>
        <v>87.34482758620689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7">
        <f t="shared" si="45"/>
        <v>42055.25</v>
      </c>
      <c r="N738">
        <v>1424757600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1.358918918918919</v>
      </c>
      <c r="G739">
        <f t="shared" si="44"/>
        <v>27.933333333333334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7">
        <f t="shared" si="45"/>
        <v>42685.25</v>
      </c>
      <c r="N739">
        <v>1479880800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2.0843373493975904E-2</v>
      </c>
      <c r="G740">
        <f t="shared" si="44"/>
        <v>103.8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7">
        <f t="shared" si="45"/>
        <v>41959.25</v>
      </c>
      <c r="N740">
        <v>1418018400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0.61</v>
      </c>
      <c r="G741">
        <f t="shared" si="44"/>
        <v>31.937172774869111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7">
        <f t="shared" si="45"/>
        <v>41089.208333333336</v>
      </c>
      <c r="N741">
        <v>1341032400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0.30037735849056602</v>
      </c>
      <c r="G742">
        <f t="shared" si="44"/>
        <v>99.5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7">
        <f t="shared" si="45"/>
        <v>42769.25</v>
      </c>
      <c r="N742">
        <v>1486360800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11.791666666666666</v>
      </c>
      <c r="G743">
        <f t="shared" si="44"/>
        <v>108.84615384615384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7">
        <f t="shared" si="45"/>
        <v>40321.208333333336</v>
      </c>
      <c r="N743">
        <v>1274677200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11.260833333333334</v>
      </c>
      <c r="G744">
        <f t="shared" si="44"/>
        <v>110.76229508196721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7">
        <f t="shared" si="45"/>
        <v>40197.25</v>
      </c>
      <c r="N744">
        <v>1267509600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0.12923076923076923</v>
      </c>
      <c r="G745">
        <f t="shared" si="44"/>
        <v>29.647058823529413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7">
        <f t="shared" si="45"/>
        <v>42298.208333333328</v>
      </c>
      <c r="N745">
        <v>1445922000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7.12</v>
      </c>
      <c r="G746">
        <f t="shared" si="44"/>
        <v>101.71428571428571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7">
        <f t="shared" si="45"/>
        <v>43322.208333333328</v>
      </c>
      <c r="N746">
        <v>1534050000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0.30304347826086958</v>
      </c>
      <c r="G747">
        <f t="shared" si="44"/>
        <v>61.5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7">
        <f t="shared" si="45"/>
        <v>40328.208333333336</v>
      </c>
      <c r="N747">
        <v>1277528400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2.1250896057347672</v>
      </c>
      <c r="G748">
        <f t="shared" si="44"/>
        <v>35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7">
        <f t="shared" si="45"/>
        <v>40825.208333333336</v>
      </c>
      <c r="N748">
        <v>1318568400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2.2885714285714287</v>
      </c>
      <c r="G749">
        <f t="shared" si="44"/>
        <v>40.049999999999997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7">
        <f t="shared" si="45"/>
        <v>40423.208333333336</v>
      </c>
      <c r="N749">
        <v>1284354000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0.34959979476654696</v>
      </c>
      <c r="G750">
        <f t="shared" si="44"/>
        <v>110.97231270358306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7">
        <f t="shared" si="45"/>
        <v>40238.25</v>
      </c>
      <c r="N750">
        <v>1269579600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1.5729069767441861</v>
      </c>
      <c r="G751">
        <f t="shared" si="44"/>
        <v>36.959016393442624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7">
        <f t="shared" si="45"/>
        <v>41920.208333333336</v>
      </c>
      <c r="N751">
        <v>1413781200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0.01</v>
      </c>
      <c r="G752">
        <f t="shared" si="44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7">
        <f t="shared" si="45"/>
        <v>40360.208333333336</v>
      </c>
      <c r="N752">
        <v>1280120400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2.3230555555555554</v>
      </c>
      <c r="G753">
        <f t="shared" si="44"/>
        <v>30.974074074074075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7">
        <f t="shared" si="45"/>
        <v>42446.208333333328</v>
      </c>
      <c r="N753">
        <v>1459486800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0.92448275862068963</v>
      </c>
      <c r="G754">
        <f t="shared" si="44"/>
        <v>47.035087719298247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7">
        <f t="shared" si="45"/>
        <v>40395.208333333336</v>
      </c>
      <c r="N754">
        <v>1282539600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2.5670212765957445</v>
      </c>
      <c r="G755">
        <f t="shared" si="44"/>
        <v>88.065693430656935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7">
        <f t="shared" si="45"/>
        <v>40321.208333333336</v>
      </c>
      <c r="N755">
        <v>1275886800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1.6847017045454546</v>
      </c>
      <c r="G756">
        <f t="shared" si="44"/>
        <v>37.005616224648989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7">
        <f t="shared" si="45"/>
        <v>41210.208333333336</v>
      </c>
      <c r="N756">
        <v>1355983200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1.6657777777777778</v>
      </c>
      <c r="G757">
        <f t="shared" si="44"/>
        <v>26.027777777777779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7">
        <f t="shared" si="45"/>
        <v>43096.25</v>
      </c>
      <c r="N757">
        <v>1515391200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7.7207692307692311</v>
      </c>
      <c r="G758">
        <f t="shared" si="44"/>
        <v>67.817567567567565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7">
        <f t="shared" si="45"/>
        <v>42024.25</v>
      </c>
      <c r="N758">
        <v>1422252000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4.0685714285714285</v>
      </c>
      <c r="G759">
        <f t="shared" si="44"/>
        <v>49.964912280701753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7">
        <f t="shared" si="45"/>
        <v>40675.208333333336</v>
      </c>
      <c r="N759">
        <v>1305522000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5.6420608108108112</v>
      </c>
      <c r="G760">
        <f t="shared" si="44"/>
        <v>110.01646903820817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7">
        <f t="shared" si="45"/>
        <v>41936.208333333336</v>
      </c>
      <c r="N760">
        <v>1414904400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0.6842686567164179</v>
      </c>
      <c r="G761">
        <f t="shared" si="44"/>
        <v>89.964678178963894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7">
        <f t="shared" si="45"/>
        <v>43136.25</v>
      </c>
      <c r="N761">
        <v>1520402400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0.34351966873706002</v>
      </c>
      <c r="G762">
        <f t="shared" si="44"/>
        <v>79.009523809523813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7">
        <f t="shared" si="45"/>
        <v>43678.208333333328</v>
      </c>
      <c r="N762">
        <v>1567141200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6.5545454545454547</v>
      </c>
      <c r="G763">
        <f t="shared" si="44"/>
        <v>86.867469879518069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7">
        <f t="shared" si="45"/>
        <v>42938.208333333328</v>
      </c>
      <c r="N763">
        <v>1501131600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1.7725714285714285</v>
      </c>
      <c r="G764">
        <f t="shared" si="44"/>
        <v>62.04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7">
        <f t="shared" si="45"/>
        <v>41241.25</v>
      </c>
      <c r="N764">
        <v>1355032800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1.1317857142857144</v>
      </c>
      <c r="G765">
        <f t="shared" si="44"/>
        <v>26.970212765957445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7">
        <f t="shared" si="45"/>
        <v>41037.208333333336</v>
      </c>
      <c r="N765">
        <v>1339477200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7.2818181818181822</v>
      </c>
      <c r="G766">
        <f t="shared" si="44"/>
        <v>54.121621621621621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7">
        <f t="shared" si="45"/>
        <v>40676.208333333336</v>
      </c>
      <c r="N766">
        <v>1305954000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2.0833333333333335</v>
      </c>
      <c r="G767">
        <f t="shared" si="44"/>
        <v>41.035353535353536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7">
        <f t="shared" si="45"/>
        <v>42840.208333333328</v>
      </c>
      <c r="N767">
        <v>1494392400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0.31171232876712329</v>
      </c>
      <c r="G768">
        <f t="shared" si="44"/>
        <v>55.052419354838712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7">
        <f t="shared" si="45"/>
        <v>43362.208333333328</v>
      </c>
      <c r="N768">
        <v>1537419600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0.56967078189300413</v>
      </c>
      <c r="G769">
        <f t="shared" si="44"/>
        <v>107.93762183235867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7">
        <f t="shared" si="45"/>
        <v>42283.208333333328</v>
      </c>
      <c r="N769">
        <v>1447999200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2.31</v>
      </c>
      <c r="G770">
        <f t="shared" si="44"/>
        <v>73.92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7">
        <f t="shared" si="45"/>
        <v>41619.25</v>
      </c>
      <c r="N770">
        <v>1388037600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0.86867834394904464</v>
      </c>
      <c r="G771">
        <f t="shared" ref="G771:G834" si="48">E771/I771</f>
        <v>31.995894428152493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7">
        <f t="shared" ref="M771:M834" si="49">(((L771/60)/60)/24)+DATE(1970,1,1)</f>
        <v>41501.208333333336</v>
      </c>
      <c r="N771">
        <v>1378789200</v>
      </c>
      <c r="O771" s="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1">E772/D772</f>
        <v>2.7074418604651163</v>
      </c>
      <c r="G772">
        <f t="shared" si="48"/>
        <v>53.898148148148145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7">
        <f t="shared" si="49"/>
        <v>41743.208333333336</v>
      </c>
      <c r="N772">
        <v>1398056400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1"/>
        <v>0.49446428571428569</v>
      </c>
      <c r="G773">
        <f t="shared" si="48"/>
        <v>106.5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7">
        <f t="shared" si="49"/>
        <v>43491.25</v>
      </c>
      <c r="N773">
        <v>1550815200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1.1335962566844919</v>
      </c>
      <c r="G774">
        <f t="shared" si="48"/>
        <v>32.999805409612762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7">
        <f t="shared" si="49"/>
        <v>43505.25</v>
      </c>
      <c r="N774">
        <v>1550037600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1.9055555555555554</v>
      </c>
      <c r="G775">
        <f t="shared" si="48"/>
        <v>43.00254993625159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7">
        <f t="shared" si="49"/>
        <v>42838.208333333328</v>
      </c>
      <c r="N775">
        <v>1492923600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1.355</v>
      </c>
      <c r="G776">
        <f t="shared" si="48"/>
        <v>86.858974358974365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7">
        <f t="shared" si="49"/>
        <v>42513.208333333328</v>
      </c>
      <c r="N776">
        <v>1467522000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0.10297872340425532</v>
      </c>
      <c r="G777">
        <f t="shared" si="48"/>
        <v>96.8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7">
        <f t="shared" si="49"/>
        <v>41949.25</v>
      </c>
      <c r="N777">
        <v>1416117600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0.65544223826714798</v>
      </c>
      <c r="G778">
        <f t="shared" si="48"/>
        <v>32.995456610631528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7">
        <f t="shared" si="49"/>
        <v>43650.208333333328</v>
      </c>
      <c r="N778">
        <v>1563771600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0.49026652452025588</v>
      </c>
      <c r="G779">
        <f t="shared" si="48"/>
        <v>68.028106508875737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7">
        <f t="shared" si="49"/>
        <v>40809.208333333336</v>
      </c>
      <c r="N779">
        <v>1319259600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7.8792307692307695</v>
      </c>
      <c r="G780">
        <f t="shared" si="48"/>
        <v>58.867816091954026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7">
        <f t="shared" si="49"/>
        <v>40768.208333333336</v>
      </c>
      <c r="N780">
        <v>1313643600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0.80306347746090156</v>
      </c>
      <c r="G781">
        <f t="shared" si="48"/>
        <v>105.04572803850782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7">
        <f t="shared" si="49"/>
        <v>42230.208333333328</v>
      </c>
      <c r="N781">
        <v>1440306000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1.0629411764705883</v>
      </c>
      <c r="G782">
        <f t="shared" si="48"/>
        <v>33.054878048780488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7">
        <f t="shared" si="49"/>
        <v>42573.208333333328</v>
      </c>
      <c r="N782">
        <v>1470805200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0.50735632183908042</v>
      </c>
      <c r="G783">
        <f t="shared" si="48"/>
        <v>78.821428571428569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7">
        <f t="shared" si="49"/>
        <v>40482.208333333336</v>
      </c>
      <c r="N783">
        <v>1292911200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2.153137254901961</v>
      </c>
      <c r="G784">
        <f t="shared" si="48"/>
        <v>68.204968944099377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7">
        <f t="shared" si="49"/>
        <v>40603.25</v>
      </c>
      <c r="N784">
        <v>1301374800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1.4122972972972974</v>
      </c>
      <c r="G785">
        <f t="shared" si="48"/>
        <v>75.731884057971016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7">
        <f t="shared" si="49"/>
        <v>41625.25</v>
      </c>
      <c r="N785">
        <v>1387864800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1.1533745781777278</v>
      </c>
      <c r="G786">
        <f t="shared" si="48"/>
        <v>30.996070133010882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7">
        <f t="shared" si="49"/>
        <v>42435.25</v>
      </c>
      <c r="N786">
        <v>1458190800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1.9311940298507462</v>
      </c>
      <c r="G787">
        <f t="shared" si="48"/>
        <v>101.88188976377953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7">
        <f t="shared" si="49"/>
        <v>43582.208333333328</v>
      </c>
      <c r="N787">
        <v>1559278800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7.2973333333333334</v>
      </c>
      <c r="G788">
        <f t="shared" si="48"/>
        <v>52.879227053140099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7">
        <f t="shared" si="49"/>
        <v>43186.208333333328</v>
      </c>
      <c r="N788">
        <v>1522731600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0.99663398692810456</v>
      </c>
      <c r="G789">
        <f t="shared" si="48"/>
        <v>71.005820721769496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7">
        <f t="shared" si="49"/>
        <v>40684.208333333336</v>
      </c>
      <c r="N789">
        <v>1306731600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0.88166666666666671</v>
      </c>
      <c r="G790">
        <f t="shared" si="48"/>
        <v>102.38709677419355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7">
        <f t="shared" si="49"/>
        <v>41202.208333333336</v>
      </c>
      <c r="N790">
        <v>1352527200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0.37233333333333335</v>
      </c>
      <c r="G791">
        <f t="shared" si="48"/>
        <v>74.466666666666669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7">
        <f t="shared" si="49"/>
        <v>41786.208333333336</v>
      </c>
      <c r="N791">
        <v>1404363600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0.30540075309306081</v>
      </c>
      <c r="G792">
        <f t="shared" si="48"/>
        <v>51.009883198562441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7">
        <f t="shared" si="49"/>
        <v>40223.25</v>
      </c>
      <c r="N792">
        <v>1266645600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0.25714285714285712</v>
      </c>
      <c r="G793">
        <f t="shared" si="48"/>
        <v>90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7">
        <f t="shared" si="49"/>
        <v>42715.25</v>
      </c>
      <c r="N793">
        <v>1482818400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0.34</v>
      </c>
      <c r="G794">
        <f t="shared" si="48"/>
        <v>97.142857142857139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7">
        <f t="shared" si="49"/>
        <v>41451.208333333336</v>
      </c>
      <c r="N794">
        <v>1374642000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11.859090909090909</v>
      </c>
      <c r="G795">
        <f t="shared" si="48"/>
        <v>72.071823204419886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7">
        <f t="shared" si="49"/>
        <v>41450.208333333336</v>
      </c>
      <c r="N795">
        <v>1372482000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1.2539393939393939</v>
      </c>
      <c r="G796">
        <f t="shared" si="48"/>
        <v>75.236363636363635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7">
        <f t="shared" si="49"/>
        <v>43091.25</v>
      </c>
      <c r="N796">
        <v>1514959200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0.14394366197183098</v>
      </c>
      <c r="G797">
        <f t="shared" si="48"/>
        <v>32.967741935483872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7">
        <f t="shared" si="49"/>
        <v>42675.208333333328</v>
      </c>
      <c r="N797">
        <v>1478235600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0.54807692307692313</v>
      </c>
      <c r="G798">
        <f t="shared" si="48"/>
        <v>54.807692307692307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7">
        <f t="shared" si="49"/>
        <v>41859.208333333336</v>
      </c>
      <c r="N798">
        <v>1408078800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1.0963157894736841</v>
      </c>
      <c r="G799">
        <f t="shared" si="48"/>
        <v>45.037837837837834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7">
        <f t="shared" si="49"/>
        <v>43464.25</v>
      </c>
      <c r="N799">
        <v>1548136800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1.8847058823529412</v>
      </c>
      <c r="G800">
        <f t="shared" si="48"/>
        <v>52.958677685950413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7">
        <f t="shared" si="49"/>
        <v>41060.208333333336</v>
      </c>
      <c r="N800">
        <v>1340859600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0.87008284023668636</v>
      </c>
      <c r="G801">
        <f t="shared" si="48"/>
        <v>60.017959183673469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7">
        <f t="shared" si="49"/>
        <v>42399.25</v>
      </c>
      <c r="N801">
        <v>1454479200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0.01</v>
      </c>
      <c r="G802">
        <f t="shared" si="48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7">
        <f t="shared" si="49"/>
        <v>42167.208333333328</v>
      </c>
      <c r="N802">
        <v>1434430800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2.0291304347826089</v>
      </c>
      <c r="G803">
        <f t="shared" si="48"/>
        <v>44.028301886792455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7">
        <f t="shared" si="49"/>
        <v>43830.25</v>
      </c>
      <c r="N803">
        <v>1579672800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1.9703225806451612</v>
      </c>
      <c r="G804">
        <f t="shared" si="48"/>
        <v>86.028169014084511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7">
        <f t="shared" si="49"/>
        <v>43650.208333333328</v>
      </c>
      <c r="N804">
        <v>1562389200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1.07</v>
      </c>
      <c r="G805">
        <f t="shared" si="48"/>
        <v>28.012875536480685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7">
        <f t="shared" si="49"/>
        <v>43492.25</v>
      </c>
      <c r="N805">
        <v>1551506400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2.6873076923076922</v>
      </c>
      <c r="G806">
        <f t="shared" si="48"/>
        <v>32.050458715596328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7">
        <f t="shared" si="49"/>
        <v>43102.25</v>
      </c>
      <c r="N806">
        <v>1516600800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0.50845360824742269</v>
      </c>
      <c r="G807">
        <f t="shared" si="48"/>
        <v>73.611940298507463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7">
        <f t="shared" si="49"/>
        <v>41958.25</v>
      </c>
      <c r="N807">
        <v>1420437600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11.802857142857142</v>
      </c>
      <c r="G808">
        <f t="shared" si="48"/>
        <v>108.71052631578948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7">
        <f t="shared" si="49"/>
        <v>40973.25</v>
      </c>
      <c r="N808">
        <v>1332997200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2.64</v>
      </c>
      <c r="G809">
        <f t="shared" si="48"/>
        <v>42.97674418604651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7">
        <f t="shared" si="49"/>
        <v>43753.208333333328</v>
      </c>
      <c r="N809">
        <v>1574920800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0.30442307692307691</v>
      </c>
      <c r="G810">
        <f t="shared" si="48"/>
        <v>83.315789473684205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7">
        <f t="shared" si="49"/>
        <v>42507.208333333328</v>
      </c>
      <c r="N810">
        <v>1464930000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0.62880681818181816</v>
      </c>
      <c r="G811">
        <f t="shared" si="48"/>
        <v>42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7">
        <f t="shared" si="49"/>
        <v>41135.208333333336</v>
      </c>
      <c r="N811">
        <v>1345006800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1.9312499999999999</v>
      </c>
      <c r="G812">
        <f t="shared" si="48"/>
        <v>55.927601809954751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7">
        <f t="shared" si="49"/>
        <v>43067.25</v>
      </c>
      <c r="N812">
        <v>1512712800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0.77102702702702708</v>
      </c>
      <c r="G813">
        <f t="shared" si="48"/>
        <v>105.03681885125184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7">
        <f t="shared" si="49"/>
        <v>42378.25</v>
      </c>
      <c r="N813">
        <v>1452492000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2.2552763819095478</v>
      </c>
      <c r="G814">
        <f t="shared" si="48"/>
        <v>48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7">
        <f t="shared" si="49"/>
        <v>43206.208333333328</v>
      </c>
      <c r="N814">
        <v>1524286800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2.3940625</v>
      </c>
      <c r="G815">
        <f t="shared" si="48"/>
        <v>112.66176470588235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7">
        <f t="shared" si="49"/>
        <v>41148.208333333336</v>
      </c>
      <c r="N815">
        <v>1346907600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0.921875</v>
      </c>
      <c r="G816">
        <f t="shared" si="48"/>
        <v>81.944444444444443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7">
        <f t="shared" si="49"/>
        <v>42517.208333333328</v>
      </c>
      <c r="N816">
        <v>1464498000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1.3023333333333333</v>
      </c>
      <c r="G817">
        <f t="shared" si="48"/>
        <v>64.049180327868854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7">
        <f t="shared" si="49"/>
        <v>43068.25</v>
      </c>
      <c r="N817">
        <v>1514181600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6.1521739130434785</v>
      </c>
      <c r="G818">
        <f t="shared" si="48"/>
        <v>106.39097744360902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7">
        <f t="shared" si="49"/>
        <v>41680.25</v>
      </c>
      <c r="N818">
        <v>1392184800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3.687953216374269</v>
      </c>
      <c r="G819">
        <f t="shared" si="48"/>
        <v>76.011249497790274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7">
        <f t="shared" si="49"/>
        <v>43589.208333333328</v>
      </c>
      <c r="N819">
        <v>1559365200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10.948571428571428</v>
      </c>
      <c r="G820">
        <f t="shared" si="48"/>
        <v>111.07246376811594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7">
        <f t="shared" si="49"/>
        <v>43486.25</v>
      </c>
      <c r="N820">
        <v>1549173600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0.50662921348314605</v>
      </c>
      <c r="G821">
        <f t="shared" si="48"/>
        <v>95.936170212765958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7">
        <f t="shared" si="49"/>
        <v>41237.25</v>
      </c>
      <c r="N821">
        <v>1355032800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8.0060000000000002</v>
      </c>
      <c r="G822">
        <f t="shared" si="48"/>
        <v>43.043010752688176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7">
        <f t="shared" si="49"/>
        <v>43310.208333333328</v>
      </c>
      <c r="N822">
        <v>1533963600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2.9128571428571428</v>
      </c>
      <c r="G823">
        <f t="shared" si="48"/>
        <v>67.966666666666669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7">
        <f t="shared" si="49"/>
        <v>42794.25</v>
      </c>
      <c r="N823">
        <v>1489381200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3.4996666666666667</v>
      </c>
      <c r="G824">
        <f t="shared" si="48"/>
        <v>89.991428571428571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7">
        <f t="shared" si="49"/>
        <v>41698.25</v>
      </c>
      <c r="N824">
        <v>1395032400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3.5707317073170732</v>
      </c>
      <c r="G825">
        <f t="shared" si="48"/>
        <v>58.095238095238095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7">
        <f t="shared" si="49"/>
        <v>41892.208333333336</v>
      </c>
      <c r="N825">
        <v>1412485200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1.2648941176470587</v>
      </c>
      <c r="G826">
        <f t="shared" si="48"/>
        <v>83.996875000000003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7">
        <f t="shared" si="49"/>
        <v>40348.208333333336</v>
      </c>
      <c r="N826">
        <v>1279688400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3.875</v>
      </c>
      <c r="G827">
        <f t="shared" si="48"/>
        <v>88.853503184713375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7">
        <f t="shared" si="49"/>
        <v>42941.208333333328</v>
      </c>
      <c r="N827">
        <v>1501995600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4.5703571428571426</v>
      </c>
      <c r="G828">
        <f t="shared" si="48"/>
        <v>65.963917525773198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7">
        <f t="shared" si="49"/>
        <v>40525.25</v>
      </c>
      <c r="N828">
        <v>1294639200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2.6669565217391304</v>
      </c>
      <c r="G829">
        <f t="shared" si="48"/>
        <v>74.804878048780495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7">
        <f t="shared" si="49"/>
        <v>40666.208333333336</v>
      </c>
      <c r="N829">
        <v>1305435600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0.69</v>
      </c>
      <c r="G830">
        <f t="shared" si="48"/>
        <v>69.98571428571428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7">
        <f t="shared" si="49"/>
        <v>43340.208333333328</v>
      </c>
      <c r="N830">
        <v>1537592400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0.51343749999999999</v>
      </c>
      <c r="G831">
        <f t="shared" si="48"/>
        <v>32.006493506493506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7">
        <f t="shared" si="49"/>
        <v>42164.208333333328</v>
      </c>
      <c r="N831">
        <v>1435122000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1.1710526315789473E-2</v>
      </c>
      <c r="G832">
        <f t="shared" si="48"/>
        <v>64.727272727272734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7">
        <f t="shared" si="49"/>
        <v>43103.25</v>
      </c>
      <c r="N832">
        <v>1520056800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1.089773429454171</v>
      </c>
      <c r="G833">
        <f t="shared" si="48"/>
        <v>24.998110087408456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7">
        <f t="shared" si="49"/>
        <v>40994.208333333336</v>
      </c>
      <c r="N833">
        <v>1335675600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3.1517592592592591</v>
      </c>
      <c r="G834">
        <f t="shared" si="48"/>
        <v>104.97764070932922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7">
        <f t="shared" si="49"/>
        <v>42299.208333333328</v>
      </c>
      <c r="N834">
        <v>1448431200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1.5769117647058823</v>
      </c>
      <c r="G835">
        <f t="shared" ref="G835:G898" si="52">E835/I835</f>
        <v>64.987878787878785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7">
        <f t="shared" ref="M835:M898" si="53">(((L835/60)/60)/24)+DATE(1970,1,1)</f>
        <v>40588.25</v>
      </c>
      <c r="N835">
        <v>1298613600</v>
      </c>
      <c r="O835" s="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5">E836/D836</f>
        <v>1.5380821917808218</v>
      </c>
      <c r="G836">
        <f t="shared" si="52"/>
        <v>94.352941176470594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7">
        <f t="shared" si="53"/>
        <v>41448.208333333336</v>
      </c>
      <c r="N836">
        <v>1372482000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5"/>
        <v>0.89738979118329465</v>
      </c>
      <c r="G837">
        <f t="shared" si="52"/>
        <v>44.001706484641637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7">
        <f t="shared" si="53"/>
        <v>42063.25</v>
      </c>
      <c r="N837">
        <v>1425621600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0.75135802469135804</v>
      </c>
      <c r="G838">
        <f t="shared" si="52"/>
        <v>64.744680851063833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7">
        <f t="shared" si="53"/>
        <v>40214.25</v>
      </c>
      <c r="N838">
        <v>1266300000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8.5288135593220336</v>
      </c>
      <c r="G839">
        <f t="shared" si="52"/>
        <v>84.00667779632721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7">
        <f t="shared" si="53"/>
        <v>40629.208333333336</v>
      </c>
      <c r="N839">
        <v>1305867600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1.3890625000000001</v>
      </c>
      <c r="G840">
        <f t="shared" si="52"/>
        <v>34.061302681992338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7">
        <f t="shared" si="53"/>
        <v>43370.208333333328</v>
      </c>
      <c r="N840">
        <v>1538802000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1.9018181818181819</v>
      </c>
      <c r="G841">
        <f t="shared" si="52"/>
        <v>93.273885350318466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7">
        <f t="shared" si="53"/>
        <v>41715.208333333336</v>
      </c>
      <c r="N841">
        <v>1398920400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1.0024333619948409</v>
      </c>
      <c r="G842">
        <f t="shared" si="52"/>
        <v>32.998301726577978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7">
        <f t="shared" si="53"/>
        <v>41836.208333333336</v>
      </c>
      <c r="N842">
        <v>1405659600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1.4275824175824177</v>
      </c>
      <c r="G843">
        <f t="shared" si="52"/>
        <v>83.812903225806451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7">
        <f t="shared" si="53"/>
        <v>42419.25</v>
      </c>
      <c r="N843">
        <v>1457244000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5.6313333333333331</v>
      </c>
      <c r="G844">
        <f t="shared" si="52"/>
        <v>63.992424242424242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7">
        <f t="shared" si="53"/>
        <v>43266.208333333328</v>
      </c>
      <c r="N844">
        <v>1529298000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0.30715909090909088</v>
      </c>
      <c r="G845">
        <f t="shared" si="52"/>
        <v>81.909090909090907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7">
        <f t="shared" si="53"/>
        <v>43338.208333333328</v>
      </c>
      <c r="N845">
        <v>1535778000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0.99397727272727276</v>
      </c>
      <c r="G846">
        <f t="shared" si="52"/>
        <v>93.053191489361708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7">
        <f t="shared" si="53"/>
        <v>40930.25</v>
      </c>
      <c r="N846">
        <v>1327471200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1.9754935622317598</v>
      </c>
      <c r="G847">
        <f t="shared" si="52"/>
        <v>101.98449039881831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7">
        <f t="shared" si="53"/>
        <v>43235.208333333328</v>
      </c>
      <c r="N847">
        <v>1529557200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5.085</v>
      </c>
      <c r="G848">
        <f t="shared" si="52"/>
        <v>105.9375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7">
        <f t="shared" si="53"/>
        <v>43302.208333333328</v>
      </c>
      <c r="N848">
        <v>1535259600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2.3774468085106384</v>
      </c>
      <c r="G849">
        <f t="shared" si="52"/>
        <v>101.58181818181818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7">
        <f t="shared" si="53"/>
        <v>43107.25</v>
      </c>
      <c r="N849">
        <v>1515564000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3.3846875000000001</v>
      </c>
      <c r="G850">
        <f t="shared" si="52"/>
        <v>62.970930232558139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7">
        <f t="shared" si="53"/>
        <v>40341.208333333336</v>
      </c>
      <c r="N850">
        <v>1277096400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1.3308955223880596</v>
      </c>
      <c r="G851">
        <f t="shared" si="52"/>
        <v>29.045602605863191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7">
        <f t="shared" si="53"/>
        <v>40948.25</v>
      </c>
      <c r="N851">
        <v>1329026400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0.01</v>
      </c>
      <c r="G852">
        <f t="shared" si="52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7">
        <f t="shared" si="53"/>
        <v>40866.25</v>
      </c>
      <c r="N852">
        <v>1322978400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2.0779999999999998</v>
      </c>
      <c r="G853">
        <f t="shared" si="52"/>
        <v>77.924999999999997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7">
        <f t="shared" si="53"/>
        <v>41031.208333333336</v>
      </c>
      <c r="N853">
        <v>1338786000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0.51122448979591839</v>
      </c>
      <c r="G854">
        <f t="shared" si="52"/>
        <v>80.806451612903231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7">
        <f t="shared" si="53"/>
        <v>40740.208333333336</v>
      </c>
      <c r="N854">
        <v>1311656400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6.5205847953216374</v>
      </c>
      <c r="G855">
        <f t="shared" si="52"/>
        <v>76.006816632583508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7">
        <f t="shared" si="53"/>
        <v>40714.208333333336</v>
      </c>
      <c r="N855">
        <v>1308978000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1.1363099415204678</v>
      </c>
      <c r="G856">
        <f t="shared" si="52"/>
        <v>72.993613824192337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7">
        <f t="shared" si="53"/>
        <v>43787.25</v>
      </c>
      <c r="N856">
        <v>1576389600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1.0237606837606839</v>
      </c>
      <c r="G857">
        <f t="shared" si="52"/>
        <v>53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7">
        <f t="shared" si="53"/>
        <v>40712.208333333336</v>
      </c>
      <c r="N857">
        <v>1311051600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3.5658333333333334</v>
      </c>
      <c r="G858">
        <f t="shared" si="52"/>
        <v>54.164556962025316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7">
        <f t="shared" si="53"/>
        <v>41023.208333333336</v>
      </c>
      <c r="N858">
        <v>1336712400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1.3986792452830188</v>
      </c>
      <c r="G859">
        <f t="shared" si="52"/>
        <v>32.946666666666665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7">
        <f t="shared" si="53"/>
        <v>40944.25</v>
      </c>
      <c r="N859">
        <v>1330408800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0.69450000000000001</v>
      </c>
      <c r="G860">
        <f t="shared" si="52"/>
        <v>79.371428571428567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7">
        <f t="shared" si="53"/>
        <v>43211.208333333328</v>
      </c>
      <c r="N860">
        <v>1524891600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0.35534246575342465</v>
      </c>
      <c r="G861">
        <f t="shared" si="52"/>
        <v>41.174603174603178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7">
        <f t="shared" si="53"/>
        <v>41334.25</v>
      </c>
      <c r="N861">
        <v>1363669200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2.5165000000000002</v>
      </c>
      <c r="G862">
        <f t="shared" si="52"/>
        <v>77.430769230769229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7">
        <f t="shared" si="53"/>
        <v>43515.25</v>
      </c>
      <c r="N862">
        <v>1551420000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1.0587500000000001</v>
      </c>
      <c r="G863">
        <f t="shared" si="52"/>
        <v>57.159509202453989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7">
        <f t="shared" si="53"/>
        <v>40258.208333333336</v>
      </c>
      <c r="N863">
        <v>1269838800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1.8742857142857143</v>
      </c>
      <c r="G864">
        <f t="shared" si="52"/>
        <v>77.17647058823529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7">
        <f t="shared" si="53"/>
        <v>40756.208333333336</v>
      </c>
      <c r="N864">
        <v>1312520400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3.8678571428571429</v>
      </c>
      <c r="G865">
        <f t="shared" si="52"/>
        <v>24.953917050691246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7">
        <f t="shared" si="53"/>
        <v>42172.208333333328</v>
      </c>
      <c r="N865">
        <v>1436504400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3.4707142857142856</v>
      </c>
      <c r="G866">
        <f t="shared" si="52"/>
        <v>97.18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7">
        <f t="shared" si="53"/>
        <v>42601.208333333328</v>
      </c>
      <c r="N866">
        <v>1472014800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1.8582098765432098</v>
      </c>
      <c r="G867">
        <f t="shared" si="52"/>
        <v>46.000916870415651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7">
        <f t="shared" si="53"/>
        <v>41897.208333333336</v>
      </c>
      <c r="N867">
        <v>1411534800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0.43241247264770238</v>
      </c>
      <c r="G868">
        <f t="shared" si="52"/>
        <v>88.023385300668153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7">
        <f t="shared" si="53"/>
        <v>40671.208333333336</v>
      </c>
      <c r="N868">
        <v>1304917200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1.6243749999999999</v>
      </c>
      <c r="G869">
        <f t="shared" si="52"/>
        <v>25.99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7">
        <f t="shared" si="53"/>
        <v>43382.208333333328</v>
      </c>
      <c r="N869">
        <v>1539579600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1.8484285714285715</v>
      </c>
      <c r="G870">
        <f t="shared" si="52"/>
        <v>102.69047619047619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7">
        <f t="shared" si="53"/>
        <v>41559.208333333336</v>
      </c>
      <c r="N870">
        <v>1382504400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0.23703520691785052</v>
      </c>
      <c r="G871">
        <f t="shared" si="52"/>
        <v>72.958174904942965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7">
        <f t="shared" si="53"/>
        <v>40350.208333333336</v>
      </c>
      <c r="N871">
        <v>1278306000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0.89870129870129867</v>
      </c>
      <c r="G872">
        <f t="shared" si="52"/>
        <v>57.190082644628099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7">
        <f t="shared" si="53"/>
        <v>42240.208333333328</v>
      </c>
      <c r="N872">
        <v>1442552400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2.7260419580419581</v>
      </c>
      <c r="G873">
        <f t="shared" si="52"/>
        <v>84.013793103448279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7">
        <f t="shared" si="53"/>
        <v>43040.208333333328</v>
      </c>
      <c r="N873">
        <v>1511071200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1.7004255319148935</v>
      </c>
      <c r="G874">
        <f t="shared" si="52"/>
        <v>98.666666666666671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7">
        <f t="shared" si="53"/>
        <v>43346.208333333328</v>
      </c>
      <c r="N874">
        <v>1536382800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1.8828503562945369</v>
      </c>
      <c r="G875">
        <f t="shared" si="52"/>
        <v>42.007419183889773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7">
        <f t="shared" si="53"/>
        <v>41647.25</v>
      </c>
      <c r="N875">
        <v>1389592800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3.4693532338308457</v>
      </c>
      <c r="G876">
        <f t="shared" si="52"/>
        <v>32.002753556677376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7">
        <f t="shared" si="53"/>
        <v>40291.208333333336</v>
      </c>
      <c r="N876">
        <v>1275282000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0.6917721518987342</v>
      </c>
      <c r="G877">
        <f t="shared" si="52"/>
        <v>81.567164179104481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7">
        <f t="shared" si="53"/>
        <v>40556.25</v>
      </c>
      <c r="N877">
        <v>1294984800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0.25433734939759034</v>
      </c>
      <c r="G878">
        <f t="shared" si="52"/>
        <v>37.035087719298247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7">
        <f t="shared" si="53"/>
        <v>43624.208333333328</v>
      </c>
      <c r="N878">
        <v>1562043600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0.77400977995110021</v>
      </c>
      <c r="G879">
        <f t="shared" si="52"/>
        <v>103.033360455655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7">
        <f t="shared" si="53"/>
        <v>42577.208333333328</v>
      </c>
      <c r="N879">
        <v>1469595600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0.37481481481481482</v>
      </c>
      <c r="G880">
        <f t="shared" si="52"/>
        <v>84.333333333333329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7">
        <f t="shared" si="53"/>
        <v>43845.25</v>
      </c>
      <c r="N880">
        <v>1581141600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5.4379999999999997</v>
      </c>
      <c r="G881">
        <f t="shared" si="52"/>
        <v>102.60377358490567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7">
        <f t="shared" si="53"/>
        <v>42788.25</v>
      </c>
      <c r="N881">
        <v>1488520800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2.2852189349112426</v>
      </c>
      <c r="G882">
        <f t="shared" si="52"/>
        <v>79.992129246064621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7">
        <f t="shared" si="53"/>
        <v>43667.208333333328</v>
      </c>
      <c r="N882">
        <v>1563858000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0.38948339483394834</v>
      </c>
      <c r="G883">
        <f t="shared" si="52"/>
        <v>70.055309734513273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7">
        <f t="shared" si="53"/>
        <v>42194.208333333328</v>
      </c>
      <c r="N883">
        <v>1438923600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3.7</v>
      </c>
      <c r="G884">
        <f t="shared" si="52"/>
        <v>37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7">
        <f t="shared" si="53"/>
        <v>42025.25</v>
      </c>
      <c r="N884">
        <v>1422165600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2.3791176470588233</v>
      </c>
      <c r="G885">
        <f t="shared" si="52"/>
        <v>41.911917098445599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7">
        <f t="shared" si="53"/>
        <v>40323.208333333336</v>
      </c>
      <c r="N885">
        <v>1277874000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0.64036299765807958</v>
      </c>
      <c r="G886">
        <f t="shared" si="52"/>
        <v>57.992576882290564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7">
        <f t="shared" si="53"/>
        <v>41763.208333333336</v>
      </c>
      <c r="N886">
        <v>1399352400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1.1827777777777777</v>
      </c>
      <c r="G887">
        <f t="shared" si="52"/>
        <v>40.942307692307693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7">
        <f t="shared" si="53"/>
        <v>40335.208333333336</v>
      </c>
      <c r="N887">
        <v>1279083600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0.84824037184594958</v>
      </c>
      <c r="G888">
        <f t="shared" si="52"/>
        <v>69.9972602739726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7">
        <f t="shared" si="53"/>
        <v>40416.208333333336</v>
      </c>
      <c r="N888">
        <v>1284354000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0.29346153846153844</v>
      </c>
      <c r="G889">
        <f t="shared" si="52"/>
        <v>73.838709677419359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7">
        <f t="shared" si="53"/>
        <v>42202.208333333328</v>
      </c>
      <c r="N889">
        <v>1441170000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2.0989655172413793</v>
      </c>
      <c r="G890">
        <f t="shared" si="52"/>
        <v>41.979310344827589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7">
        <f t="shared" si="53"/>
        <v>42836.208333333328</v>
      </c>
      <c r="N890">
        <v>1493528400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1.697857142857143</v>
      </c>
      <c r="G891">
        <f t="shared" si="52"/>
        <v>77.93442622950819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7">
        <f t="shared" si="53"/>
        <v>41710.208333333336</v>
      </c>
      <c r="N891">
        <v>1395205200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1.1595907738095239</v>
      </c>
      <c r="G892">
        <f t="shared" si="52"/>
        <v>106.01972789115646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7">
        <f t="shared" si="53"/>
        <v>43640.208333333328</v>
      </c>
      <c r="N892">
        <v>1561438800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2.5859999999999999</v>
      </c>
      <c r="G893">
        <f t="shared" si="52"/>
        <v>47.018181818181816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7">
        <f t="shared" si="53"/>
        <v>40880.25</v>
      </c>
      <c r="N893">
        <v>1326693600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2.3058333333333332</v>
      </c>
      <c r="G894">
        <f t="shared" si="52"/>
        <v>76.016483516483518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7">
        <f t="shared" si="53"/>
        <v>40319.208333333336</v>
      </c>
      <c r="N894">
        <v>1277960400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1.2821428571428573</v>
      </c>
      <c r="G895">
        <f t="shared" si="52"/>
        <v>54.120603015075375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7">
        <f t="shared" si="53"/>
        <v>42170.208333333328</v>
      </c>
      <c r="N895">
        <v>1434690000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1.8870588235294117</v>
      </c>
      <c r="G896">
        <f t="shared" si="52"/>
        <v>57.285714285714285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7">
        <f t="shared" si="53"/>
        <v>41466.208333333336</v>
      </c>
      <c r="N896">
        <v>1376110800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6.9511889862327911E-2</v>
      </c>
      <c r="G897">
        <f t="shared" si="52"/>
        <v>103.81308411214954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7">
        <f t="shared" si="53"/>
        <v>43134.25</v>
      </c>
      <c r="N897">
        <v>1518415200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7.7443434343434348</v>
      </c>
      <c r="G898">
        <f t="shared" si="52"/>
        <v>105.02602739726028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7">
        <f t="shared" si="53"/>
        <v>40738.208333333336</v>
      </c>
      <c r="N898">
        <v>1310878800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0.27693181818181817</v>
      </c>
      <c r="G899">
        <f t="shared" ref="G899:G962" si="56">E899/I899</f>
        <v>90.259259259259252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7">
        <f t="shared" ref="M899:M962" si="57">(((L899/60)/60)/24)+DATE(1970,1,1)</f>
        <v>43583.208333333328</v>
      </c>
      <c r="N899">
        <v>1556600400</v>
      </c>
      <c r="O899" s="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9">E900/D900</f>
        <v>0.52479620323841425</v>
      </c>
      <c r="G900">
        <f t="shared" si="56"/>
        <v>76.978705978705975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7">
        <f t="shared" si="57"/>
        <v>43815.25</v>
      </c>
      <c r="N900">
        <v>1576994400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9"/>
        <v>4.0709677419354842</v>
      </c>
      <c r="G901">
        <f t="shared" si="56"/>
        <v>102.60162601626017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7">
        <f t="shared" si="57"/>
        <v>41554.208333333336</v>
      </c>
      <c r="N901">
        <v>1382677200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0.02</v>
      </c>
      <c r="G902">
        <f t="shared" si="56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7">
        <f t="shared" si="57"/>
        <v>41901.208333333336</v>
      </c>
      <c r="N902">
        <v>1411189200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1.5617857142857143</v>
      </c>
      <c r="G903">
        <f t="shared" si="56"/>
        <v>55.0062893081761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7">
        <f t="shared" si="57"/>
        <v>43298.208333333328</v>
      </c>
      <c r="N903">
        <v>1534654800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2.5242857142857145</v>
      </c>
      <c r="G904">
        <f t="shared" si="56"/>
        <v>32.127272727272725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7">
        <f t="shared" si="57"/>
        <v>42399.25</v>
      </c>
      <c r="N904">
        <v>1457762400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1.729268292682927E-2</v>
      </c>
      <c r="G905">
        <f t="shared" si="56"/>
        <v>50.642857142857146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7">
        <f t="shared" si="57"/>
        <v>41034.208333333336</v>
      </c>
      <c r="N905">
        <v>1337490000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0.12230769230769231</v>
      </c>
      <c r="G906">
        <f t="shared" si="56"/>
        <v>49.6875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7">
        <f t="shared" si="57"/>
        <v>41186.208333333336</v>
      </c>
      <c r="N906">
        <v>1349672400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1.6398734177215191</v>
      </c>
      <c r="G907">
        <f t="shared" si="56"/>
        <v>54.894067796610166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7">
        <f t="shared" si="57"/>
        <v>41536.208333333336</v>
      </c>
      <c r="N907">
        <v>1379826000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1.6298181818181818</v>
      </c>
      <c r="G908">
        <f t="shared" si="56"/>
        <v>46.931937172774866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7">
        <f t="shared" si="57"/>
        <v>42868.208333333328</v>
      </c>
      <c r="N908">
        <v>1497762000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0.20252747252747252</v>
      </c>
      <c r="G909">
        <f t="shared" si="56"/>
        <v>44.951219512195124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7">
        <f t="shared" si="57"/>
        <v>40660.208333333336</v>
      </c>
      <c r="N909">
        <v>1304485200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3.1924083769633507</v>
      </c>
      <c r="G910">
        <f t="shared" si="56"/>
        <v>30.99898322318251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7">
        <f t="shared" si="57"/>
        <v>41031.208333333336</v>
      </c>
      <c r="N910">
        <v>1336885200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4.7894444444444444</v>
      </c>
      <c r="G911">
        <f t="shared" si="56"/>
        <v>107.7625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7">
        <f t="shared" si="57"/>
        <v>43255.208333333328</v>
      </c>
      <c r="N911">
        <v>1530421200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0.19556634304207121</v>
      </c>
      <c r="G912">
        <f t="shared" si="56"/>
        <v>102.07770270270271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7">
        <f t="shared" si="57"/>
        <v>42026.25</v>
      </c>
      <c r="N912">
        <v>1421992800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1.9894827586206896</v>
      </c>
      <c r="G913">
        <f t="shared" si="56"/>
        <v>24.976190476190474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7">
        <f t="shared" si="57"/>
        <v>43717.208333333328</v>
      </c>
      <c r="N913">
        <v>1568178000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7.95</v>
      </c>
      <c r="G914">
        <f t="shared" si="56"/>
        <v>79.944134078212286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7">
        <f t="shared" si="57"/>
        <v>41157.208333333336</v>
      </c>
      <c r="N914">
        <v>1347944400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0.50621082621082625</v>
      </c>
      <c r="G915">
        <f t="shared" si="56"/>
        <v>67.946462715105156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7">
        <f t="shared" si="57"/>
        <v>43597.208333333328</v>
      </c>
      <c r="N915">
        <v>1558760400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0.57437499999999997</v>
      </c>
      <c r="G916">
        <f t="shared" si="56"/>
        <v>26.070921985815602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7">
        <f t="shared" si="57"/>
        <v>41490.208333333336</v>
      </c>
      <c r="N916">
        <v>1376629200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1.5562827640984909</v>
      </c>
      <c r="G917">
        <f t="shared" si="56"/>
        <v>105.0032154340836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7">
        <f t="shared" si="57"/>
        <v>42976.208333333328</v>
      </c>
      <c r="N917">
        <v>1504760400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0.36297297297297298</v>
      </c>
      <c r="G918">
        <f t="shared" si="56"/>
        <v>25.826923076923077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7">
        <f t="shared" si="57"/>
        <v>41991.25</v>
      </c>
      <c r="N918">
        <v>1419660000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0.58250000000000002</v>
      </c>
      <c r="G919">
        <f t="shared" si="56"/>
        <v>77.666666666666671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7">
        <f t="shared" si="57"/>
        <v>40722.208333333336</v>
      </c>
      <c r="N919">
        <v>1311310800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2.3739473684210526</v>
      </c>
      <c r="G920">
        <f t="shared" si="56"/>
        <v>57.82692307692308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7">
        <f t="shared" si="57"/>
        <v>41117.208333333336</v>
      </c>
      <c r="N920">
        <v>1344315600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0.58750000000000002</v>
      </c>
      <c r="G921">
        <f t="shared" si="56"/>
        <v>92.955555555555549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7">
        <f t="shared" si="57"/>
        <v>43022.208333333328</v>
      </c>
      <c r="N921">
        <v>1510725600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1.8256603773584905</v>
      </c>
      <c r="G922">
        <f t="shared" si="56"/>
        <v>37.945098039215686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7">
        <f t="shared" si="57"/>
        <v>43503.25</v>
      </c>
      <c r="N922">
        <v>1551247200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7.5436408977556111E-3</v>
      </c>
      <c r="G923">
        <f t="shared" si="56"/>
        <v>31.842105263157894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7">
        <f t="shared" si="57"/>
        <v>40951.25</v>
      </c>
      <c r="N923">
        <v>1330236000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1.7595330739299611</v>
      </c>
      <c r="G924">
        <f t="shared" si="56"/>
        <v>40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7">
        <f t="shared" si="57"/>
        <v>43443.25</v>
      </c>
      <c r="N924">
        <v>1545112800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2.3788235294117648</v>
      </c>
      <c r="G925">
        <f t="shared" si="56"/>
        <v>101.1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7">
        <f t="shared" si="57"/>
        <v>40373.208333333336</v>
      </c>
      <c r="N925">
        <v>1279170000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4.8805076142131982</v>
      </c>
      <c r="G926">
        <f t="shared" si="56"/>
        <v>84.006989951944078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7">
        <f t="shared" si="57"/>
        <v>43769.208333333328</v>
      </c>
      <c r="N926">
        <v>1573452000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2.2406666666666668</v>
      </c>
      <c r="G927">
        <f t="shared" si="56"/>
        <v>103.41538461538461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7">
        <f t="shared" si="57"/>
        <v>43000.208333333328</v>
      </c>
      <c r="N927">
        <v>1507093200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0.18126436781609195</v>
      </c>
      <c r="G928">
        <f t="shared" si="56"/>
        <v>105.13333333333334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7">
        <f t="shared" si="57"/>
        <v>42502.208333333328</v>
      </c>
      <c r="N928">
        <v>1463374800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0.45847222222222223</v>
      </c>
      <c r="G929">
        <f t="shared" si="56"/>
        <v>89.21621621621621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7">
        <f t="shared" si="57"/>
        <v>41102.208333333336</v>
      </c>
      <c r="N929">
        <v>1344574800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1.1731541218637993</v>
      </c>
      <c r="G930">
        <f t="shared" si="56"/>
        <v>51.995234312946785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7">
        <f t="shared" si="57"/>
        <v>41637.25</v>
      </c>
      <c r="N930">
        <v>1389074400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2.173090909090909</v>
      </c>
      <c r="G931">
        <f t="shared" si="56"/>
        <v>64.956521739130437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7">
        <f t="shared" si="57"/>
        <v>42858.208333333328</v>
      </c>
      <c r="N931">
        <v>1494997200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1.1228571428571428</v>
      </c>
      <c r="G932">
        <f t="shared" si="56"/>
        <v>46.235294117647058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7">
        <f t="shared" si="57"/>
        <v>42060.25</v>
      </c>
      <c r="N932">
        <v>1425448800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0.72518987341772156</v>
      </c>
      <c r="G933">
        <f t="shared" si="56"/>
        <v>51.151785714285715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7">
        <f t="shared" si="57"/>
        <v>41818.208333333336</v>
      </c>
      <c r="N933">
        <v>1404104400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2.1230434782608696</v>
      </c>
      <c r="G934">
        <f t="shared" si="56"/>
        <v>33.909722222222221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7">
        <f t="shared" si="57"/>
        <v>41709.208333333336</v>
      </c>
      <c r="N934">
        <v>1394773200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2.3974657534246577</v>
      </c>
      <c r="G935">
        <f t="shared" si="56"/>
        <v>92.016298633017882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7">
        <f t="shared" si="57"/>
        <v>41372.208333333336</v>
      </c>
      <c r="N935">
        <v>1366520400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1.8193548387096774</v>
      </c>
      <c r="G936">
        <f t="shared" si="56"/>
        <v>107.42857142857143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7">
        <f t="shared" si="57"/>
        <v>42422.25</v>
      </c>
      <c r="N936">
        <v>1456639200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1.6413114754098361</v>
      </c>
      <c r="G937">
        <f t="shared" si="56"/>
        <v>75.848484848484844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7">
        <f t="shared" si="57"/>
        <v>42209.208333333328</v>
      </c>
      <c r="N937">
        <v>1438318800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1.6375968992248063E-2</v>
      </c>
      <c r="G938">
        <f t="shared" si="56"/>
        <v>80.476190476190482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7">
        <f t="shared" si="57"/>
        <v>43668.208333333328</v>
      </c>
      <c r="N938">
        <v>1564030800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0.49643859649122807</v>
      </c>
      <c r="G939">
        <f t="shared" si="56"/>
        <v>86.978483606557376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7">
        <f t="shared" si="57"/>
        <v>42334.25</v>
      </c>
      <c r="N939">
        <v>1449295200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1.0970652173913042</v>
      </c>
      <c r="G940">
        <f t="shared" si="56"/>
        <v>105.13541666666667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7">
        <f t="shared" si="57"/>
        <v>43263.208333333328</v>
      </c>
      <c r="N940">
        <v>1531890000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0.49217948717948717</v>
      </c>
      <c r="G941">
        <f t="shared" si="56"/>
        <v>57.298507462686565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7">
        <f t="shared" si="57"/>
        <v>40670.208333333336</v>
      </c>
      <c r="N941">
        <v>1306213200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0.62232323232323228</v>
      </c>
      <c r="G942">
        <f t="shared" si="56"/>
        <v>93.348484848484844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7">
        <f t="shared" si="57"/>
        <v>41244.25</v>
      </c>
      <c r="N942">
        <v>1356242400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0.1305813953488372</v>
      </c>
      <c r="G943">
        <f t="shared" si="56"/>
        <v>71.987179487179489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7">
        <f t="shared" si="57"/>
        <v>40552.25</v>
      </c>
      <c r="N943">
        <v>1297576800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0.64635416666666667</v>
      </c>
      <c r="G944">
        <f t="shared" si="56"/>
        <v>92.611940298507463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7">
        <f t="shared" si="57"/>
        <v>40568.25</v>
      </c>
      <c r="N944">
        <v>1296194400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1.5958666666666668</v>
      </c>
      <c r="G945">
        <f t="shared" si="56"/>
        <v>104.99122807017544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7">
        <f t="shared" si="57"/>
        <v>41906.208333333336</v>
      </c>
      <c r="N945">
        <v>1414558800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0.81420000000000003</v>
      </c>
      <c r="G946">
        <f t="shared" si="56"/>
        <v>30.958174904942965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7">
        <f t="shared" si="57"/>
        <v>42776.25</v>
      </c>
      <c r="N946">
        <v>1488348000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0.32444767441860467</v>
      </c>
      <c r="G947">
        <f t="shared" si="56"/>
        <v>33.001182732111175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7">
        <f t="shared" si="57"/>
        <v>41004.208333333336</v>
      </c>
      <c r="N947">
        <v>1334898000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9.9141184124918666E-2</v>
      </c>
      <c r="G948">
        <f t="shared" si="56"/>
        <v>84.187845303867405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7">
        <f t="shared" si="57"/>
        <v>40710.208333333336</v>
      </c>
      <c r="N948">
        <v>1308373200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0.26694444444444443</v>
      </c>
      <c r="G949">
        <f t="shared" si="56"/>
        <v>73.92307692307692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7">
        <f t="shared" si="57"/>
        <v>41908.208333333336</v>
      </c>
      <c r="N949">
        <v>1412312400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0.62957446808510642</v>
      </c>
      <c r="G950">
        <f t="shared" si="56"/>
        <v>36.987499999999997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7">
        <f t="shared" si="57"/>
        <v>41985.25</v>
      </c>
      <c r="N950">
        <v>1419228000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1.6135593220338984</v>
      </c>
      <c r="G951">
        <f t="shared" si="56"/>
        <v>46.896551724137929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7">
        <f t="shared" si="57"/>
        <v>42112.208333333328</v>
      </c>
      <c r="N951">
        <v>1430974800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0.05</v>
      </c>
      <c r="G952">
        <f t="shared" si="56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7">
        <f t="shared" si="57"/>
        <v>43571.208333333328</v>
      </c>
      <c r="N952">
        <v>1555822800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10.969379310344827</v>
      </c>
      <c r="G953">
        <f t="shared" si="56"/>
        <v>102.02437459910199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7">
        <f t="shared" si="57"/>
        <v>42730.25</v>
      </c>
      <c r="N953">
        <v>1482818400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0.70094158075601376</v>
      </c>
      <c r="G954">
        <f t="shared" si="56"/>
        <v>45.007502206531335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7">
        <f t="shared" si="57"/>
        <v>42591.208333333328</v>
      </c>
      <c r="N954">
        <v>1471928400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0.6</v>
      </c>
      <c r="G955">
        <f t="shared" si="56"/>
        <v>94.285714285714292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7">
        <f t="shared" si="57"/>
        <v>42358.25</v>
      </c>
      <c r="N955">
        <v>1453701600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3.6709859154929578</v>
      </c>
      <c r="G956">
        <f t="shared" si="56"/>
        <v>101.02325581395348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7">
        <f t="shared" si="57"/>
        <v>41174.208333333336</v>
      </c>
      <c r="N956">
        <v>1350363600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11.09</v>
      </c>
      <c r="G957">
        <f t="shared" si="56"/>
        <v>97.037499999999994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7">
        <f t="shared" si="57"/>
        <v>41238.25</v>
      </c>
      <c r="N957">
        <v>1353996000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0.19028784648187633</v>
      </c>
      <c r="G958">
        <f t="shared" si="56"/>
        <v>43.00963855421687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7">
        <f t="shared" si="57"/>
        <v>42360.25</v>
      </c>
      <c r="N958">
        <v>1451109600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1.2687755102040816</v>
      </c>
      <c r="G959">
        <f t="shared" si="56"/>
        <v>94.916030534351151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7">
        <f t="shared" si="57"/>
        <v>40955.25</v>
      </c>
      <c r="N959">
        <v>1329631200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7.3463636363636367</v>
      </c>
      <c r="G960">
        <f t="shared" si="56"/>
        <v>72.151785714285708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7">
        <f t="shared" si="57"/>
        <v>40350.208333333336</v>
      </c>
      <c r="N960">
        <v>1278997200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4.5731034482758622E-2</v>
      </c>
      <c r="G961">
        <f t="shared" si="56"/>
        <v>51.007692307692309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7">
        <f t="shared" si="57"/>
        <v>40357.208333333336</v>
      </c>
      <c r="N961">
        <v>1280120400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0.85054545454545449</v>
      </c>
      <c r="G962">
        <f t="shared" si="56"/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7">
        <f t="shared" si="57"/>
        <v>42408.25</v>
      </c>
      <c r="N962">
        <v>1458104400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1.1929824561403508</v>
      </c>
      <c r="G963">
        <f t="shared" ref="G963:G1001" si="60">E963/I963</f>
        <v>43.87096774193548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7">
        <f t="shared" ref="M963:M1001" si="61">(((L963/60)/60)/24)+DATE(1970,1,1)</f>
        <v>40591.25</v>
      </c>
      <c r="N963">
        <v>1298268000</v>
      </c>
      <c r="O963" s="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3">E964/D964</f>
        <v>2.9602777777777778</v>
      </c>
      <c r="G964">
        <f t="shared" si="60"/>
        <v>40.063909774436091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7">
        <f t="shared" si="61"/>
        <v>41592.25</v>
      </c>
      <c r="N964">
        <v>1386223200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3"/>
        <v>0.84694915254237291</v>
      </c>
      <c r="G965">
        <f t="shared" si="60"/>
        <v>43.833333333333336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7">
        <f t="shared" si="61"/>
        <v>40607.25</v>
      </c>
      <c r="N965">
        <v>1299823200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3.5578378378378379</v>
      </c>
      <c r="G966">
        <f t="shared" si="60"/>
        <v>84.92903225806451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7">
        <f t="shared" si="61"/>
        <v>42135.208333333328</v>
      </c>
      <c r="N966">
        <v>1431752400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3.8640909090909092</v>
      </c>
      <c r="G967">
        <f t="shared" si="60"/>
        <v>41.067632850241544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7">
        <f t="shared" si="61"/>
        <v>40203.25</v>
      </c>
      <c r="N967">
        <v>1267855200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7.9223529411764702</v>
      </c>
      <c r="G968">
        <f t="shared" si="60"/>
        <v>54.971428571428568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7">
        <f t="shared" si="61"/>
        <v>42901.208333333328</v>
      </c>
      <c r="N968">
        <v>1497675600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1.3703393665158372</v>
      </c>
      <c r="G969">
        <f t="shared" si="60"/>
        <v>77.010807374443743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7">
        <f t="shared" si="61"/>
        <v>41005.208333333336</v>
      </c>
      <c r="N969">
        <v>1336885200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3.3820833333333336</v>
      </c>
      <c r="G970">
        <f t="shared" si="60"/>
        <v>71.201754385964918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7">
        <f t="shared" si="61"/>
        <v>40544.25</v>
      </c>
      <c r="N970">
        <v>1295157600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1.0822784810126582</v>
      </c>
      <c r="G971">
        <f t="shared" si="60"/>
        <v>91.935483870967744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7">
        <f t="shared" si="61"/>
        <v>43821.25</v>
      </c>
      <c r="N971">
        <v>1577599200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0.60757639620653314</v>
      </c>
      <c r="G972">
        <f t="shared" si="60"/>
        <v>97.069023569023571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7">
        <f t="shared" si="61"/>
        <v>40672.208333333336</v>
      </c>
      <c r="N972">
        <v>1305003600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0.27725490196078434</v>
      </c>
      <c r="G973">
        <f t="shared" si="60"/>
        <v>58.916666666666664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7">
        <f t="shared" si="61"/>
        <v>41555.208333333336</v>
      </c>
      <c r="N973">
        <v>1381726800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2.283934426229508</v>
      </c>
      <c r="G974">
        <f t="shared" si="60"/>
        <v>58.015466983938133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7">
        <f t="shared" si="61"/>
        <v>41792.208333333336</v>
      </c>
      <c r="N974">
        <v>1402462800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0.21615194054500414</v>
      </c>
      <c r="G975">
        <f t="shared" si="60"/>
        <v>103.87301587301587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7">
        <f t="shared" si="61"/>
        <v>40522.25</v>
      </c>
      <c r="N975">
        <v>1292133600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3.73875</v>
      </c>
      <c r="G976">
        <f t="shared" si="60"/>
        <v>93.46875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7">
        <f t="shared" si="61"/>
        <v>41412.208333333336</v>
      </c>
      <c r="N976">
        <v>1368939600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1.5492592592592593</v>
      </c>
      <c r="G977">
        <f t="shared" si="60"/>
        <v>61.970370370370368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7">
        <f t="shared" si="61"/>
        <v>42337.25</v>
      </c>
      <c r="N977">
        <v>1452146400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3.2214999999999998</v>
      </c>
      <c r="G978">
        <f t="shared" si="60"/>
        <v>92.042857142857144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7">
        <f t="shared" si="61"/>
        <v>40571.25</v>
      </c>
      <c r="N978">
        <v>1296712800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0.73957142857142855</v>
      </c>
      <c r="G979">
        <f t="shared" si="60"/>
        <v>77.268656716417908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7">
        <f t="shared" si="61"/>
        <v>43138.25</v>
      </c>
      <c r="N979">
        <v>1520748000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8.641</v>
      </c>
      <c r="G980">
        <f t="shared" si="60"/>
        <v>93.923913043478265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7">
        <f t="shared" si="61"/>
        <v>42686.25</v>
      </c>
      <c r="N980">
        <v>1480831200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1.432624584717608</v>
      </c>
      <c r="G981">
        <f t="shared" si="60"/>
        <v>84.969458128078813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7">
        <f t="shared" si="61"/>
        <v>42078.208333333328</v>
      </c>
      <c r="N981">
        <v>1426914000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0.40281762295081969</v>
      </c>
      <c r="G982">
        <f t="shared" si="60"/>
        <v>105.97035040431267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7">
        <f t="shared" si="61"/>
        <v>42307.208333333328</v>
      </c>
      <c r="N982">
        <v>1446616800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1.7822388059701493</v>
      </c>
      <c r="G983">
        <f t="shared" si="60"/>
        <v>36.969040247678016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7">
        <f t="shared" si="61"/>
        <v>43094.25</v>
      </c>
      <c r="N983">
        <v>1517032800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0.84930555555555554</v>
      </c>
      <c r="G984">
        <f t="shared" si="60"/>
        <v>81.533333333333331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7">
        <f t="shared" si="61"/>
        <v>40743.208333333336</v>
      </c>
      <c r="N984">
        <v>1311224400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1.4593648334624323</v>
      </c>
      <c r="G985">
        <f t="shared" si="60"/>
        <v>80.999140154772135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7">
        <f t="shared" si="61"/>
        <v>43681.208333333328</v>
      </c>
      <c r="N985">
        <v>1566190800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1.5246153846153847</v>
      </c>
      <c r="G986">
        <f t="shared" si="60"/>
        <v>26.010498687664043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7">
        <f t="shared" si="61"/>
        <v>43716.208333333328</v>
      </c>
      <c r="N986">
        <v>1570165200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0.67129542790152408</v>
      </c>
      <c r="G987">
        <f t="shared" si="60"/>
        <v>25.998410896708286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7">
        <f t="shared" si="61"/>
        <v>41614.25</v>
      </c>
      <c r="N987">
        <v>1388556000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0.40307692307692305</v>
      </c>
      <c r="G988">
        <f t="shared" si="60"/>
        <v>34.173913043478258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7">
        <f t="shared" si="61"/>
        <v>40638.208333333336</v>
      </c>
      <c r="N988">
        <v>1303189200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2.1679032258064517</v>
      </c>
      <c r="G989">
        <f t="shared" si="60"/>
        <v>28.002083333333335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7">
        <f t="shared" si="61"/>
        <v>42852.208333333328</v>
      </c>
      <c r="N989">
        <v>1494478800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0.52117021276595743</v>
      </c>
      <c r="G990">
        <f t="shared" si="60"/>
        <v>76.546875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7">
        <f t="shared" si="61"/>
        <v>42686.25</v>
      </c>
      <c r="N990">
        <v>1480744800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4.9958333333333336</v>
      </c>
      <c r="G991">
        <f t="shared" si="60"/>
        <v>53.053097345132741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7">
        <f t="shared" si="61"/>
        <v>43571.208333333328</v>
      </c>
      <c r="N991">
        <v>1555822800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0.87679487179487181</v>
      </c>
      <c r="G992">
        <f t="shared" si="60"/>
        <v>106.859375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7">
        <f t="shared" si="61"/>
        <v>42432.25</v>
      </c>
      <c r="N992">
        <v>1458882000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1.131734693877551</v>
      </c>
      <c r="G993">
        <f t="shared" si="60"/>
        <v>46.020746887966808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7">
        <f t="shared" si="61"/>
        <v>41907.208333333336</v>
      </c>
      <c r="N993">
        <v>1411966800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4.2654838709677421</v>
      </c>
      <c r="G994">
        <f t="shared" si="60"/>
        <v>100.17424242424242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7">
        <f t="shared" si="61"/>
        <v>43227.208333333328</v>
      </c>
      <c r="N994">
        <v>1526878800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0.77632653061224488</v>
      </c>
      <c r="G995">
        <f t="shared" si="60"/>
        <v>101.44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7">
        <f t="shared" si="61"/>
        <v>42362.25</v>
      </c>
      <c r="N995">
        <v>1452405600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0.52496810772501767</v>
      </c>
      <c r="G996">
        <f t="shared" si="60"/>
        <v>87.972684085510693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7">
        <f t="shared" si="61"/>
        <v>41929.208333333336</v>
      </c>
      <c r="N996">
        <v>1414040400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1.5746762589928058</v>
      </c>
      <c r="G997">
        <f t="shared" si="60"/>
        <v>74.995594713656388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7">
        <f t="shared" si="61"/>
        <v>43408.208333333328</v>
      </c>
      <c r="N997">
        <v>1543816800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0.72939393939393937</v>
      </c>
      <c r="G998">
        <f t="shared" si="60"/>
        <v>42.982142857142854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7">
        <f t="shared" si="61"/>
        <v>41276.25</v>
      </c>
      <c r="N998">
        <v>1359698400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0.60565789473684206</v>
      </c>
      <c r="G999">
        <f t="shared" si="60"/>
        <v>33.115107913669064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7">
        <f t="shared" si="61"/>
        <v>41659.25</v>
      </c>
      <c r="N999">
        <v>1390629600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0.5679129129129129</v>
      </c>
      <c r="G1000">
        <f t="shared" si="60"/>
        <v>101.13101604278074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7">
        <f t="shared" si="61"/>
        <v>40220.25</v>
      </c>
      <c r="N1000">
        <v>1267077600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0.56542754275427543</v>
      </c>
      <c r="G1001">
        <f t="shared" si="60"/>
        <v>55.98841354723708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7">
        <f t="shared" si="61"/>
        <v>42550.208333333328</v>
      </c>
      <c r="N1001">
        <v>1467781200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H1:H1048576">
    <cfRule type="containsText" dxfId="11" priority="2" operator="containsText" text="canceled">
      <formula>NOT(ISERROR(SEARCH("canceled",H1)))</formula>
    </cfRule>
    <cfRule type="containsText" dxfId="10" priority="3" operator="containsText" text="live">
      <formula>NOT(ISERROR(SEARCH("live",H1)))</formula>
    </cfRule>
    <cfRule type="containsText" dxfId="9" priority="4" operator="containsText" text="failed">
      <formula>NOT(ISERROR(SEARCH("failed",H1)))</formula>
    </cfRule>
    <cfRule type="containsText" dxfId="8" priority="5" operator="containsText" text="successful">
      <formula>NOT(ISERROR(SEARCH("successful",H1)))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theme="4"/>
      </colorScale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0996-2138-444E-A89B-CCE7534F01B7}">
  <sheetPr codeName="Sheet3"/>
  <dimension ref="A1:F14"/>
  <sheetViews>
    <sheetView zoomScaleNormal="100" workbookViewId="0">
      <selection activeCell="F20" sqref="F20"/>
    </sheetView>
  </sheetViews>
  <sheetFormatPr defaultRowHeight="15.6" x14ac:dyDescent="0.3"/>
  <cols>
    <col min="1" max="1" width="11.6992187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8" width="3.09765625" bestFit="1" customWidth="1"/>
    <col min="9" max="9" width="13.09765625" bestFit="1" customWidth="1"/>
    <col min="10" max="10" width="7.5" bestFit="1" customWidth="1"/>
    <col min="11" max="11" width="3.19921875" bestFit="1" customWidth="1"/>
    <col min="12" max="14" width="3.296875" bestFit="1" customWidth="1"/>
    <col min="15" max="15" width="2.8984375" bestFit="1" customWidth="1"/>
    <col min="16" max="16" width="3.8984375" bestFit="1" customWidth="1"/>
    <col min="17" max="17" width="10.3984375" bestFit="1" customWidth="1"/>
    <col min="18" max="18" width="5.69921875" bestFit="1" customWidth="1"/>
    <col min="19" max="19" width="3.19921875" bestFit="1" customWidth="1"/>
    <col min="20" max="22" width="3.296875" bestFit="1" customWidth="1"/>
    <col min="23" max="23" width="3.09765625" bestFit="1" customWidth="1"/>
    <col min="24" max="24" width="8.59765625" bestFit="1" customWidth="1"/>
    <col min="25" max="25" width="11.09765625" bestFit="1" customWidth="1"/>
    <col min="26" max="26" width="3.19921875" bestFit="1" customWidth="1"/>
    <col min="27" max="29" width="3.296875" bestFit="1" customWidth="1"/>
    <col min="30" max="30" width="2.8984375" bestFit="1" customWidth="1"/>
    <col min="31" max="31" width="3.8984375" bestFit="1" customWidth="1"/>
    <col min="32" max="32" width="14.09765625" bestFit="1" customWidth="1"/>
    <col min="33" max="33" width="8.69921875" bestFit="1" customWidth="1"/>
    <col min="34" max="34" width="11.59765625" bestFit="1" customWidth="1"/>
    <col min="35" max="35" width="10.8984375" bestFit="1" customWidth="1"/>
    <col min="36" max="36" width="8.69921875" bestFit="1" customWidth="1"/>
    <col min="37" max="37" width="11.59765625" bestFit="1" customWidth="1"/>
    <col min="38" max="38" width="10.8984375" bestFit="1" customWidth="1"/>
    <col min="39" max="39" width="3.796875" bestFit="1" customWidth="1"/>
    <col min="40" max="40" width="9.19921875" bestFit="1" customWidth="1"/>
    <col min="41" max="41" width="11.8984375" bestFit="1" customWidth="1"/>
    <col min="42" max="42" width="8.69921875" bestFit="1" customWidth="1"/>
    <col min="43" max="43" width="11.59765625" bestFit="1" customWidth="1"/>
    <col min="44" max="44" width="10.8984375" bestFit="1" customWidth="1"/>
  </cols>
  <sheetData>
    <row r="1" spans="1:6" x14ac:dyDescent="0.3">
      <c r="A1" s="4" t="s">
        <v>6</v>
      </c>
      <c r="B1" t="s">
        <v>2045</v>
      </c>
    </row>
    <row r="3" spans="1:6" x14ac:dyDescent="0.3">
      <c r="A3" s="4" t="s">
        <v>2073</v>
      </c>
      <c r="B3" s="4" t="s">
        <v>2046</v>
      </c>
    </row>
    <row r="4" spans="1:6" x14ac:dyDescent="0.3">
      <c r="A4" s="4" t="s">
        <v>2111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2037</v>
      </c>
      <c r="E8">
        <v>4</v>
      </c>
      <c r="F8">
        <v>4</v>
      </c>
    </row>
    <row r="9" spans="1:6" x14ac:dyDescent="0.3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5E0A-4764-42BB-9C74-AF8A124DF200}">
  <sheetPr codeName="Sheet4"/>
  <dimension ref="A1:F30"/>
  <sheetViews>
    <sheetView zoomScaleNormal="100" workbookViewId="0">
      <selection activeCell="E20" sqref="E20"/>
    </sheetView>
  </sheetViews>
  <sheetFormatPr defaultRowHeight="15.6" x14ac:dyDescent="0.3"/>
  <cols>
    <col min="1" max="1" width="17.3984375" bestFit="1" customWidth="1"/>
    <col min="2" max="2" width="11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2045</v>
      </c>
    </row>
    <row r="2" spans="1:6" x14ac:dyDescent="0.3">
      <c r="A2" s="4" t="s">
        <v>2110</v>
      </c>
      <c r="B2" t="s">
        <v>2045</v>
      </c>
    </row>
    <row r="4" spans="1:6" x14ac:dyDescent="0.3">
      <c r="A4" s="4" t="s">
        <v>2044</v>
      </c>
      <c r="B4" s="4" t="s">
        <v>2071</v>
      </c>
    </row>
    <row r="5" spans="1:6" x14ac:dyDescent="0.3">
      <c r="A5" s="4" t="s">
        <v>2072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5" t="s">
        <v>2047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3">
      <c r="A7" s="5" t="s">
        <v>2048</v>
      </c>
      <c r="B7" s="16"/>
      <c r="C7" s="16"/>
      <c r="D7" s="16"/>
      <c r="E7" s="16">
        <v>4</v>
      </c>
      <c r="F7" s="16">
        <v>4</v>
      </c>
    </row>
    <row r="8" spans="1:6" x14ac:dyDescent="0.3">
      <c r="A8" s="5" t="s">
        <v>2049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3">
      <c r="A9" s="5" t="s">
        <v>2050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3">
      <c r="A10" s="5" t="s">
        <v>2051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3">
      <c r="A11" s="5" t="s">
        <v>2052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3">
      <c r="A12" s="5" t="s">
        <v>2053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3">
      <c r="A13" s="5" t="s">
        <v>2054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3">
      <c r="A14" s="5" t="s">
        <v>2055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3">
      <c r="A15" s="5" t="s">
        <v>2056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3">
      <c r="A16" s="5" t="s">
        <v>2057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3">
      <c r="A17" s="5" t="s">
        <v>2058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3">
      <c r="A18" s="5" t="s">
        <v>2059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3">
      <c r="A19" s="5" t="s">
        <v>2060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3">
      <c r="A20" s="5" t="s">
        <v>2061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3">
      <c r="A21" s="5" t="s">
        <v>2062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3">
      <c r="A22" s="5" t="s">
        <v>2063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3">
      <c r="A23" s="5" t="s">
        <v>2064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3">
      <c r="A24" s="5" t="s">
        <v>2065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3">
      <c r="A25" s="5" t="s">
        <v>2066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3">
      <c r="A26" s="5" t="s">
        <v>2067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3">
      <c r="A27" s="5" t="s">
        <v>2068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3">
      <c r="A28" s="5" t="s">
        <v>2069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3">
      <c r="A29" s="5" t="s">
        <v>2070</v>
      </c>
      <c r="B29" s="16"/>
      <c r="C29" s="16"/>
      <c r="D29" s="16"/>
      <c r="E29" s="16">
        <v>3</v>
      </c>
      <c r="F29" s="16">
        <v>3</v>
      </c>
    </row>
    <row r="30" spans="1:6" x14ac:dyDescent="0.3">
      <c r="A30" s="5" t="s">
        <v>2043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F49D-12AF-426A-9E90-B80A4F9F4D22}">
  <sheetPr codeName="Sheet5"/>
  <dimension ref="A1:E18"/>
  <sheetViews>
    <sheetView zoomScaleNormal="100" workbookViewId="0">
      <selection activeCell="J22" sqref="J22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4" t="s">
        <v>2110</v>
      </c>
      <c r="B1" t="s">
        <v>2045</v>
      </c>
    </row>
    <row r="2" spans="1:5" x14ac:dyDescent="0.3">
      <c r="A2" s="4" t="s">
        <v>2109</v>
      </c>
      <c r="B2" t="s">
        <v>2045</v>
      </c>
    </row>
    <row r="4" spans="1:5" x14ac:dyDescent="0.3">
      <c r="A4" s="4" t="s">
        <v>2044</v>
      </c>
      <c r="B4" s="4" t="s">
        <v>2076</v>
      </c>
    </row>
    <row r="5" spans="1:5" x14ac:dyDescent="0.3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5" t="s">
        <v>2077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2078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2079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2080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2081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2082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2084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2085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2086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2087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2088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C75D-DC87-4634-88A7-7D647E915394}">
  <sheetPr codeName="Sheet2"/>
  <dimension ref="A1:H13"/>
  <sheetViews>
    <sheetView zoomScale="90" zoomScaleNormal="90" workbookViewId="0">
      <selection activeCell="L12" sqref="L1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8" width="19.19921875" style="8" bestFit="1" customWidth="1"/>
  </cols>
  <sheetData>
    <row r="1" spans="1:8" s="14" customFormat="1" x14ac:dyDescent="0.3">
      <c r="A1" s="14" t="s">
        <v>2089</v>
      </c>
      <c r="B1" s="14" t="s">
        <v>2090</v>
      </c>
      <c r="C1" s="14" t="s">
        <v>2091</v>
      </c>
      <c r="D1" s="14" t="s">
        <v>2092</v>
      </c>
      <c r="E1" s="14" t="s">
        <v>2093</v>
      </c>
      <c r="F1" s="15" t="s">
        <v>2094</v>
      </c>
      <c r="G1" s="15" t="s">
        <v>2095</v>
      </c>
      <c r="H1" s="15" t="s">
        <v>2096</v>
      </c>
    </row>
    <row r="2" spans="1:8" x14ac:dyDescent="0.3">
      <c r="A2" t="s">
        <v>2097</v>
      </c>
      <c r="B2">
        <f>COUNTIFS(Crowdfunding!D2:D1001, "&lt;1000", Crowdfunding!H2:H1001,"successful")</f>
        <v>30</v>
      </c>
      <c r="C2">
        <f>COUNTIFS(Crowdfunding!D2:D1001, "&lt;1000", Crowdfunding!H2:H1001,"failed")</f>
        <v>20</v>
      </c>
      <c r="D2">
        <f>COUNTIFS(Crowdfunding!D2:D1001, "&lt;1000", Crowdfunding!H2:H1001,"canceled")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">
      <c r="A3" t="s">
        <v>2098</v>
      </c>
      <c r="B3">
        <f>COUNTIFS(Crowdfunding!D2:D1001, "&gt;=1000",Crowdfunding!D2:D1001, "&lt;=4999", Crowdfunding!H2:H1001,"successful")</f>
        <v>191</v>
      </c>
      <c r="C3">
        <f>COUNTIFS(Crowdfunding!D2:D1001, "&gt;=1000",Crowdfunding!D2:D1001, "&lt;=4999", Crowdfunding!H2:H1001,"failed")</f>
        <v>38</v>
      </c>
      <c r="D3">
        <f>COUNTIFS(Crowdfunding!D2:D1001, "&gt;=1000",Crowdfunding!D2:D1001, "&lt;=4999", Crowdfunding!H2:H1001,"canceled")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">
      <c r="A4" t="s">
        <v>2099</v>
      </c>
      <c r="B4">
        <f>COUNTIFS(Crowdfunding!D2:D1001, "&gt;=5000",Crowdfunding!D2:D1001, "&lt;=9999", Crowdfunding!H2:H1001,"successful")</f>
        <v>164</v>
      </c>
      <c r="C4">
        <f>COUNTIFS(Crowdfunding!D2:D1001, "&gt;=5000",Crowdfunding!D2:D1001, "&lt;=9999", Crowdfunding!H2:H1001,"failed")</f>
        <v>126</v>
      </c>
      <c r="D4">
        <f>COUNTIFS(Crowdfunding!D2:D1001, "&gt;=5000",Crowdfunding!D2:D1001, "&lt;=9999", Crowdfunding!H2:H1001,"canceled")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2100</v>
      </c>
      <c r="B5">
        <f>COUNTIFS(Crowdfunding!D2:D1001, "&gt;=10000",Crowdfunding!D2:D1001, "&lt;=14999", Crowdfunding!H2:H1001,"successful")</f>
        <v>4</v>
      </c>
      <c r="C5">
        <f>COUNTIFS(Crowdfunding!D2:D1001, "&gt;=10000",Crowdfunding!D2:D1001, "&lt;=14999", Crowdfunding!H2:H1001,"failed")</f>
        <v>5</v>
      </c>
      <c r="D5">
        <f>COUNTIFS(Crowdfunding!D2:D1001, "&gt;=10000",Crowdfunding!D2:D1001, "&lt;=14999", Crowdfunding!H2:H1001,"canceled")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2101</v>
      </c>
      <c r="B6">
        <f>COUNTIFS(Crowdfunding!D2:D1001, "&gt;=15000",Crowdfunding!D2:D1001, "&lt;=19999", Crowdfunding!H2:H1001,"successful")</f>
        <v>10</v>
      </c>
      <c r="C6">
        <f>COUNTIFS(Crowdfunding!D2:D1001, "&gt;=15000",Crowdfunding!D2:D1001, "&lt;=19999", Crowdfunding!H2:H1001,"failed")</f>
        <v>0</v>
      </c>
      <c r="D6">
        <f>COUNTIFS(Crowdfunding!D2:D1001, "&gt;=15000",Crowdfunding!D2:D1001, "&lt;=19999", Crowdfunding!H2:H1001,"canceled")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2102</v>
      </c>
      <c r="B7">
        <f>COUNTIFS(Crowdfunding!D2:D1001, "&gt;=20000",Crowdfunding!D2:D1001, "&lt;=24999", Crowdfunding!H2:H1001,"successful")</f>
        <v>7</v>
      </c>
      <c r="C7">
        <f>COUNTIFS(Crowdfunding!D2:D1001, "&gt;=20000",Crowdfunding!D2:D1001, "&lt;=24999", Crowdfunding!H2:H1001,"failed")</f>
        <v>0</v>
      </c>
      <c r="D7">
        <f>COUNTIFS(Crowdfunding!D2:D1001, "&gt;=20000",Crowdfunding!D2:D1001, "&lt;=24999", Crowdfunding!H2:H1001,"canceled")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2103</v>
      </c>
      <c r="B8">
        <f>COUNTIFS(Crowdfunding!D2:D1001, "&gt;=25000",Crowdfunding!D2:D1001, "&lt;=29999", Crowdfunding!H2:H1001,"successful")</f>
        <v>11</v>
      </c>
      <c r="C8">
        <f>COUNTIFS(Crowdfunding!D2:D1001, "&gt;=25000",Crowdfunding!D2:D1001, "&lt;=29999", Crowdfunding!H2:H1001,"failed")</f>
        <v>3</v>
      </c>
      <c r="D8">
        <f>COUNTIFS(Crowdfunding!D2:D1001, "&gt;=25000",Crowdfunding!D2:D1001, "&lt;=29999", Crowdfunding!H2:H1001,"canceled")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2104</v>
      </c>
      <c r="B9">
        <f>COUNTIFS(Crowdfunding!D2:D1001, "&gt;=30000",Crowdfunding!D2:D1001, "&lt;=34999", Crowdfunding!H2:H1001,"successful")</f>
        <v>7</v>
      </c>
      <c r="C9">
        <f>COUNTIFS(Crowdfunding!D2:D1001, "&gt;=30000",Crowdfunding!D2:D1001, "&lt;=34999", Crowdfunding!H2:H1001,"failed")</f>
        <v>0</v>
      </c>
      <c r="D9">
        <f>COUNTIFS(Crowdfunding!D2:D1001, "&gt;=30000",Crowdfunding!D2:D1001, "&lt;=34999", Crowdfunding!H2:H1001,"canceled")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2105</v>
      </c>
      <c r="B10">
        <f>COUNTIFS(Crowdfunding!D2:D1001, "&gt;=35000",Crowdfunding!D2:D1001, "&lt;=39999", Crowdfunding!H2:H1001,"successful")</f>
        <v>8</v>
      </c>
      <c r="C10">
        <f>COUNTIFS(Crowdfunding!D2:D1001, "&gt;=35000",Crowdfunding!D2:D1001, "&lt;=39999", Crowdfunding!H2:H1001,"failed")</f>
        <v>3</v>
      </c>
      <c r="D10">
        <f>COUNTIFS(Crowdfunding!D2:D1001, "&gt;=35000",Crowdfunding!D2:D1001, "&lt;=39999", Crowdfunding!H2:H1001,"canceled")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2106</v>
      </c>
      <c r="B11">
        <f>COUNTIFS(Crowdfunding!D2:D1001, "&gt;=40000",Crowdfunding!D2:D1001, "&lt;=44999", Crowdfunding!H2:H1001,"successful")</f>
        <v>11</v>
      </c>
      <c r="C11">
        <f>COUNTIFS(Crowdfunding!D2:D1001, "&gt;=40000",Crowdfunding!D2:D1001, "&lt;=44999", Crowdfunding!H2:H1001,"failed")</f>
        <v>3</v>
      </c>
      <c r="D11">
        <f>COUNTIFS(Crowdfunding!D2:D1001, "&gt;=40000",Crowdfunding!D2:D1001, "&lt;=44999", Crowdfunding!H2:H1001,"canceled")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2107</v>
      </c>
      <c r="B12">
        <f>COUNTIFS(Crowdfunding!D2:D1001, "&gt;=45000",Crowdfunding!D2:D1001, "&lt;=49999", Crowdfunding!H2:H1001,"successful")</f>
        <v>8</v>
      </c>
      <c r="C12">
        <f>COUNTIFS(Crowdfunding!D2:D1001, "&gt;=45000",Crowdfunding!D2:D1001, "&lt;=49999", Crowdfunding!H2:H1001,"failed")</f>
        <v>3</v>
      </c>
      <c r="D12">
        <f>COUNTIFS(Crowdfunding!D2:D1001, "&gt;=45000",Crowdfunding!D2:D1001, "&lt;=49999", Crowdfunding!H2:H1001,"canceled")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2108</v>
      </c>
      <c r="B13">
        <f>COUNTIFS(Crowdfunding!D2:D1001, "&gt;=50000", Crowdfunding!H2:H1001,"successful")</f>
        <v>114</v>
      </c>
      <c r="C13">
        <f>COUNTIFS(Crowdfunding!D2:D1001, "&gt;=50000", Crowdfunding!H2:H1001,"failed")</f>
        <v>163</v>
      </c>
      <c r="D13">
        <f>COUNTIFS(Crowdfunding!D2:D1001, "&gt;=50000", Crowdfunding!H2:H1001,"canceled")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2B7D-84F2-488E-BE49-771F08745F10}">
  <sheetPr codeName="Sheet6"/>
  <dimension ref="A1:J566"/>
  <sheetViews>
    <sheetView workbookViewId="0">
      <selection activeCell="H12" sqref="H12:K15"/>
    </sheetView>
  </sheetViews>
  <sheetFormatPr defaultRowHeight="15.6" x14ac:dyDescent="0.3"/>
  <cols>
    <col min="1" max="1" width="9.19921875" bestFit="1" customWidth="1"/>
    <col min="2" max="2" width="13.19921875" bestFit="1" customWidth="1"/>
    <col min="5" max="5" width="13.19921875" bestFit="1" customWidth="1"/>
    <col min="8" max="8" width="39.19921875" bestFit="1" customWidth="1"/>
    <col min="9" max="9" width="12.59765625" bestFit="1" customWidth="1"/>
    <col min="10" max="10" width="11.09765625" bestFit="1" customWidth="1"/>
  </cols>
  <sheetData>
    <row r="1" spans="1:10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3">
      <c r="A2" s="9" t="s">
        <v>20</v>
      </c>
      <c r="B2">
        <v>158</v>
      </c>
      <c r="D2" t="s">
        <v>14</v>
      </c>
      <c r="E2">
        <v>0</v>
      </c>
      <c r="I2" t="s">
        <v>2115</v>
      </c>
      <c r="J2" t="s">
        <v>2116</v>
      </c>
    </row>
    <row r="3" spans="1:10" x14ac:dyDescent="0.3">
      <c r="A3" s="9" t="s">
        <v>20</v>
      </c>
      <c r="B3">
        <v>1425</v>
      </c>
      <c r="D3" t="s">
        <v>14</v>
      </c>
      <c r="E3">
        <v>24</v>
      </c>
      <c r="H3" t="s">
        <v>2112</v>
      </c>
      <c r="I3" s="11">
        <f>AVERAGE(B:B)</f>
        <v>851.14690265486729</v>
      </c>
      <c r="J3" s="12">
        <f>AVERAGE(E:E)</f>
        <v>585.61538461538464</v>
      </c>
    </row>
    <row r="4" spans="1:10" x14ac:dyDescent="0.3">
      <c r="A4" s="9" t="s">
        <v>20</v>
      </c>
      <c r="B4">
        <v>174</v>
      </c>
      <c r="D4" t="s">
        <v>14</v>
      </c>
      <c r="E4">
        <v>53</v>
      </c>
      <c r="H4" t="s">
        <v>2113</v>
      </c>
      <c r="I4" s="11">
        <f>MEDIAN(B:B)</f>
        <v>201</v>
      </c>
      <c r="J4" s="12">
        <f>MEDIAN(E:E)</f>
        <v>114.5</v>
      </c>
    </row>
    <row r="5" spans="1:10" x14ac:dyDescent="0.3">
      <c r="A5" s="9" t="s">
        <v>20</v>
      </c>
      <c r="B5">
        <v>227</v>
      </c>
      <c r="D5" t="s">
        <v>14</v>
      </c>
      <c r="E5">
        <v>18</v>
      </c>
      <c r="H5" t="s">
        <v>2119</v>
      </c>
      <c r="I5" s="11">
        <f>MIN(B:B)</f>
        <v>16</v>
      </c>
      <c r="J5" s="12">
        <f>MIN(E:E)</f>
        <v>0</v>
      </c>
    </row>
    <row r="6" spans="1:10" x14ac:dyDescent="0.3">
      <c r="A6" s="9" t="s">
        <v>20</v>
      </c>
      <c r="B6">
        <v>220</v>
      </c>
      <c r="D6" t="s">
        <v>14</v>
      </c>
      <c r="E6">
        <v>44</v>
      </c>
      <c r="H6" t="s">
        <v>2114</v>
      </c>
      <c r="I6" s="11">
        <f>MAX(B:B)</f>
        <v>7295</v>
      </c>
      <c r="J6" s="12">
        <f>MAX(E:E)</f>
        <v>6080</v>
      </c>
    </row>
    <row r="7" spans="1:10" x14ac:dyDescent="0.3">
      <c r="A7" s="9" t="s">
        <v>20</v>
      </c>
      <c r="B7">
        <v>98</v>
      </c>
      <c r="D7" t="s">
        <v>14</v>
      </c>
      <c r="E7">
        <v>27</v>
      </c>
      <c r="H7" t="s">
        <v>2117</v>
      </c>
      <c r="I7" s="11">
        <f>_xlfn.VAR.P(B:B)</f>
        <v>1603373.7324019109</v>
      </c>
      <c r="J7" s="12">
        <f>_xlfn.VAR.P(E:E)</f>
        <v>921574.68174133555</v>
      </c>
    </row>
    <row r="8" spans="1:10" x14ac:dyDescent="0.3">
      <c r="A8" s="9" t="s">
        <v>20</v>
      </c>
      <c r="B8">
        <v>100</v>
      </c>
      <c r="D8" t="s">
        <v>14</v>
      </c>
      <c r="E8">
        <v>55</v>
      </c>
      <c r="H8" t="s">
        <v>2118</v>
      </c>
      <c r="I8" s="11">
        <f>_xlfn.STDEV.P(B:B)</f>
        <v>1266.2439466397898</v>
      </c>
      <c r="J8" s="12">
        <f>_xlfn.STDEV.P(E:E)</f>
        <v>959.98681331637863</v>
      </c>
    </row>
    <row r="9" spans="1:10" x14ac:dyDescent="0.3">
      <c r="A9" s="9" t="s">
        <v>20</v>
      </c>
      <c r="B9">
        <v>1249</v>
      </c>
      <c r="D9" t="s">
        <v>14</v>
      </c>
      <c r="E9">
        <v>200</v>
      </c>
      <c r="I9" s="13"/>
      <c r="J9" s="13"/>
    </row>
    <row r="10" spans="1:10" x14ac:dyDescent="0.3">
      <c r="A10" s="9" t="s">
        <v>20</v>
      </c>
      <c r="B10">
        <v>1396</v>
      </c>
      <c r="D10" t="s">
        <v>14</v>
      </c>
      <c r="E10">
        <v>452</v>
      </c>
    </row>
    <row r="11" spans="1:10" x14ac:dyDescent="0.3">
      <c r="A11" s="9" t="s">
        <v>20</v>
      </c>
      <c r="B11">
        <v>890</v>
      </c>
      <c r="D11" t="s">
        <v>14</v>
      </c>
      <c r="E11">
        <v>674</v>
      </c>
    </row>
    <row r="12" spans="1:10" x14ac:dyDescent="0.3">
      <c r="A12" s="9" t="s">
        <v>20</v>
      </c>
      <c r="B12">
        <v>142</v>
      </c>
      <c r="D12" t="s">
        <v>14</v>
      </c>
      <c r="E12">
        <v>558</v>
      </c>
    </row>
    <row r="13" spans="1:10" x14ac:dyDescent="0.3">
      <c r="A13" s="9" t="s">
        <v>20</v>
      </c>
      <c r="B13">
        <v>2673</v>
      </c>
      <c r="D13" t="s">
        <v>14</v>
      </c>
      <c r="E13">
        <v>15</v>
      </c>
      <c r="I13" s="10"/>
      <c r="J13" s="10"/>
    </row>
    <row r="14" spans="1:10" x14ac:dyDescent="0.3">
      <c r="A14" s="9" t="s">
        <v>20</v>
      </c>
      <c r="B14">
        <v>163</v>
      </c>
      <c r="D14" t="s">
        <v>14</v>
      </c>
      <c r="E14">
        <v>2307</v>
      </c>
    </row>
    <row r="15" spans="1:10" x14ac:dyDescent="0.3">
      <c r="A15" s="9" t="s">
        <v>20</v>
      </c>
      <c r="B15">
        <v>2220</v>
      </c>
      <c r="D15" t="s">
        <v>14</v>
      </c>
      <c r="E15">
        <v>88</v>
      </c>
    </row>
    <row r="16" spans="1:10" x14ac:dyDescent="0.3">
      <c r="A16" s="9" t="s">
        <v>20</v>
      </c>
      <c r="B16">
        <v>1606</v>
      </c>
      <c r="D16" t="s">
        <v>14</v>
      </c>
      <c r="E16">
        <v>48</v>
      </c>
    </row>
    <row r="17" spans="1:5" x14ac:dyDescent="0.3">
      <c r="A17" s="9" t="s">
        <v>20</v>
      </c>
      <c r="B17">
        <v>129</v>
      </c>
      <c r="D17" t="s">
        <v>14</v>
      </c>
      <c r="E17">
        <v>1</v>
      </c>
    </row>
    <row r="18" spans="1:5" x14ac:dyDescent="0.3">
      <c r="A18" s="9" t="s">
        <v>20</v>
      </c>
      <c r="B18">
        <v>226</v>
      </c>
      <c r="D18" t="s">
        <v>14</v>
      </c>
      <c r="E18">
        <v>1467</v>
      </c>
    </row>
    <row r="19" spans="1:5" x14ac:dyDescent="0.3">
      <c r="A19" s="9" t="s">
        <v>20</v>
      </c>
      <c r="B19">
        <v>5419</v>
      </c>
      <c r="D19" t="s">
        <v>14</v>
      </c>
      <c r="E19">
        <v>75</v>
      </c>
    </row>
    <row r="20" spans="1:5" x14ac:dyDescent="0.3">
      <c r="A20" s="9" t="s">
        <v>20</v>
      </c>
      <c r="B20">
        <v>165</v>
      </c>
      <c r="D20" t="s">
        <v>14</v>
      </c>
      <c r="E20">
        <v>120</v>
      </c>
    </row>
    <row r="21" spans="1:5" x14ac:dyDescent="0.3">
      <c r="A21" s="9" t="s">
        <v>20</v>
      </c>
      <c r="B21">
        <v>1965</v>
      </c>
      <c r="D21" t="s">
        <v>14</v>
      </c>
      <c r="E21">
        <v>2253</v>
      </c>
    </row>
    <row r="22" spans="1:5" x14ac:dyDescent="0.3">
      <c r="A22" s="9" t="s">
        <v>20</v>
      </c>
      <c r="B22">
        <v>16</v>
      </c>
      <c r="D22" t="s">
        <v>14</v>
      </c>
      <c r="E22">
        <v>5</v>
      </c>
    </row>
    <row r="23" spans="1:5" x14ac:dyDescent="0.3">
      <c r="A23" s="9" t="s">
        <v>20</v>
      </c>
      <c r="B23">
        <v>107</v>
      </c>
      <c r="D23" t="s">
        <v>14</v>
      </c>
      <c r="E23">
        <v>38</v>
      </c>
    </row>
    <row r="24" spans="1:5" x14ac:dyDescent="0.3">
      <c r="A24" s="9" t="s">
        <v>20</v>
      </c>
      <c r="B24">
        <v>134</v>
      </c>
      <c r="D24" t="s">
        <v>14</v>
      </c>
      <c r="E24">
        <v>12</v>
      </c>
    </row>
    <row r="25" spans="1:5" x14ac:dyDescent="0.3">
      <c r="A25" s="9" t="s">
        <v>20</v>
      </c>
      <c r="B25">
        <v>198</v>
      </c>
      <c r="D25" t="s">
        <v>14</v>
      </c>
      <c r="E25">
        <v>1684</v>
      </c>
    </row>
    <row r="26" spans="1:5" x14ac:dyDescent="0.3">
      <c r="A26" s="9" t="s">
        <v>20</v>
      </c>
      <c r="B26">
        <v>111</v>
      </c>
      <c r="D26" t="s">
        <v>14</v>
      </c>
      <c r="E26">
        <v>56</v>
      </c>
    </row>
    <row r="27" spans="1:5" x14ac:dyDescent="0.3">
      <c r="A27" s="9" t="s">
        <v>20</v>
      </c>
      <c r="B27">
        <v>222</v>
      </c>
      <c r="D27" t="s">
        <v>14</v>
      </c>
      <c r="E27">
        <v>838</v>
      </c>
    </row>
    <row r="28" spans="1:5" x14ac:dyDescent="0.3">
      <c r="A28" s="9" t="s">
        <v>20</v>
      </c>
      <c r="B28">
        <v>6212</v>
      </c>
      <c r="D28" t="s">
        <v>14</v>
      </c>
      <c r="E28">
        <v>1000</v>
      </c>
    </row>
    <row r="29" spans="1:5" x14ac:dyDescent="0.3">
      <c r="A29" s="9" t="s">
        <v>20</v>
      </c>
      <c r="B29">
        <v>98</v>
      </c>
      <c r="D29" t="s">
        <v>14</v>
      </c>
      <c r="E29">
        <v>1482</v>
      </c>
    </row>
    <row r="30" spans="1:5" x14ac:dyDescent="0.3">
      <c r="A30" s="9" t="s">
        <v>20</v>
      </c>
      <c r="B30">
        <v>92</v>
      </c>
      <c r="D30" t="s">
        <v>14</v>
      </c>
      <c r="E30">
        <v>106</v>
      </c>
    </row>
    <row r="31" spans="1:5" x14ac:dyDescent="0.3">
      <c r="A31" s="9" t="s">
        <v>20</v>
      </c>
      <c r="B31">
        <v>149</v>
      </c>
      <c r="D31" t="s">
        <v>14</v>
      </c>
      <c r="E31">
        <v>679</v>
      </c>
    </row>
    <row r="32" spans="1:5" x14ac:dyDescent="0.3">
      <c r="A32" s="9" t="s">
        <v>20</v>
      </c>
      <c r="B32">
        <v>2431</v>
      </c>
      <c r="D32" t="s">
        <v>14</v>
      </c>
      <c r="E32">
        <v>1220</v>
      </c>
    </row>
    <row r="33" spans="1:5" x14ac:dyDescent="0.3">
      <c r="A33" s="9" t="s">
        <v>20</v>
      </c>
      <c r="B33">
        <v>303</v>
      </c>
      <c r="D33" t="s">
        <v>14</v>
      </c>
      <c r="E33">
        <v>1</v>
      </c>
    </row>
    <row r="34" spans="1:5" x14ac:dyDescent="0.3">
      <c r="A34" s="9" t="s">
        <v>20</v>
      </c>
      <c r="B34">
        <v>209</v>
      </c>
      <c r="D34" t="s">
        <v>14</v>
      </c>
      <c r="E34">
        <v>37</v>
      </c>
    </row>
    <row r="35" spans="1:5" x14ac:dyDescent="0.3">
      <c r="A35" s="9" t="s">
        <v>20</v>
      </c>
      <c r="B35">
        <v>131</v>
      </c>
      <c r="D35" t="s">
        <v>14</v>
      </c>
      <c r="E35">
        <v>60</v>
      </c>
    </row>
    <row r="36" spans="1:5" x14ac:dyDescent="0.3">
      <c r="A36" s="9" t="s">
        <v>20</v>
      </c>
      <c r="B36">
        <v>164</v>
      </c>
      <c r="D36" t="s">
        <v>14</v>
      </c>
      <c r="E36">
        <v>296</v>
      </c>
    </row>
    <row r="37" spans="1:5" x14ac:dyDescent="0.3">
      <c r="A37" s="9" t="s">
        <v>20</v>
      </c>
      <c r="B37">
        <v>201</v>
      </c>
      <c r="D37" t="s">
        <v>14</v>
      </c>
      <c r="E37">
        <v>3304</v>
      </c>
    </row>
    <row r="38" spans="1:5" x14ac:dyDescent="0.3">
      <c r="A38" s="9" t="s">
        <v>20</v>
      </c>
      <c r="B38">
        <v>211</v>
      </c>
      <c r="D38" t="s">
        <v>14</v>
      </c>
      <c r="E38">
        <v>73</v>
      </c>
    </row>
    <row r="39" spans="1:5" x14ac:dyDescent="0.3">
      <c r="A39" s="9" t="s">
        <v>20</v>
      </c>
      <c r="B39">
        <v>128</v>
      </c>
      <c r="D39" t="s">
        <v>14</v>
      </c>
      <c r="E39">
        <v>3387</v>
      </c>
    </row>
    <row r="40" spans="1:5" x14ac:dyDescent="0.3">
      <c r="A40" s="9" t="s">
        <v>20</v>
      </c>
      <c r="B40">
        <v>1600</v>
      </c>
      <c r="D40" t="s">
        <v>14</v>
      </c>
      <c r="E40">
        <v>662</v>
      </c>
    </row>
    <row r="41" spans="1:5" x14ac:dyDescent="0.3">
      <c r="A41" s="9" t="s">
        <v>20</v>
      </c>
      <c r="B41">
        <v>249</v>
      </c>
      <c r="D41" t="s">
        <v>14</v>
      </c>
      <c r="E41">
        <v>774</v>
      </c>
    </row>
    <row r="42" spans="1:5" x14ac:dyDescent="0.3">
      <c r="A42" s="9" t="s">
        <v>20</v>
      </c>
      <c r="B42">
        <v>236</v>
      </c>
      <c r="D42" t="s">
        <v>14</v>
      </c>
      <c r="E42">
        <v>672</v>
      </c>
    </row>
    <row r="43" spans="1:5" x14ac:dyDescent="0.3">
      <c r="A43" s="9" t="s">
        <v>20</v>
      </c>
      <c r="B43">
        <v>4065</v>
      </c>
      <c r="D43" t="s">
        <v>14</v>
      </c>
      <c r="E43">
        <v>940</v>
      </c>
    </row>
    <row r="44" spans="1:5" x14ac:dyDescent="0.3">
      <c r="A44" s="9" t="s">
        <v>20</v>
      </c>
      <c r="B44">
        <v>246</v>
      </c>
      <c r="D44" t="s">
        <v>14</v>
      </c>
      <c r="E44">
        <v>117</v>
      </c>
    </row>
    <row r="45" spans="1:5" x14ac:dyDescent="0.3">
      <c r="A45" s="9" t="s">
        <v>20</v>
      </c>
      <c r="B45">
        <v>2475</v>
      </c>
      <c r="D45" t="s">
        <v>14</v>
      </c>
      <c r="E45">
        <v>115</v>
      </c>
    </row>
    <row r="46" spans="1:5" x14ac:dyDescent="0.3">
      <c r="A46" s="9" t="s">
        <v>20</v>
      </c>
      <c r="B46">
        <v>76</v>
      </c>
      <c r="D46" t="s">
        <v>14</v>
      </c>
      <c r="E46">
        <v>326</v>
      </c>
    </row>
    <row r="47" spans="1:5" x14ac:dyDescent="0.3">
      <c r="A47" s="9" t="s">
        <v>20</v>
      </c>
      <c r="B47">
        <v>54</v>
      </c>
      <c r="D47" t="s">
        <v>14</v>
      </c>
      <c r="E47">
        <v>1</v>
      </c>
    </row>
    <row r="48" spans="1:5" x14ac:dyDescent="0.3">
      <c r="A48" s="9" t="s">
        <v>20</v>
      </c>
      <c r="B48">
        <v>88</v>
      </c>
      <c r="D48" t="s">
        <v>14</v>
      </c>
      <c r="E48">
        <v>1467</v>
      </c>
    </row>
    <row r="49" spans="1:5" x14ac:dyDescent="0.3">
      <c r="A49" s="9" t="s">
        <v>20</v>
      </c>
      <c r="B49">
        <v>85</v>
      </c>
      <c r="D49" t="s">
        <v>14</v>
      </c>
      <c r="E49">
        <v>5681</v>
      </c>
    </row>
    <row r="50" spans="1:5" x14ac:dyDescent="0.3">
      <c r="A50" s="9" t="s">
        <v>20</v>
      </c>
      <c r="B50">
        <v>170</v>
      </c>
      <c r="D50" t="s">
        <v>14</v>
      </c>
      <c r="E50">
        <v>1059</v>
      </c>
    </row>
    <row r="51" spans="1:5" x14ac:dyDescent="0.3">
      <c r="A51" s="9" t="s">
        <v>20</v>
      </c>
      <c r="B51">
        <v>330</v>
      </c>
      <c r="D51" t="s">
        <v>14</v>
      </c>
      <c r="E51">
        <v>1194</v>
      </c>
    </row>
    <row r="52" spans="1:5" x14ac:dyDescent="0.3">
      <c r="A52" s="9" t="s">
        <v>20</v>
      </c>
      <c r="B52">
        <v>127</v>
      </c>
      <c r="D52" t="s">
        <v>14</v>
      </c>
      <c r="E52">
        <v>30</v>
      </c>
    </row>
    <row r="53" spans="1:5" x14ac:dyDescent="0.3">
      <c r="A53" s="9" t="s">
        <v>20</v>
      </c>
      <c r="B53">
        <v>411</v>
      </c>
      <c r="D53" t="s">
        <v>14</v>
      </c>
      <c r="E53">
        <v>75</v>
      </c>
    </row>
    <row r="54" spans="1:5" x14ac:dyDescent="0.3">
      <c r="A54" s="9" t="s">
        <v>20</v>
      </c>
      <c r="B54">
        <v>180</v>
      </c>
      <c r="D54" t="s">
        <v>14</v>
      </c>
      <c r="E54">
        <v>955</v>
      </c>
    </row>
    <row r="55" spans="1:5" x14ac:dyDescent="0.3">
      <c r="A55" s="9" t="s">
        <v>20</v>
      </c>
      <c r="B55">
        <v>374</v>
      </c>
      <c r="D55" t="s">
        <v>14</v>
      </c>
      <c r="E55">
        <v>67</v>
      </c>
    </row>
    <row r="56" spans="1:5" x14ac:dyDescent="0.3">
      <c r="A56" s="9" t="s">
        <v>20</v>
      </c>
      <c r="B56">
        <v>71</v>
      </c>
      <c r="D56" t="s">
        <v>14</v>
      </c>
      <c r="E56">
        <v>5</v>
      </c>
    </row>
    <row r="57" spans="1:5" x14ac:dyDescent="0.3">
      <c r="A57" s="9" t="s">
        <v>20</v>
      </c>
      <c r="B57">
        <v>203</v>
      </c>
      <c r="D57" t="s">
        <v>14</v>
      </c>
      <c r="E57">
        <v>26</v>
      </c>
    </row>
    <row r="58" spans="1:5" x14ac:dyDescent="0.3">
      <c r="A58" s="9" t="s">
        <v>20</v>
      </c>
      <c r="B58">
        <v>113</v>
      </c>
      <c r="D58" t="s">
        <v>14</v>
      </c>
      <c r="E58">
        <v>1130</v>
      </c>
    </row>
    <row r="59" spans="1:5" x14ac:dyDescent="0.3">
      <c r="A59" s="9" t="s">
        <v>20</v>
      </c>
      <c r="B59">
        <v>96</v>
      </c>
      <c r="D59" t="s">
        <v>14</v>
      </c>
      <c r="E59">
        <v>782</v>
      </c>
    </row>
    <row r="60" spans="1:5" x14ac:dyDescent="0.3">
      <c r="A60" s="9" t="s">
        <v>20</v>
      </c>
      <c r="B60">
        <v>498</v>
      </c>
      <c r="D60" t="s">
        <v>14</v>
      </c>
      <c r="E60">
        <v>210</v>
      </c>
    </row>
    <row r="61" spans="1:5" x14ac:dyDescent="0.3">
      <c r="A61" s="9" t="s">
        <v>20</v>
      </c>
      <c r="B61">
        <v>180</v>
      </c>
      <c r="D61" t="s">
        <v>14</v>
      </c>
      <c r="E61">
        <v>136</v>
      </c>
    </row>
    <row r="62" spans="1:5" x14ac:dyDescent="0.3">
      <c r="A62" s="9" t="s">
        <v>20</v>
      </c>
      <c r="B62">
        <v>27</v>
      </c>
      <c r="D62" t="s">
        <v>14</v>
      </c>
      <c r="E62">
        <v>86</v>
      </c>
    </row>
    <row r="63" spans="1:5" x14ac:dyDescent="0.3">
      <c r="A63" s="9" t="s">
        <v>20</v>
      </c>
      <c r="B63">
        <v>2331</v>
      </c>
      <c r="D63" t="s">
        <v>14</v>
      </c>
      <c r="E63">
        <v>19</v>
      </c>
    </row>
    <row r="64" spans="1:5" x14ac:dyDescent="0.3">
      <c r="A64" s="9" t="s">
        <v>20</v>
      </c>
      <c r="B64">
        <v>113</v>
      </c>
      <c r="D64" t="s">
        <v>14</v>
      </c>
      <c r="E64">
        <v>886</v>
      </c>
    </row>
    <row r="65" spans="1:5" x14ac:dyDescent="0.3">
      <c r="A65" s="9" t="s">
        <v>20</v>
      </c>
      <c r="B65">
        <v>164</v>
      </c>
      <c r="D65" t="s">
        <v>14</v>
      </c>
      <c r="E65">
        <v>35</v>
      </c>
    </row>
    <row r="66" spans="1:5" x14ac:dyDescent="0.3">
      <c r="A66" s="9" t="s">
        <v>20</v>
      </c>
      <c r="B66">
        <v>164</v>
      </c>
      <c r="D66" t="s">
        <v>14</v>
      </c>
      <c r="E66">
        <v>24</v>
      </c>
    </row>
    <row r="67" spans="1:5" x14ac:dyDescent="0.3">
      <c r="A67" s="9" t="s">
        <v>20</v>
      </c>
      <c r="B67">
        <v>336</v>
      </c>
      <c r="D67" t="s">
        <v>14</v>
      </c>
      <c r="E67">
        <v>86</v>
      </c>
    </row>
    <row r="68" spans="1:5" x14ac:dyDescent="0.3">
      <c r="A68" s="9" t="s">
        <v>20</v>
      </c>
      <c r="B68">
        <v>1917</v>
      </c>
      <c r="D68" t="s">
        <v>14</v>
      </c>
      <c r="E68">
        <v>243</v>
      </c>
    </row>
    <row r="69" spans="1:5" x14ac:dyDescent="0.3">
      <c r="A69" s="9" t="s">
        <v>20</v>
      </c>
      <c r="B69">
        <v>95</v>
      </c>
      <c r="D69" t="s">
        <v>14</v>
      </c>
      <c r="E69">
        <v>65</v>
      </c>
    </row>
    <row r="70" spans="1:5" x14ac:dyDescent="0.3">
      <c r="A70" s="9" t="s">
        <v>20</v>
      </c>
      <c r="B70">
        <v>147</v>
      </c>
      <c r="D70" t="s">
        <v>14</v>
      </c>
      <c r="E70">
        <v>100</v>
      </c>
    </row>
    <row r="71" spans="1:5" x14ac:dyDescent="0.3">
      <c r="A71" s="9" t="s">
        <v>20</v>
      </c>
      <c r="B71">
        <v>86</v>
      </c>
      <c r="D71" t="s">
        <v>14</v>
      </c>
      <c r="E71">
        <v>168</v>
      </c>
    </row>
    <row r="72" spans="1:5" x14ac:dyDescent="0.3">
      <c r="A72" s="9" t="s">
        <v>20</v>
      </c>
      <c r="B72">
        <v>83</v>
      </c>
      <c r="D72" t="s">
        <v>14</v>
      </c>
      <c r="E72">
        <v>13</v>
      </c>
    </row>
    <row r="73" spans="1:5" x14ac:dyDescent="0.3">
      <c r="A73" s="9" t="s">
        <v>20</v>
      </c>
      <c r="B73">
        <v>676</v>
      </c>
      <c r="D73" t="s">
        <v>14</v>
      </c>
      <c r="E73">
        <v>1</v>
      </c>
    </row>
    <row r="74" spans="1:5" x14ac:dyDescent="0.3">
      <c r="A74" s="9" t="s">
        <v>20</v>
      </c>
      <c r="B74">
        <v>361</v>
      </c>
      <c r="D74" t="s">
        <v>14</v>
      </c>
      <c r="E74">
        <v>40</v>
      </c>
    </row>
    <row r="75" spans="1:5" x14ac:dyDescent="0.3">
      <c r="A75" s="9" t="s">
        <v>20</v>
      </c>
      <c r="B75">
        <v>131</v>
      </c>
      <c r="D75" t="s">
        <v>14</v>
      </c>
      <c r="E75">
        <v>226</v>
      </c>
    </row>
    <row r="76" spans="1:5" x14ac:dyDescent="0.3">
      <c r="A76" s="9" t="s">
        <v>20</v>
      </c>
      <c r="B76">
        <v>126</v>
      </c>
      <c r="D76" t="s">
        <v>14</v>
      </c>
      <c r="E76">
        <v>1625</v>
      </c>
    </row>
    <row r="77" spans="1:5" x14ac:dyDescent="0.3">
      <c r="A77" s="9" t="s">
        <v>20</v>
      </c>
      <c r="B77">
        <v>275</v>
      </c>
      <c r="D77" t="s">
        <v>14</v>
      </c>
      <c r="E77">
        <v>143</v>
      </c>
    </row>
    <row r="78" spans="1:5" x14ac:dyDescent="0.3">
      <c r="A78" s="9" t="s">
        <v>20</v>
      </c>
      <c r="B78">
        <v>67</v>
      </c>
      <c r="D78" t="s">
        <v>14</v>
      </c>
      <c r="E78">
        <v>934</v>
      </c>
    </row>
    <row r="79" spans="1:5" x14ac:dyDescent="0.3">
      <c r="A79" s="9" t="s">
        <v>20</v>
      </c>
      <c r="B79">
        <v>154</v>
      </c>
      <c r="D79" t="s">
        <v>14</v>
      </c>
      <c r="E79">
        <v>17</v>
      </c>
    </row>
    <row r="80" spans="1:5" x14ac:dyDescent="0.3">
      <c r="A80" s="9" t="s">
        <v>20</v>
      </c>
      <c r="B80">
        <v>1782</v>
      </c>
      <c r="D80" t="s">
        <v>14</v>
      </c>
      <c r="E80">
        <v>2179</v>
      </c>
    </row>
    <row r="81" spans="1:5" x14ac:dyDescent="0.3">
      <c r="A81" s="9" t="s">
        <v>20</v>
      </c>
      <c r="B81">
        <v>903</v>
      </c>
      <c r="D81" t="s">
        <v>14</v>
      </c>
      <c r="E81">
        <v>931</v>
      </c>
    </row>
    <row r="82" spans="1:5" x14ac:dyDescent="0.3">
      <c r="A82" s="9" t="s">
        <v>20</v>
      </c>
      <c r="B82">
        <v>94</v>
      </c>
      <c r="D82" t="s">
        <v>14</v>
      </c>
      <c r="E82">
        <v>92</v>
      </c>
    </row>
    <row r="83" spans="1:5" x14ac:dyDescent="0.3">
      <c r="A83" s="9" t="s">
        <v>20</v>
      </c>
      <c r="B83">
        <v>180</v>
      </c>
      <c r="D83" t="s">
        <v>14</v>
      </c>
      <c r="E83">
        <v>57</v>
      </c>
    </row>
    <row r="84" spans="1:5" x14ac:dyDescent="0.3">
      <c r="A84" s="9" t="s">
        <v>20</v>
      </c>
      <c r="B84">
        <v>533</v>
      </c>
      <c r="D84" t="s">
        <v>14</v>
      </c>
      <c r="E84">
        <v>41</v>
      </c>
    </row>
    <row r="85" spans="1:5" x14ac:dyDescent="0.3">
      <c r="A85" s="9" t="s">
        <v>20</v>
      </c>
      <c r="B85">
        <v>2443</v>
      </c>
      <c r="D85" t="s">
        <v>14</v>
      </c>
      <c r="E85">
        <v>1</v>
      </c>
    </row>
    <row r="86" spans="1:5" x14ac:dyDescent="0.3">
      <c r="A86" s="9" t="s">
        <v>20</v>
      </c>
      <c r="B86">
        <v>89</v>
      </c>
      <c r="D86" t="s">
        <v>14</v>
      </c>
      <c r="E86">
        <v>101</v>
      </c>
    </row>
    <row r="87" spans="1:5" x14ac:dyDescent="0.3">
      <c r="A87" s="9" t="s">
        <v>20</v>
      </c>
      <c r="B87">
        <v>159</v>
      </c>
      <c r="D87" t="s">
        <v>14</v>
      </c>
      <c r="E87">
        <v>1335</v>
      </c>
    </row>
    <row r="88" spans="1:5" x14ac:dyDescent="0.3">
      <c r="A88" s="9" t="s">
        <v>20</v>
      </c>
      <c r="B88">
        <v>50</v>
      </c>
      <c r="D88" t="s">
        <v>14</v>
      </c>
      <c r="E88">
        <v>15</v>
      </c>
    </row>
    <row r="89" spans="1:5" x14ac:dyDescent="0.3">
      <c r="A89" s="9" t="s">
        <v>20</v>
      </c>
      <c r="B89">
        <v>186</v>
      </c>
      <c r="D89" t="s">
        <v>14</v>
      </c>
      <c r="E89">
        <v>454</v>
      </c>
    </row>
    <row r="90" spans="1:5" x14ac:dyDescent="0.3">
      <c r="A90" s="9" t="s">
        <v>20</v>
      </c>
      <c r="B90">
        <v>1071</v>
      </c>
      <c r="D90" t="s">
        <v>14</v>
      </c>
      <c r="E90">
        <v>3182</v>
      </c>
    </row>
    <row r="91" spans="1:5" x14ac:dyDescent="0.3">
      <c r="A91" s="9" t="s">
        <v>20</v>
      </c>
      <c r="B91">
        <v>117</v>
      </c>
      <c r="D91" t="s">
        <v>14</v>
      </c>
      <c r="E91">
        <v>15</v>
      </c>
    </row>
    <row r="92" spans="1:5" x14ac:dyDescent="0.3">
      <c r="A92" s="9" t="s">
        <v>20</v>
      </c>
      <c r="B92">
        <v>70</v>
      </c>
      <c r="D92" t="s">
        <v>14</v>
      </c>
      <c r="E92">
        <v>133</v>
      </c>
    </row>
    <row r="93" spans="1:5" x14ac:dyDescent="0.3">
      <c r="A93" s="9" t="s">
        <v>20</v>
      </c>
      <c r="B93">
        <v>135</v>
      </c>
      <c r="D93" t="s">
        <v>14</v>
      </c>
      <c r="E93">
        <v>2062</v>
      </c>
    </row>
    <row r="94" spans="1:5" x14ac:dyDescent="0.3">
      <c r="A94" s="9" t="s">
        <v>20</v>
      </c>
      <c r="B94">
        <v>768</v>
      </c>
      <c r="D94" t="s">
        <v>14</v>
      </c>
      <c r="E94">
        <v>29</v>
      </c>
    </row>
    <row r="95" spans="1:5" x14ac:dyDescent="0.3">
      <c r="A95" s="9" t="s">
        <v>20</v>
      </c>
      <c r="B95">
        <v>199</v>
      </c>
      <c r="D95" t="s">
        <v>14</v>
      </c>
      <c r="E95">
        <v>132</v>
      </c>
    </row>
    <row r="96" spans="1:5" x14ac:dyDescent="0.3">
      <c r="A96" s="9" t="s">
        <v>20</v>
      </c>
      <c r="B96">
        <v>107</v>
      </c>
      <c r="D96" t="s">
        <v>14</v>
      </c>
      <c r="E96">
        <v>137</v>
      </c>
    </row>
    <row r="97" spans="1:5" x14ac:dyDescent="0.3">
      <c r="A97" s="9" t="s">
        <v>20</v>
      </c>
      <c r="B97">
        <v>195</v>
      </c>
      <c r="D97" t="s">
        <v>14</v>
      </c>
      <c r="E97">
        <v>908</v>
      </c>
    </row>
    <row r="98" spans="1:5" x14ac:dyDescent="0.3">
      <c r="A98" s="9" t="s">
        <v>20</v>
      </c>
      <c r="B98">
        <v>3376</v>
      </c>
      <c r="D98" t="s">
        <v>14</v>
      </c>
      <c r="E98">
        <v>10</v>
      </c>
    </row>
    <row r="99" spans="1:5" x14ac:dyDescent="0.3">
      <c r="A99" s="9" t="s">
        <v>20</v>
      </c>
      <c r="B99">
        <v>41</v>
      </c>
      <c r="D99" t="s">
        <v>14</v>
      </c>
      <c r="E99">
        <v>1910</v>
      </c>
    </row>
    <row r="100" spans="1:5" x14ac:dyDescent="0.3">
      <c r="A100" s="9" t="s">
        <v>20</v>
      </c>
      <c r="B100">
        <v>1821</v>
      </c>
      <c r="D100" t="s">
        <v>14</v>
      </c>
      <c r="E100">
        <v>38</v>
      </c>
    </row>
    <row r="101" spans="1:5" x14ac:dyDescent="0.3">
      <c r="A101" s="9" t="s">
        <v>20</v>
      </c>
      <c r="B101">
        <v>164</v>
      </c>
      <c r="D101" t="s">
        <v>14</v>
      </c>
      <c r="E101">
        <v>104</v>
      </c>
    </row>
    <row r="102" spans="1:5" x14ac:dyDescent="0.3">
      <c r="A102" s="9" t="s">
        <v>20</v>
      </c>
      <c r="B102">
        <v>157</v>
      </c>
      <c r="D102" t="s">
        <v>14</v>
      </c>
      <c r="E102">
        <v>49</v>
      </c>
    </row>
    <row r="103" spans="1:5" x14ac:dyDescent="0.3">
      <c r="A103" s="9" t="s">
        <v>20</v>
      </c>
      <c r="B103">
        <v>246</v>
      </c>
      <c r="D103" t="s">
        <v>14</v>
      </c>
      <c r="E103">
        <v>1</v>
      </c>
    </row>
    <row r="104" spans="1:5" x14ac:dyDescent="0.3">
      <c r="A104" s="9" t="s">
        <v>20</v>
      </c>
      <c r="B104">
        <v>1396</v>
      </c>
      <c r="D104" t="s">
        <v>14</v>
      </c>
      <c r="E104">
        <v>245</v>
      </c>
    </row>
    <row r="105" spans="1:5" x14ac:dyDescent="0.3">
      <c r="A105" s="9" t="s">
        <v>20</v>
      </c>
      <c r="B105">
        <v>2506</v>
      </c>
      <c r="D105" t="s">
        <v>14</v>
      </c>
      <c r="E105">
        <v>32</v>
      </c>
    </row>
    <row r="106" spans="1:5" x14ac:dyDescent="0.3">
      <c r="A106" s="9" t="s">
        <v>20</v>
      </c>
      <c r="B106">
        <v>244</v>
      </c>
      <c r="D106" t="s">
        <v>14</v>
      </c>
      <c r="E106">
        <v>7</v>
      </c>
    </row>
    <row r="107" spans="1:5" x14ac:dyDescent="0.3">
      <c r="A107" s="9" t="s">
        <v>20</v>
      </c>
      <c r="B107">
        <v>146</v>
      </c>
      <c r="D107" t="s">
        <v>14</v>
      </c>
      <c r="E107">
        <v>803</v>
      </c>
    </row>
    <row r="108" spans="1:5" x14ac:dyDescent="0.3">
      <c r="A108" s="9" t="s">
        <v>20</v>
      </c>
      <c r="B108">
        <v>1267</v>
      </c>
      <c r="D108" t="s">
        <v>14</v>
      </c>
      <c r="E108">
        <v>16</v>
      </c>
    </row>
    <row r="109" spans="1:5" x14ac:dyDescent="0.3">
      <c r="A109" s="9" t="s">
        <v>20</v>
      </c>
      <c r="B109">
        <v>1561</v>
      </c>
      <c r="D109" t="s">
        <v>14</v>
      </c>
      <c r="E109">
        <v>31</v>
      </c>
    </row>
    <row r="110" spans="1:5" x14ac:dyDescent="0.3">
      <c r="A110" s="9" t="s">
        <v>20</v>
      </c>
      <c r="B110">
        <v>48</v>
      </c>
      <c r="D110" t="s">
        <v>14</v>
      </c>
      <c r="E110">
        <v>108</v>
      </c>
    </row>
    <row r="111" spans="1:5" x14ac:dyDescent="0.3">
      <c r="A111" s="9" t="s">
        <v>20</v>
      </c>
      <c r="B111">
        <v>2739</v>
      </c>
      <c r="D111" t="s">
        <v>14</v>
      </c>
      <c r="E111">
        <v>30</v>
      </c>
    </row>
    <row r="112" spans="1:5" x14ac:dyDescent="0.3">
      <c r="A112" s="9" t="s">
        <v>20</v>
      </c>
      <c r="B112">
        <v>3537</v>
      </c>
      <c r="D112" t="s">
        <v>14</v>
      </c>
      <c r="E112">
        <v>17</v>
      </c>
    </row>
    <row r="113" spans="1:5" x14ac:dyDescent="0.3">
      <c r="A113" s="9" t="s">
        <v>20</v>
      </c>
      <c r="B113">
        <v>2107</v>
      </c>
      <c r="D113" t="s">
        <v>14</v>
      </c>
      <c r="E113">
        <v>80</v>
      </c>
    </row>
    <row r="114" spans="1:5" x14ac:dyDescent="0.3">
      <c r="A114" s="9" t="s">
        <v>20</v>
      </c>
      <c r="B114">
        <v>3318</v>
      </c>
      <c r="D114" t="s">
        <v>14</v>
      </c>
      <c r="E114">
        <v>2468</v>
      </c>
    </row>
    <row r="115" spans="1:5" x14ac:dyDescent="0.3">
      <c r="A115" s="9" t="s">
        <v>20</v>
      </c>
      <c r="B115">
        <v>340</v>
      </c>
      <c r="D115" t="s">
        <v>14</v>
      </c>
      <c r="E115">
        <v>26</v>
      </c>
    </row>
    <row r="116" spans="1:5" x14ac:dyDescent="0.3">
      <c r="A116" s="9" t="s">
        <v>20</v>
      </c>
      <c r="B116">
        <v>1442</v>
      </c>
      <c r="D116" t="s">
        <v>14</v>
      </c>
      <c r="E116">
        <v>73</v>
      </c>
    </row>
    <row r="117" spans="1:5" x14ac:dyDescent="0.3">
      <c r="A117" s="9" t="s">
        <v>20</v>
      </c>
      <c r="B117">
        <v>126</v>
      </c>
      <c r="D117" t="s">
        <v>14</v>
      </c>
      <c r="E117">
        <v>128</v>
      </c>
    </row>
    <row r="118" spans="1:5" x14ac:dyDescent="0.3">
      <c r="A118" s="9" t="s">
        <v>20</v>
      </c>
      <c r="B118">
        <v>524</v>
      </c>
      <c r="D118" t="s">
        <v>14</v>
      </c>
      <c r="E118">
        <v>33</v>
      </c>
    </row>
    <row r="119" spans="1:5" x14ac:dyDescent="0.3">
      <c r="A119" s="9" t="s">
        <v>20</v>
      </c>
      <c r="B119">
        <v>1989</v>
      </c>
      <c r="D119" t="s">
        <v>14</v>
      </c>
      <c r="E119">
        <v>1072</v>
      </c>
    </row>
    <row r="120" spans="1:5" x14ac:dyDescent="0.3">
      <c r="A120" s="9" t="s">
        <v>20</v>
      </c>
      <c r="B120">
        <v>157</v>
      </c>
      <c r="D120" t="s">
        <v>14</v>
      </c>
      <c r="E120">
        <v>393</v>
      </c>
    </row>
    <row r="121" spans="1:5" x14ac:dyDescent="0.3">
      <c r="A121" s="9" t="s">
        <v>20</v>
      </c>
      <c r="B121">
        <v>4498</v>
      </c>
      <c r="D121" t="s">
        <v>14</v>
      </c>
      <c r="E121">
        <v>1257</v>
      </c>
    </row>
    <row r="122" spans="1:5" x14ac:dyDescent="0.3">
      <c r="A122" s="9" t="s">
        <v>20</v>
      </c>
      <c r="B122">
        <v>80</v>
      </c>
      <c r="D122" t="s">
        <v>14</v>
      </c>
      <c r="E122">
        <v>328</v>
      </c>
    </row>
    <row r="123" spans="1:5" x14ac:dyDescent="0.3">
      <c r="A123" s="9" t="s">
        <v>20</v>
      </c>
      <c r="B123">
        <v>43</v>
      </c>
      <c r="D123" t="s">
        <v>14</v>
      </c>
      <c r="E123">
        <v>147</v>
      </c>
    </row>
    <row r="124" spans="1:5" x14ac:dyDescent="0.3">
      <c r="A124" s="9" t="s">
        <v>20</v>
      </c>
      <c r="B124">
        <v>2053</v>
      </c>
      <c r="D124" t="s">
        <v>14</v>
      </c>
      <c r="E124">
        <v>830</v>
      </c>
    </row>
    <row r="125" spans="1:5" x14ac:dyDescent="0.3">
      <c r="A125" s="9" t="s">
        <v>20</v>
      </c>
      <c r="B125">
        <v>168</v>
      </c>
      <c r="D125" t="s">
        <v>14</v>
      </c>
      <c r="E125">
        <v>331</v>
      </c>
    </row>
    <row r="126" spans="1:5" x14ac:dyDescent="0.3">
      <c r="A126" s="9" t="s">
        <v>20</v>
      </c>
      <c r="B126">
        <v>4289</v>
      </c>
      <c r="D126" t="s">
        <v>14</v>
      </c>
      <c r="E126">
        <v>25</v>
      </c>
    </row>
    <row r="127" spans="1:5" x14ac:dyDescent="0.3">
      <c r="A127" s="9" t="s">
        <v>20</v>
      </c>
      <c r="B127">
        <v>165</v>
      </c>
      <c r="D127" t="s">
        <v>14</v>
      </c>
      <c r="E127">
        <v>3483</v>
      </c>
    </row>
    <row r="128" spans="1:5" x14ac:dyDescent="0.3">
      <c r="A128" s="9" t="s">
        <v>20</v>
      </c>
      <c r="B128">
        <v>1815</v>
      </c>
      <c r="D128" t="s">
        <v>14</v>
      </c>
      <c r="E128">
        <v>923</v>
      </c>
    </row>
    <row r="129" spans="1:5" x14ac:dyDescent="0.3">
      <c r="A129" s="9" t="s">
        <v>20</v>
      </c>
      <c r="B129">
        <v>397</v>
      </c>
      <c r="D129" t="s">
        <v>14</v>
      </c>
      <c r="E129">
        <v>1</v>
      </c>
    </row>
    <row r="130" spans="1:5" x14ac:dyDescent="0.3">
      <c r="A130" s="9" t="s">
        <v>20</v>
      </c>
      <c r="B130">
        <v>1539</v>
      </c>
      <c r="D130" t="s">
        <v>14</v>
      </c>
      <c r="E130">
        <v>33</v>
      </c>
    </row>
    <row r="131" spans="1:5" x14ac:dyDescent="0.3">
      <c r="A131" s="9" t="s">
        <v>20</v>
      </c>
      <c r="B131">
        <v>138</v>
      </c>
      <c r="D131" t="s">
        <v>14</v>
      </c>
      <c r="E131">
        <v>40</v>
      </c>
    </row>
    <row r="132" spans="1:5" x14ac:dyDescent="0.3">
      <c r="A132" s="9" t="s">
        <v>20</v>
      </c>
      <c r="B132">
        <v>3594</v>
      </c>
      <c r="D132" t="s">
        <v>14</v>
      </c>
      <c r="E132">
        <v>23</v>
      </c>
    </row>
    <row r="133" spans="1:5" x14ac:dyDescent="0.3">
      <c r="A133" s="9" t="s">
        <v>20</v>
      </c>
      <c r="B133">
        <v>5880</v>
      </c>
      <c r="D133" t="s">
        <v>14</v>
      </c>
      <c r="E133">
        <v>75</v>
      </c>
    </row>
    <row r="134" spans="1:5" x14ac:dyDescent="0.3">
      <c r="A134" s="9" t="s">
        <v>20</v>
      </c>
      <c r="B134">
        <v>112</v>
      </c>
      <c r="D134" t="s">
        <v>14</v>
      </c>
      <c r="E134">
        <v>2176</v>
      </c>
    </row>
    <row r="135" spans="1:5" x14ac:dyDescent="0.3">
      <c r="A135" s="9" t="s">
        <v>20</v>
      </c>
      <c r="B135">
        <v>943</v>
      </c>
      <c r="D135" t="s">
        <v>14</v>
      </c>
      <c r="E135">
        <v>441</v>
      </c>
    </row>
    <row r="136" spans="1:5" x14ac:dyDescent="0.3">
      <c r="A136" s="9" t="s">
        <v>20</v>
      </c>
      <c r="B136">
        <v>2468</v>
      </c>
      <c r="D136" t="s">
        <v>14</v>
      </c>
      <c r="E136">
        <v>25</v>
      </c>
    </row>
    <row r="137" spans="1:5" x14ac:dyDescent="0.3">
      <c r="A137" s="9" t="s">
        <v>20</v>
      </c>
      <c r="B137">
        <v>2551</v>
      </c>
      <c r="D137" t="s">
        <v>14</v>
      </c>
      <c r="E137">
        <v>127</v>
      </c>
    </row>
    <row r="138" spans="1:5" x14ac:dyDescent="0.3">
      <c r="A138" s="9" t="s">
        <v>20</v>
      </c>
      <c r="B138">
        <v>101</v>
      </c>
      <c r="D138" t="s">
        <v>14</v>
      </c>
      <c r="E138">
        <v>355</v>
      </c>
    </row>
    <row r="139" spans="1:5" x14ac:dyDescent="0.3">
      <c r="A139" s="9" t="s">
        <v>20</v>
      </c>
      <c r="B139">
        <v>92</v>
      </c>
      <c r="D139" t="s">
        <v>14</v>
      </c>
      <c r="E139">
        <v>44</v>
      </c>
    </row>
    <row r="140" spans="1:5" x14ac:dyDescent="0.3">
      <c r="A140" s="9" t="s">
        <v>20</v>
      </c>
      <c r="B140">
        <v>62</v>
      </c>
      <c r="D140" t="s">
        <v>14</v>
      </c>
      <c r="E140">
        <v>67</v>
      </c>
    </row>
    <row r="141" spans="1:5" x14ac:dyDescent="0.3">
      <c r="A141" s="9" t="s">
        <v>20</v>
      </c>
      <c r="B141">
        <v>149</v>
      </c>
      <c r="D141" t="s">
        <v>14</v>
      </c>
      <c r="E141">
        <v>1068</v>
      </c>
    </row>
    <row r="142" spans="1:5" x14ac:dyDescent="0.3">
      <c r="A142" s="9" t="s">
        <v>20</v>
      </c>
      <c r="B142">
        <v>329</v>
      </c>
      <c r="D142" t="s">
        <v>14</v>
      </c>
      <c r="E142">
        <v>424</v>
      </c>
    </row>
    <row r="143" spans="1:5" x14ac:dyDescent="0.3">
      <c r="A143" s="9" t="s">
        <v>20</v>
      </c>
      <c r="B143">
        <v>97</v>
      </c>
      <c r="D143" t="s">
        <v>14</v>
      </c>
      <c r="E143">
        <v>151</v>
      </c>
    </row>
    <row r="144" spans="1:5" x14ac:dyDescent="0.3">
      <c r="A144" s="9" t="s">
        <v>20</v>
      </c>
      <c r="B144">
        <v>1784</v>
      </c>
      <c r="D144" t="s">
        <v>14</v>
      </c>
      <c r="E144">
        <v>1608</v>
      </c>
    </row>
    <row r="145" spans="1:5" x14ac:dyDescent="0.3">
      <c r="A145" s="9" t="s">
        <v>20</v>
      </c>
      <c r="B145">
        <v>1684</v>
      </c>
      <c r="D145" t="s">
        <v>14</v>
      </c>
      <c r="E145">
        <v>941</v>
      </c>
    </row>
    <row r="146" spans="1:5" x14ac:dyDescent="0.3">
      <c r="A146" s="9" t="s">
        <v>20</v>
      </c>
      <c r="B146">
        <v>250</v>
      </c>
      <c r="D146" t="s">
        <v>14</v>
      </c>
      <c r="E146">
        <v>1</v>
      </c>
    </row>
    <row r="147" spans="1:5" x14ac:dyDescent="0.3">
      <c r="A147" s="9" t="s">
        <v>20</v>
      </c>
      <c r="B147">
        <v>238</v>
      </c>
      <c r="D147" t="s">
        <v>14</v>
      </c>
      <c r="E147">
        <v>40</v>
      </c>
    </row>
    <row r="148" spans="1:5" x14ac:dyDescent="0.3">
      <c r="A148" s="9" t="s">
        <v>20</v>
      </c>
      <c r="B148">
        <v>53</v>
      </c>
      <c r="D148" t="s">
        <v>14</v>
      </c>
      <c r="E148">
        <v>3015</v>
      </c>
    </row>
    <row r="149" spans="1:5" x14ac:dyDescent="0.3">
      <c r="A149" s="9" t="s">
        <v>20</v>
      </c>
      <c r="B149">
        <v>214</v>
      </c>
      <c r="D149" t="s">
        <v>14</v>
      </c>
      <c r="E149">
        <v>435</v>
      </c>
    </row>
    <row r="150" spans="1:5" x14ac:dyDescent="0.3">
      <c r="A150" s="9" t="s">
        <v>20</v>
      </c>
      <c r="B150">
        <v>222</v>
      </c>
      <c r="D150" t="s">
        <v>14</v>
      </c>
      <c r="E150">
        <v>714</v>
      </c>
    </row>
    <row r="151" spans="1:5" x14ac:dyDescent="0.3">
      <c r="A151" s="9" t="s">
        <v>20</v>
      </c>
      <c r="B151">
        <v>1884</v>
      </c>
      <c r="D151" t="s">
        <v>14</v>
      </c>
      <c r="E151">
        <v>5497</v>
      </c>
    </row>
    <row r="152" spans="1:5" x14ac:dyDescent="0.3">
      <c r="A152" s="9" t="s">
        <v>20</v>
      </c>
      <c r="B152">
        <v>218</v>
      </c>
      <c r="D152" t="s">
        <v>14</v>
      </c>
      <c r="E152">
        <v>418</v>
      </c>
    </row>
    <row r="153" spans="1:5" x14ac:dyDescent="0.3">
      <c r="A153" s="9" t="s">
        <v>20</v>
      </c>
      <c r="B153">
        <v>6465</v>
      </c>
      <c r="D153" t="s">
        <v>14</v>
      </c>
      <c r="E153">
        <v>1439</v>
      </c>
    </row>
    <row r="154" spans="1:5" x14ac:dyDescent="0.3">
      <c r="A154" s="9" t="s">
        <v>20</v>
      </c>
      <c r="B154">
        <v>59</v>
      </c>
      <c r="D154" t="s">
        <v>14</v>
      </c>
      <c r="E154">
        <v>15</v>
      </c>
    </row>
    <row r="155" spans="1:5" x14ac:dyDescent="0.3">
      <c r="A155" s="9" t="s">
        <v>20</v>
      </c>
      <c r="B155">
        <v>88</v>
      </c>
      <c r="D155" t="s">
        <v>14</v>
      </c>
      <c r="E155">
        <v>1999</v>
      </c>
    </row>
    <row r="156" spans="1:5" x14ac:dyDescent="0.3">
      <c r="A156" s="9" t="s">
        <v>20</v>
      </c>
      <c r="B156">
        <v>1697</v>
      </c>
      <c r="D156" t="s">
        <v>14</v>
      </c>
      <c r="E156">
        <v>118</v>
      </c>
    </row>
    <row r="157" spans="1:5" x14ac:dyDescent="0.3">
      <c r="A157" s="9" t="s">
        <v>20</v>
      </c>
      <c r="B157">
        <v>92</v>
      </c>
      <c r="D157" t="s">
        <v>14</v>
      </c>
      <c r="E157">
        <v>162</v>
      </c>
    </row>
    <row r="158" spans="1:5" x14ac:dyDescent="0.3">
      <c r="A158" s="9" t="s">
        <v>20</v>
      </c>
      <c r="B158">
        <v>186</v>
      </c>
      <c r="D158" t="s">
        <v>14</v>
      </c>
      <c r="E158">
        <v>83</v>
      </c>
    </row>
    <row r="159" spans="1:5" x14ac:dyDescent="0.3">
      <c r="A159" s="9" t="s">
        <v>20</v>
      </c>
      <c r="B159">
        <v>138</v>
      </c>
      <c r="D159" t="s">
        <v>14</v>
      </c>
      <c r="E159">
        <v>747</v>
      </c>
    </row>
    <row r="160" spans="1:5" x14ac:dyDescent="0.3">
      <c r="A160" s="9" t="s">
        <v>20</v>
      </c>
      <c r="B160">
        <v>261</v>
      </c>
      <c r="D160" t="s">
        <v>14</v>
      </c>
      <c r="E160">
        <v>84</v>
      </c>
    </row>
    <row r="161" spans="1:5" x14ac:dyDescent="0.3">
      <c r="A161" s="9" t="s">
        <v>20</v>
      </c>
      <c r="B161">
        <v>107</v>
      </c>
      <c r="D161" t="s">
        <v>14</v>
      </c>
      <c r="E161">
        <v>91</v>
      </c>
    </row>
    <row r="162" spans="1:5" x14ac:dyDescent="0.3">
      <c r="A162" s="9" t="s">
        <v>20</v>
      </c>
      <c r="B162">
        <v>199</v>
      </c>
      <c r="D162" t="s">
        <v>14</v>
      </c>
      <c r="E162">
        <v>792</v>
      </c>
    </row>
    <row r="163" spans="1:5" x14ac:dyDescent="0.3">
      <c r="A163" s="9" t="s">
        <v>20</v>
      </c>
      <c r="B163">
        <v>5512</v>
      </c>
      <c r="D163" t="s">
        <v>14</v>
      </c>
      <c r="E163">
        <v>32</v>
      </c>
    </row>
    <row r="164" spans="1:5" x14ac:dyDescent="0.3">
      <c r="A164" s="9" t="s">
        <v>20</v>
      </c>
      <c r="B164">
        <v>86</v>
      </c>
      <c r="D164" t="s">
        <v>14</v>
      </c>
      <c r="E164">
        <v>186</v>
      </c>
    </row>
    <row r="165" spans="1:5" x14ac:dyDescent="0.3">
      <c r="A165" s="9" t="s">
        <v>20</v>
      </c>
      <c r="B165">
        <v>2768</v>
      </c>
      <c r="D165" t="s">
        <v>14</v>
      </c>
      <c r="E165">
        <v>605</v>
      </c>
    </row>
    <row r="166" spans="1:5" x14ac:dyDescent="0.3">
      <c r="A166" s="9" t="s">
        <v>20</v>
      </c>
      <c r="B166">
        <v>48</v>
      </c>
      <c r="D166" t="s">
        <v>14</v>
      </c>
      <c r="E166">
        <v>1</v>
      </c>
    </row>
    <row r="167" spans="1:5" x14ac:dyDescent="0.3">
      <c r="A167" s="9" t="s">
        <v>20</v>
      </c>
      <c r="B167">
        <v>87</v>
      </c>
      <c r="D167" t="s">
        <v>14</v>
      </c>
      <c r="E167">
        <v>31</v>
      </c>
    </row>
    <row r="168" spans="1:5" x14ac:dyDescent="0.3">
      <c r="A168" s="9" t="s">
        <v>20</v>
      </c>
      <c r="B168">
        <v>1894</v>
      </c>
      <c r="D168" t="s">
        <v>14</v>
      </c>
      <c r="E168">
        <v>1181</v>
      </c>
    </row>
    <row r="169" spans="1:5" x14ac:dyDescent="0.3">
      <c r="A169" s="9" t="s">
        <v>20</v>
      </c>
      <c r="B169">
        <v>282</v>
      </c>
      <c r="D169" t="s">
        <v>14</v>
      </c>
      <c r="E169">
        <v>39</v>
      </c>
    </row>
    <row r="170" spans="1:5" x14ac:dyDescent="0.3">
      <c r="A170" s="9" t="s">
        <v>20</v>
      </c>
      <c r="B170">
        <v>116</v>
      </c>
      <c r="D170" t="s">
        <v>14</v>
      </c>
      <c r="E170">
        <v>46</v>
      </c>
    </row>
    <row r="171" spans="1:5" x14ac:dyDescent="0.3">
      <c r="A171" s="9" t="s">
        <v>20</v>
      </c>
      <c r="B171">
        <v>83</v>
      </c>
      <c r="D171" t="s">
        <v>14</v>
      </c>
      <c r="E171">
        <v>105</v>
      </c>
    </row>
    <row r="172" spans="1:5" x14ac:dyDescent="0.3">
      <c r="A172" s="9" t="s">
        <v>20</v>
      </c>
      <c r="B172">
        <v>91</v>
      </c>
      <c r="D172" t="s">
        <v>14</v>
      </c>
      <c r="E172">
        <v>535</v>
      </c>
    </row>
    <row r="173" spans="1:5" x14ac:dyDescent="0.3">
      <c r="A173" s="9" t="s">
        <v>20</v>
      </c>
      <c r="B173">
        <v>546</v>
      </c>
      <c r="D173" t="s">
        <v>14</v>
      </c>
      <c r="E173">
        <v>16</v>
      </c>
    </row>
    <row r="174" spans="1:5" x14ac:dyDescent="0.3">
      <c r="A174" s="9" t="s">
        <v>20</v>
      </c>
      <c r="B174">
        <v>393</v>
      </c>
      <c r="D174" t="s">
        <v>14</v>
      </c>
      <c r="E174">
        <v>575</v>
      </c>
    </row>
    <row r="175" spans="1:5" x14ac:dyDescent="0.3">
      <c r="A175" s="9" t="s">
        <v>20</v>
      </c>
      <c r="B175">
        <v>133</v>
      </c>
      <c r="D175" t="s">
        <v>14</v>
      </c>
      <c r="E175">
        <v>1120</v>
      </c>
    </row>
    <row r="176" spans="1:5" x14ac:dyDescent="0.3">
      <c r="A176" s="9" t="s">
        <v>20</v>
      </c>
      <c r="B176">
        <v>254</v>
      </c>
      <c r="D176" t="s">
        <v>14</v>
      </c>
      <c r="E176">
        <v>113</v>
      </c>
    </row>
    <row r="177" spans="1:5" x14ac:dyDescent="0.3">
      <c r="A177" s="9" t="s">
        <v>20</v>
      </c>
      <c r="B177">
        <v>176</v>
      </c>
      <c r="D177" t="s">
        <v>14</v>
      </c>
      <c r="E177">
        <v>1538</v>
      </c>
    </row>
    <row r="178" spans="1:5" x14ac:dyDescent="0.3">
      <c r="A178" s="9" t="s">
        <v>20</v>
      </c>
      <c r="B178">
        <v>337</v>
      </c>
      <c r="D178" t="s">
        <v>14</v>
      </c>
      <c r="E178">
        <v>9</v>
      </c>
    </row>
    <row r="179" spans="1:5" x14ac:dyDescent="0.3">
      <c r="A179" s="9" t="s">
        <v>20</v>
      </c>
      <c r="B179">
        <v>107</v>
      </c>
      <c r="D179" t="s">
        <v>14</v>
      </c>
      <c r="E179">
        <v>554</v>
      </c>
    </row>
    <row r="180" spans="1:5" x14ac:dyDescent="0.3">
      <c r="A180" s="9" t="s">
        <v>20</v>
      </c>
      <c r="B180">
        <v>183</v>
      </c>
      <c r="D180" t="s">
        <v>14</v>
      </c>
      <c r="E180">
        <v>648</v>
      </c>
    </row>
    <row r="181" spans="1:5" x14ac:dyDescent="0.3">
      <c r="A181" s="9" t="s">
        <v>20</v>
      </c>
      <c r="B181">
        <v>72</v>
      </c>
      <c r="D181" t="s">
        <v>14</v>
      </c>
      <c r="E181">
        <v>21</v>
      </c>
    </row>
    <row r="182" spans="1:5" x14ac:dyDescent="0.3">
      <c r="A182" s="9" t="s">
        <v>20</v>
      </c>
      <c r="B182">
        <v>295</v>
      </c>
      <c r="D182" t="s">
        <v>14</v>
      </c>
      <c r="E182">
        <v>54</v>
      </c>
    </row>
    <row r="183" spans="1:5" x14ac:dyDescent="0.3">
      <c r="A183" s="9" t="s">
        <v>20</v>
      </c>
      <c r="B183">
        <v>142</v>
      </c>
      <c r="D183" t="s">
        <v>14</v>
      </c>
      <c r="E183">
        <v>120</v>
      </c>
    </row>
    <row r="184" spans="1:5" x14ac:dyDescent="0.3">
      <c r="A184" s="9" t="s">
        <v>20</v>
      </c>
      <c r="B184">
        <v>85</v>
      </c>
      <c r="D184" t="s">
        <v>14</v>
      </c>
      <c r="E184">
        <v>579</v>
      </c>
    </row>
    <row r="185" spans="1:5" x14ac:dyDescent="0.3">
      <c r="A185" s="9" t="s">
        <v>20</v>
      </c>
      <c r="B185">
        <v>659</v>
      </c>
      <c r="D185" t="s">
        <v>14</v>
      </c>
      <c r="E185">
        <v>2072</v>
      </c>
    </row>
    <row r="186" spans="1:5" x14ac:dyDescent="0.3">
      <c r="A186" s="9" t="s">
        <v>20</v>
      </c>
      <c r="B186">
        <v>121</v>
      </c>
      <c r="D186" t="s">
        <v>14</v>
      </c>
      <c r="E186">
        <v>0</v>
      </c>
    </row>
    <row r="187" spans="1:5" x14ac:dyDescent="0.3">
      <c r="A187" s="9" t="s">
        <v>20</v>
      </c>
      <c r="B187">
        <v>3742</v>
      </c>
      <c r="D187" t="s">
        <v>14</v>
      </c>
      <c r="E187">
        <v>1796</v>
      </c>
    </row>
    <row r="188" spans="1:5" x14ac:dyDescent="0.3">
      <c r="A188" s="9" t="s">
        <v>20</v>
      </c>
      <c r="B188">
        <v>223</v>
      </c>
      <c r="D188" t="s">
        <v>14</v>
      </c>
      <c r="E188">
        <v>62</v>
      </c>
    </row>
    <row r="189" spans="1:5" x14ac:dyDescent="0.3">
      <c r="A189" s="9" t="s">
        <v>20</v>
      </c>
      <c r="B189">
        <v>133</v>
      </c>
      <c r="D189" t="s">
        <v>14</v>
      </c>
      <c r="E189">
        <v>347</v>
      </c>
    </row>
    <row r="190" spans="1:5" x14ac:dyDescent="0.3">
      <c r="A190" s="9" t="s">
        <v>20</v>
      </c>
      <c r="B190">
        <v>5168</v>
      </c>
      <c r="D190" t="s">
        <v>14</v>
      </c>
      <c r="E190">
        <v>19</v>
      </c>
    </row>
    <row r="191" spans="1:5" x14ac:dyDescent="0.3">
      <c r="A191" s="9" t="s">
        <v>20</v>
      </c>
      <c r="B191">
        <v>307</v>
      </c>
      <c r="D191" t="s">
        <v>14</v>
      </c>
      <c r="E191">
        <v>1258</v>
      </c>
    </row>
    <row r="192" spans="1:5" x14ac:dyDescent="0.3">
      <c r="A192" s="9" t="s">
        <v>20</v>
      </c>
      <c r="B192">
        <v>2441</v>
      </c>
      <c r="D192" t="s">
        <v>14</v>
      </c>
      <c r="E192">
        <v>362</v>
      </c>
    </row>
    <row r="193" spans="1:5" x14ac:dyDescent="0.3">
      <c r="A193" s="9" t="s">
        <v>20</v>
      </c>
      <c r="B193">
        <v>1385</v>
      </c>
      <c r="D193" t="s">
        <v>14</v>
      </c>
      <c r="E193">
        <v>133</v>
      </c>
    </row>
    <row r="194" spans="1:5" x14ac:dyDescent="0.3">
      <c r="A194" s="9" t="s">
        <v>20</v>
      </c>
      <c r="B194">
        <v>190</v>
      </c>
      <c r="D194" t="s">
        <v>14</v>
      </c>
      <c r="E194">
        <v>846</v>
      </c>
    </row>
    <row r="195" spans="1:5" x14ac:dyDescent="0.3">
      <c r="A195" s="9" t="s">
        <v>20</v>
      </c>
      <c r="B195">
        <v>470</v>
      </c>
      <c r="D195" t="s">
        <v>14</v>
      </c>
      <c r="E195">
        <v>10</v>
      </c>
    </row>
    <row r="196" spans="1:5" x14ac:dyDescent="0.3">
      <c r="A196" s="9" t="s">
        <v>20</v>
      </c>
      <c r="B196">
        <v>253</v>
      </c>
      <c r="D196" t="s">
        <v>14</v>
      </c>
      <c r="E196">
        <v>191</v>
      </c>
    </row>
    <row r="197" spans="1:5" x14ac:dyDescent="0.3">
      <c r="A197" s="9" t="s">
        <v>20</v>
      </c>
      <c r="B197">
        <v>1113</v>
      </c>
      <c r="D197" t="s">
        <v>14</v>
      </c>
      <c r="E197">
        <v>1979</v>
      </c>
    </row>
    <row r="198" spans="1:5" x14ac:dyDescent="0.3">
      <c r="A198" s="9" t="s">
        <v>20</v>
      </c>
      <c r="B198">
        <v>2283</v>
      </c>
      <c r="D198" t="s">
        <v>14</v>
      </c>
      <c r="E198">
        <v>63</v>
      </c>
    </row>
    <row r="199" spans="1:5" x14ac:dyDescent="0.3">
      <c r="A199" s="9" t="s">
        <v>20</v>
      </c>
      <c r="B199">
        <v>1095</v>
      </c>
      <c r="D199" t="s">
        <v>14</v>
      </c>
      <c r="E199">
        <v>6080</v>
      </c>
    </row>
    <row r="200" spans="1:5" x14ac:dyDescent="0.3">
      <c r="A200" s="9" t="s">
        <v>20</v>
      </c>
      <c r="B200">
        <v>1690</v>
      </c>
      <c r="D200" t="s">
        <v>14</v>
      </c>
      <c r="E200">
        <v>80</v>
      </c>
    </row>
    <row r="201" spans="1:5" x14ac:dyDescent="0.3">
      <c r="A201" s="9" t="s">
        <v>20</v>
      </c>
      <c r="B201">
        <v>191</v>
      </c>
      <c r="D201" t="s">
        <v>14</v>
      </c>
      <c r="E201">
        <v>9</v>
      </c>
    </row>
    <row r="202" spans="1:5" x14ac:dyDescent="0.3">
      <c r="A202" s="9" t="s">
        <v>20</v>
      </c>
      <c r="B202">
        <v>2013</v>
      </c>
      <c r="D202" t="s">
        <v>14</v>
      </c>
      <c r="E202">
        <v>1784</v>
      </c>
    </row>
    <row r="203" spans="1:5" x14ac:dyDescent="0.3">
      <c r="A203" s="9" t="s">
        <v>20</v>
      </c>
      <c r="B203">
        <v>1703</v>
      </c>
      <c r="D203" t="s">
        <v>14</v>
      </c>
      <c r="E203">
        <v>243</v>
      </c>
    </row>
    <row r="204" spans="1:5" x14ac:dyDescent="0.3">
      <c r="A204" s="9" t="s">
        <v>20</v>
      </c>
      <c r="B204">
        <v>80</v>
      </c>
      <c r="D204" t="s">
        <v>14</v>
      </c>
      <c r="E204">
        <v>1296</v>
      </c>
    </row>
    <row r="205" spans="1:5" x14ac:dyDescent="0.3">
      <c r="A205" s="9" t="s">
        <v>20</v>
      </c>
      <c r="B205">
        <v>41</v>
      </c>
      <c r="D205" t="s">
        <v>14</v>
      </c>
      <c r="E205">
        <v>77</v>
      </c>
    </row>
    <row r="206" spans="1:5" x14ac:dyDescent="0.3">
      <c r="A206" s="9" t="s">
        <v>20</v>
      </c>
      <c r="B206">
        <v>187</v>
      </c>
      <c r="D206" t="s">
        <v>14</v>
      </c>
      <c r="E206">
        <v>395</v>
      </c>
    </row>
    <row r="207" spans="1:5" x14ac:dyDescent="0.3">
      <c r="A207" s="9" t="s">
        <v>20</v>
      </c>
      <c r="B207">
        <v>2875</v>
      </c>
      <c r="D207" t="s">
        <v>14</v>
      </c>
      <c r="E207">
        <v>49</v>
      </c>
    </row>
    <row r="208" spans="1:5" x14ac:dyDescent="0.3">
      <c r="A208" s="9" t="s">
        <v>20</v>
      </c>
      <c r="B208">
        <v>88</v>
      </c>
      <c r="D208" t="s">
        <v>14</v>
      </c>
      <c r="E208">
        <v>180</v>
      </c>
    </row>
    <row r="209" spans="1:5" x14ac:dyDescent="0.3">
      <c r="A209" s="9" t="s">
        <v>20</v>
      </c>
      <c r="B209">
        <v>191</v>
      </c>
      <c r="D209" t="s">
        <v>14</v>
      </c>
      <c r="E209">
        <v>2690</v>
      </c>
    </row>
    <row r="210" spans="1:5" x14ac:dyDescent="0.3">
      <c r="A210" s="9" t="s">
        <v>20</v>
      </c>
      <c r="B210">
        <v>139</v>
      </c>
      <c r="D210" t="s">
        <v>14</v>
      </c>
      <c r="E210">
        <v>2779</v>
      </c>
    </row>
    <row r="211" spans="1:5" x14ac:dyDescent="0.3">
      <c r="A211" s="9" t="s">
        <v>20</v>
      </c>
      <c r="B211">
        <v>186</v>
      </c>
      <c r="D211" t="s">
        <v>14</v>
      </c>
      <c r="E211">
        <v>92</v>
      </c>
    </row>
    <row r="212" spans="1:5" x14ac:dyDescent="0.3">
      <c r="A212" s="9" t="s">
        <v>20</v>
      </c>
      <c r="B212">
        <v>112</v>
      </c>
      <c r="D212" t="s">
        <v>14</v>
      </c>
      <c r="E212">
        <v>1028</v>
      </c>
    </row>
    <row r="213" spans="1:5" x14ac:dyDescent="0.3">
      <c r="A213" s="9" t="s">
        <v>20</v>
      </c>
      <c r="B213">
        <v>101</v>
      </c>
      <c r="D213" t="s">
        <v>14</v>
      </c>
      <c r="E213">
        <v>26</v>
      </c>
    </row>
    <row r="214" spans="1:5" x14ac:dyDescent="0.3">
      <c r="A214" s="9" t="s">
        <v>20</v>
      </c>
      <c r="B214">
        <v>206</v>
      </c>
      <c r="D214" t="s">
        <v>14</v>
      </c>
      <c r="E214">
        <v>1790</v>
      </c>
    </row>
    <row r="215" spans="1:5" x14ac:dyDescent="0.3">
      <c r="A215" s="9" t="s">
        <v>20</v>
      </c>
      <c r="B215">
        <v>154</v>
      </c>
      <c r="D215" t="s">
        <v>14</v>
      </c>
      <c r="E215">
        <v>37</v>
      </c>
    </row>
    <row r="216" spans="1:5" x14ac:dyDescent="0.3">
      <c r="A216" s="9" t="s">
        <v>20</v>
      </c>
      <c r="B216">
        <v>5966</v>
      </c>
      <c r="D216" t="s">
        <v>14</v>
      </c>
      <c r="E216">
        <v>35</v>
      </c>
    </row>
    <row r="217" spans="1:5" x14ac:dyDescent="0.3">
      <c r="A217" s="9" t="s">
        <v>20</v>
      </c>
      <c r="B217">
        <v>169</v>
      </c>
      <c r="D217" t="s">
        <v>14</v>
      </c>
      <c r="E217">
        <v>558</v>
      </c>
    </row>
    <row r="218" spans="1:5" x14ac:dyDescent="0.3">
      <c r="A218" s="9" t="s">
        <v>20</v>
      </c>
      <c r="B218">
        <v>2106</v>
      </c>
      <c r="D218" t="s">
        <v>14</v>
      </c>
      <c r="E218">
        <v>64</v>
      </c>
    </row>
    <row r="219" spans="1:5" x14ac:dyDescent="0.3">
      <c r="A219" s="9" t="s">
        <v>20</v>
      </c>
      <c r="B219">
        <v>131</v>
      </c>
      <c r="D219" t="s">
        <v>14</v>
      </c>
      <c r="E219">
        <v>245</v>
      </c>
    </row>
    <row r="220" spans="1:5" x14ac:dyDescent="0.3">
      <c r="A220" s="9" t="s">
        <v>20</v>
      </c>
      <c r="B220">
        <v>84</v>
      </c>
      <c r="D220" t="s">
        <v>14</v>
      </c>
      <c r="E220">
        <v>71</v>
      </c>
    </row>
    <row r="221" spans="1:5" x14ac:dyDescent="0.3">
      <c r="A221" s="9" t="s">
        <v>20</v>
      </c>
      <c r="B221">
        <v>155</v>
      </c>
      <c r="D221" t="s">
        <v>14</v>
      </c>
      <c r="E221">
        <v>42</v>
      </c>
    </row>
    <row r="222" spans="1:5" x14ac:dyDescent="0.3">
      <c r="A222" s="9" t="s">
        <v>20</v>
      </c>
      <c r="B222">
        <v>189</v>
      </c>
      <c r="D222" t="s">
        <v>14</v>
      </c>
      <c r="E222">
        <v>156</v>
      </c>
    </row>
    <row r="223" spans="1:5" x14ac:dyDescent="0.3">
      <c r="A223" s="9" t="s">
        <v>20</v>
      </c>
      <c r="B223">
        <v>4799</v>
      </c>
      <c r="D223" t="s">
        <v>14</v>
      </c>
      <c r="E223">
        <v>1368</v>
      </c>
    </row>
    <row r="224" spans="1:5" x14ac:dyDescent="0.3">
      <c r="A224" s="9" t="s">
        <v>20</v>
      </c>
      <c r="B224">
        <v>1137</v>
      </c>
      <c r="D224" t="s">
        <v>14</v>
      </c>
      <c r="E224">
        <v>102</v>
      </c>
    </row>
    <row r="225" spans="1:5" x14ac:dyDescent="0.3">
      <c r="A225" s="9" t="s">
        <v>20</v>
      </c>
      <c r="B225">
        <v>1152</v>
      </c>
      <c r="D225" t="s">
        <v>14</v>
      </c>
      <c r="E225">
        <v>86</v>
      </c>
    </row>
    <row r="226" spans="1:5" x14ac:dyDescent="0.3">
      <c r="A226" s="9" t="s">
        <v>20</v>
      </c>
      <c r="B226">
        <v>50</v>
      </c>
      <c r="D226" t="s">
        <v>14</v>
      </c>
      <c r="E226">
        <v>253</v>
      </c>
    </row>
    <row r="227" spans="1:5" x14ac:dyDescent="0.3">
      <c r="A227" s="9" t="s">
        <v>20</v>
      </c>
      <c r="B227">
        <v>3059</v>
      </c>
      <c r="D227" t="s">
        <v>14</v>
      </c>
      <c r="E227">
        <v>157</v>
      </c>
    </row>
    <row r="228" spans="1:5" x14ac:dyDescent="0.3">
      <c r="A228" s="9" t="s">
        <v>20</v>
      </c>
      <c r="B228">
        <v>34</v>
      </c>
      <c r="D228" t="s">
        <v>14</v>
      </c>
      <c r="E228">
        <v>183</v>
      </c>
    </row>
    <row r="229" spans="1:5" x14ac:dyDescent="0.3">
      <c r="A229" s="9" t="s">
        <v>20</v>
      </c>
      <c r="B229">
        <v>220</v>
      </c>
      <c r="D229" t="s">
        <v>14</v>
      </c>
      <c r="E229">
        <v>82</v>
      </c>
    </row>
    <row r="230" spans="1:5" x14ac:dyDescent="0.3">
      <c r="A230" s="9" t="s">
        <v>20</v>
      </c>
      <c r="B230">
        <v>1604</v>
      </c>
      <c r="D230" t="s">
        <v>14</v>
      </c>
      <c r="E230">
        <v>1</v>
      </c>
    </row>
    <row r="231" spans="1:5" x14ac:dyDescent="0.3">
      <c r="A231" s="9" t="s">
        <v>20</v>
      </c>
      <c r="B231">
        <v>454</v>
      </c>
      <c r="D231" t="s">
        <v>14</v>
      </c>
      <c r="E231">
        <v>1198</v>
      </c>
    </row>
    <row r="232" spans="1:5" x14ac:dyDescent="0.3">
      <c r="A232" s="9" t="s">
        <v>20</v>
      </c>
      <c r="B232">
        <v>123</v>
      </c>
      <c r="D232" t="s">
        <v>14</v>
      </c>
      <c r="E232">
        <v>648</v>
      </c>
    </row>
    <row r="233" spans="1:5" x14ac:dyDescent="0.3">
      <c r="A233" s="9" t="s">
        <v>20</v>
      </c>
      <c r="B233">
        <v>299</v>
      </c>
      <c r="D233" t="s">
        <v>14</v>
      </c>
      <c r="E233">
        <v>64</v>
      </c>
    </row>
    <row r="234" spans="1:5" x14ac:dyDescent="0.3">
      <c r="A234" s="9" t="s">
        <v>20</v>
      </c>
      <c r="B234">
        <v>2237</v>
      </c>
      <c r="D234" t="s">
        <v>14</v>
      </c>
      <c r="E234">
        <v>62</v>
      </c>
    </row>
    <row r="235" spans="1:5" x14ac:dyDescent="0.3">
      <c r="A235" s="9" t="s">
        <v>20</v>
      </c>
      <c r="B235">
        <v>645</v>
      </c>
      <c r="D235" t="s">
        <v>14</v>
      </c>
      <c r="E235">
        <v>750</v>
      </c>
    </row>
    <row r="236" spans="1:5" x14ac:dyDescent="0.3">
      <c r="A236" s="9" t="s">
        <v>20</v>
      </c>
      <c r="B236">
        <v>484</v>
      </c>
      <c r="D236" t="s">
        <v>14</v>
      </c>
      <c r="E236">
        <v>105</v>
      </c>
    </row>
    <row r="237" spans="1:5" x14ac:dyDescent="0.3">
      <c r="A237" s="9" t="s">
        <v>20</v>
      </c>
      <c r="B237">
        <v>154</v>
      </c>
      <c r="D237" t="s">
        <v>14</v>
      </c>
      <c r="E237">
        <v>2604</v>
      </c>
    </row>
    <row r="238" spans="1:5" x14ac:dyDescent="0.3">
      <c r="A238" s="9" t="s">
        <v>20</v>
      </c>
      <c r="B238">
        <v>82</v>
      </c>
      <c r="D238" t="s">
        <v>14</v>
      </c>
      <c r="E238">
        <v>65</v>
      </c>
    </row>
    <row r="239" spans="1:5" x14ac:dyDescent="0.3">
      <c r="A239" s="9" t="s">
        <v>20</v>
      </c>
      <c r="B239">
        <v>134</v>
      </c>
      <c r="D239" t="s">
        <v>14</v>
      </c>
      <c r="E239">
        <v>94</v>
      </c>
    </row>
    <row r="240" spans="1:5" x14ac:dyDescent="0.3">
      <c r="A240" s="9" t="s">
        <v>20</v>
      </c>
      <c r="B240">
        <v>5203</v>
      </c>
      <c r="D240" t="s">
        <v>14</v>
      </c>
      <c r="E240">
        <v>257</v>
      </c>
    </row>
    <row r="241" spans="1:5" x14ac:dyDescent="0.3">
      <c r="A241" s="9" t="s">
        <v>20</v>
      </c>
      <c r="B241">
        <v>94</v>
      </c>
      <c r="D241" t="s">
        <v>14</v>
      </c>
      <c r="E241">
        <v>2928</v>
      </c>
    </row>
    <row r="242" spans="1:5" x14ac:dyDescent="0.3">
      <c r="A242" s="9" t="s">
        <v>20</v>
      </c>
      <c r="B242">
        <v>205</v>
      </c>
      <c r="D242" t="s">
        <v>14</v>
      </c>
      <c r="E242">
        <v>4697</v>
      </c>
    </row>
    <row r="243" spans="1:5" x14ac:dyDescent="0.3">
      <c r="A243" s="9" t="s">
        <v>20</v>
      </c>
      <c r="B243">
        <v>92</v>
      </c>
      <c r="D243" t="s">
        <v>14</v>
      </c>
      <c r="E243">
        <v>2915</v>
      </c>
    </row>
    <row r="244" spans="1:5" x14ac:dyDescent="0.3">
      <c r="A244" s="9" t="s">
        <v>20</v>
      </c>
      <c r="B244">
        <v>219</v>
      </c>
      <c r="D244" t="s">
        <v>14</v>
      </c>
      <c r="E244">
        <v>18</v>
      </c>
    </row>
    <row r="245" spans="1:5" x14ac:dyDescent="0.3">
      <c r="A245" s="9" t="s">
        <v>20</v>
      </c>
      <c r="B245">
        <v>2526</v>
      </c>
      <c r="D245" t="s">
        <v>14</v>
      </c>
      <c r="E245">
        <v>602</v>
      </c>
    </row>
    <row r="246" spans="1:5" x14ac:dyDescent="0.3">
      <c r="A246" s="9" t="s">
        <v>20</v>
      </c>
      <c r="B246">
        <v>94</v>
      </c>
      <c r="D246" t="s">
        <v>14</v>
      </c>
      <c r="E246">
        <v>1</v>
      </c>
    </row>
    <row r="247" spans="1:5" x14ac:dyDescent="0.3">
      <c r="A247" s="9" t="s">
        <v>20</v>
      </c>
      <c r="B247">
        <v>1713</v>
      </c>
      <c r="D247" t="s">
        <v>14</v>
      </c>
      <c r="E247">
        <v>3868</v>
      </c>
    </row>
    <row r="248" spans="1:5" x14ac:dyDescent="0.3">
      <c r="A248" s="9" t="s">
        <v>20</v>
      </c>
      <c r="B248">
        <v>249</v>
      </c>
      <c r="D248" t="s">
        <v>14</v>
      </c>
      <c r="E248">
        <v>504</v>
      </c>
    </row>
    <row r="249" spans="1:5" x14ac:dyDescent="0.3">
      <c r="A249" s="9" t="s">
        <v>20</v>
      </c>
      <c r="B249">
        <v>192</v>
      </c>
      <c r="D249" t="s">
        <v>14</v>
      </c>
      <c r="E249">
        <v>14</v>
      </c>
    </row>
    <row r="250" spans="1:5" x14ac:dyDescent="0.3">
      <c r="A250" s="9" t="s">
        <v>20</v>
      </c>
      <c r="B250">
        <v>247</v>
      </c>
      <c r="D250" t="s">
        <v>14</v>
      </c>
      <c r="E250">
        <v>750</v>
      </c>
    </row>
    <row r="251" spans="1:5" x14ac:dyDescent="0.3">
      <c r="A251" s="9" t="s">
        <v>20</v>
      </c>
      <c r="B251">
        <v>2293</v>
      </c>
      <c r="D251" t="s">
        <v>14</v>
      </c>
      <c r="E251">
        <v>77</v>
      </c>
    </row>
    <row r="252" spans="1:5" x14ac:dyDescent="0.3">
      <c r="A252" s="9" t="s">
        <v>20</v>
      </c>
      <c r="B252">
        <v>3131</v>
      </c>
      <c r="D252" t="s">
        <v>14</v>
      </c>
      <c r="E252">
        <v>752</v>
      </c>
    </row>
    <row r="253" spans="1:5" x14ac:dyDescent="0.3">
      <c r="A253" s="9" t="s">
        <v>20</v>
      </c>
      <c r="B253">
        <v>143</v>
      </c>
      <c r="D253" t="s">
        <v>14</v>
      </c>
      <c r="E253">
        <v>131</v>
      </c>
    </row>
    <row r="254" spans="1:5" x14ac:dyDescent="0.3">
      <c r="A254" s="9" t="s">
        <v>20</v>
      </c>
      <c r="B254">
        <v>296</v>
      </c>
      <c r="D254" t="s">
        <v>14</v>
      </c>
      <c r="E254">
        <v>87</v>
      </c>
    </row>
    <row r="255" spans="1:5" x14ac:dyDescent="0.3">
      <c r="A255" s="9" t="s">
        <v>20</v>
      </c>
      <c r="B255">
        <v>170</v>
      </c>
      <c r="D255" t="s">
        <v>14</v>
      </c>
      <c r="E255">
        <v>1063</v>
      </c>
    </row>
    <row r="256" spans="1:5" x14ac:dyDescent="0.3">
      <c r="A256" s="9" t="s">
        <v>20</v>
      </c>
      <c r="B256">
        <v>86</v>
      </c>
      <c r="D256" t="s">
        <v>14</v>
      </c>
      <c r="E256">
        <v>76</v>
      </c>
    </row>
    <row r="257" spans="1:5" x14ac:dyDescent="0.3">
      <c r="A257" s="9" t="s">
        <v>20</v>
      </c>
      <c r="B257">
        <v>6286</v>
      </c>
      <c r="D257" t="s">
        <v>14</v>
      </c>
      <c r="E257">
        <v>4428</v>
      </c>
    </row>
    <row r="258" spans="1:5" x14ac:dyDescent="0.3">
      <c r="A258" s="9" t="s">
        <v>20</v>
      </c>
      <c r="B258">
        <v>3727</v>
      </c>
      <c r="D258" t="s">
        <v>14</v>
      </c>
      <c r="E258">
        <v>58</v>
      </c>
    </row>
    <row r="259" spans="1:5" x14ac:dyDescent="0.3">
      <c r="A259" s="9" t="s">
        <v>20</v>
      </c>
      <c r="B259">
        <v>1605</v>
      </c>
      <c r="D259" t="s">
        <v>14</v>
      </c>
      <c r="E259">
        <v>111</v>
      </c>
    </row>
    <row r="260" spans="1:5" x14ac:dyDescent="0.3">
      <c r="A260" s="9" t="s">
        <v>20</v>
      </c>
      <c r="B260">
        <v>2120</v>
      </c>
      <c r="D260" t="s">
        <v>14</v>
      </c>
      <c r="E260">
        <v>2955</v>
      </c>
    </row>
    <row r="261" spans="1:5" x14ac:dyDescent="0.3">
      <c r="A261" s="9" t="s">
        <v>20</v>
      </c>
      <c r="B261">
        <v>50</v>
      </c>
      <c r="D261" t="s">
        <v>14</v>
      </c>
      <c r="E261">
        <v>1657</v>
      </c>
    </row>
    <row r="262" spans="1:5" x14ac:dyDescent="0.3">
      <c r="A262" s="9" t="s">
        <v>20</v>
      </c>
      <c r="B262">
        <v>2080</v>
      </c>
      <c r="D262" t="s">
        <v>14</v>
      </c>
      <c r="E262">
        <v>926</v>
      </c>
    </row>
    <row r="263" spans="1:5" x14ac:dyDescent="0.3">
      <c r="A263" s="9" t="s">
        <v>20</v>
      </c>
      <c r="B263">
        <v>2105</v>
      </c>
      <c r="D263" t="s">
        <v>14</v>
      </c>
      <c r="E263">
        <v>77</v>
      </c>
    </row>
    <row r="264" spans="1:5" x14ac:dyDescent="0.3">
      <c r="A264" s="9" t="s">
        <v>20</v>
      </c>
      <c r="B264">
        <v>2436</v>
      </c>
      <c r="D264" t="s">
        <v>14</v>
      </c>
      <c r="E264">
        <v>1748</v>
      </c>
    </row>
    <row r="265" spans="1:5" x14ac:dyDescent="0.3">
      <c r="A265" s="9" t="s">
        <v>20</v>
      </c>
      <c r="B265">
        <v>80</v>
      </c>
      <c r="D265" t="s">
        <v>14</v>
      </c>
      <c r="E265">
        <v>79</v>
      </c>
    </row>
    <row r="266" spans="1:5" x14ac:dyDescent="0.3">
      <c r="A266" s="9" t="s">
        <v>20</v>
      </c>
      <c r="B266">
        <v>42</v>
      </c>
      <c r="D266" t="s">
        <v>14</v>
      </c>
      <c r="E266">
        <v>889</v>
      </c>
    </row>
    <row r="267" spans="1:5" x14ac:dyDescent="0.3">
      <c r="A267" s="9" t="s">
        <v>20</v>
      </c>
      <c r="B267">
        <v>139</v>
      </c>
      <c r="D267" t="s">
        <v>14</v>
      </c>
      <c r="E267">
        <v>56</v>
      </c>
    </row>
    <row r="268" spans="1:5" x14ac:dyDescent="0.3">
      <c r="A268" s="9" t="s">
        <v>20</v>
      </c>
      <c r="B268">
        <v>159</v>
      </c>
      <c r="D268" t="s">
        <v>14</v>
      </c>
      <c r="E268">
        <v>1</v>
      </c>
    </row>
    <row r="269" spans="1:5" x14ac:dyDescent="0.3">
      <c r="A269" s="9" t="s">
        <v>20</v>
      </c>
      <c r="B269">
        <v>381</v>
      </c>
      <c r="D269" t="s">
        <v>14</v>
      </c>
      <c r="E269">
        <v>83</v>
      </c>
    </row>
    <row r="270" spans="1:5" x14ac:dyDescent="0.3">
      <c r="A270" s="9" t="s">
        <v>20</v>
      </c>
      <c r="B270">
        <v>194</v>
      </c>
      <c r="D270" t="s">
        <v>14</v>
      </c>
      <c r="E270">
        <v>2025</v>
      </c>
    </row>
    <row r="271" spans="1:5" x14ac:dyDescent="0.3">
      <c r="A271" s="9" t="s">
        <v>20</v>
      </c>
      <c r="B271">
        <v>106</v>
      </c>
      <c r="D271" t="s">
        <v>14</v>
      </c>
      <c r="E271">
        <v>14</v>
      </c>
    </row>
    <row r="272" spans="1:5" x14ac:dyDescent="0.3">
      <c r="A272" s="9" t="s">
        <v>20</v>
      </c>
      <c r="B272">
        <v>142</v>
      </c>
      <c r="D272" t="s">
        <v>14</v>
      </c>
      <c r="E272">
        <v>656</v>
      </c>
    </row>
    <row r="273" spans="1:5" x14ac:dyDescent="0.3">
      <c r="A273" s="9" t="s">
        <v>20</v>
      </c>
      <c r="B273">
        <v>211</v>
      </c>
      <c r="D273" t="s">
        <v>14</v>
      </c>
      <c r="E273">
        <v>1596</v>
      </c>
    </row>
    <row r="274" spans="1:5" x14ac:dyDescent="0.3">
      <c r="A274" s="9" t="s">
        <v>20</v>
      </c>
      <c r="B274">
        <v>2756</v>
      </c>
      <c r="D274" t="s">
        <v>14</v>
      </c>
      <c r="E274">
        <v>10</v>
      </c>
    </row>
    <row r="275" spans="1:5" x14ac:dyDescent="0.3">
      <c r="A275" s="9" t="s">
        <v>20</v>
      </c>
      <c r="B275">
        <v>173</v>
      </c>
      <c r="D275" t="s">
        <v>14</v>
      </c>
      <c r="E275">
        <v>1121</v>
      </c>
    </row>
    <row r="276" spans="1:5" x14ac:dyDescent="0.3">
      <c r="A276" s="9" t="s">
        <v>20</v>
      </c>
      <c r="B276">
        <v>87</v>
      </c>
      <c r="D276" t="s">
        <v>14</v>
      </c>
      <c r="E276">
        <v>15</v>
      </c>
    </row>
    <row r="277" spans="1:5" x14ac:dyDescent="0.3">
      <c r="A277" s="9" t="s">
        <v>20</v>
      </c>
      <c r="B277">
        <v>1572</v>
      </c>
      <c r="D277" t="s">
        <v>14</v>
      </c>
      <c r="E277">
        <v>191</v>
      </c>
    </row>
    <row r="278" spans="1:5" x14ac:dyDescent="0.3">
      <c r="A278" s="9" t="s">
        <v>20</v>
      </c>
      <c r="B278">
        <v>2346</v>
      </c>
      <c r="D278" t="s">
        <v>14</v>
      </c>
      <c r="E278">
        <v>16</v>
      </c>
    </row>
    <row r="279" spans="1:5" x14ac:dyDescent="0.3">
      <c r="A279" s="9" t="s">
        <v>20</v>
      </c>
      <c r="B279">
        <v>115</v>
      </c>
      <c r="D279" t="s">
        <v>14</v>
      </c>
      <c r="E279">
        <v>17</v>
      </c>
    </row>
    <row r="280" spans="1:5" x14ac:dyDescent="0.3">
      <c r="A280" s="9" t="s">
        <v>20</v>
      </c>
      <c r="B280">
        <v>85</v>
      </c>
      <c r="D280" t="s">
        <v>14</v>
      </c>
      <c r="E280">
        <v>34</v>
      </c>
    </row>
    <row r="281" spans="1:5" x14ac:dyDescent="0.3">
      <c r="A281" s="9" t="s">
        <v>20</v>
      </c>
      <c r="B281">
        <v>144</v>
      </c>
      <c r="D281" t="s">
        <v>14</v>
      </c>
      <c r="E281">
        <v>1</v>
      </c>
    </row>
    <row r="282" spans="1:5" x14ac:dyDescent="0.3">
      <c r="A282" s="9" t="s">
        <v>20</v>
      </c>
      <c r="B282">
        <v>2443</v>
      </c>
      <c r="D282" t="s">
        <v>14</v>
      </c>
      <c r="E282">
        <v>1274</v>
      </c>
    </row>
    <row r="283" spans="1:5" x14ac:dyDescent="0.3">
      <c r="A283" s="9" t="s">
        <v>20</v>
      </c>
      <c r="B283">
        <v>64</v>
      </c>
      <c r="D283" t="s">
        <v>14</v>
      </c>
      <c r="E283">
        <v>210</v>
      </c>
    </row>
    <row r="284" spans="1:5" x14ac:dyDescent="0.3">
      <c r="A284" s="9" t="s">
        <v>20</v>
      </c>
      <c r="B284">
        <v>268</v>
      </c>
      <c r="D284" t="s">
        <v>14</v>
      </c>
      <c r="E284">
        <v>248</v>
      </c>
    </row>
    <row r="285" spans="1:5" x14ac:dyDescent="0.3">
      <c r="A285" s="9" t="s">
        <v>20</v>
      </c>
      <c r="B285">
        <v>195</v>
      </c>
      <c r="D285" t="s">
        <v>14</v>
      </c>
      <c r="E285">
        <v>513</v>
      </c>
    </row>
    <row r="286" spans="1:5" x14ac:dyDescent="0.3">
      <c r="A286" s="9" t="s">
        <v>20</v>
      </c>
      <c r="B286">
        <v>186</v>
      </c>
      <c r="D286" t="s">
        <v>14</v>
      </c>
      <c r="E286">
        <v>3410</v>
      </c>
    </row>
    <row r="287" spans="1:5" x14ac:dyDescent="0.3">
      <c r="A287" s="9" t="s">
        <v>20</v>
      </c>
      <c r="B287">
        <v>460</v>
      </c>
      <c r="D287" t="s">
        <v>14</v>
      </c>
      <c r="E287">
        <v>10</v>
      </c>
    </row>
    <row r="288" spans="1:5" x14ac:dyDescent="0.3">
      <c r="A288" s="9" t="s">
        <v>20</v>
      </c>
      <c r="B288">
        <v>2528</v>
      </c>
      <c r="D288" t="s">
        <v>14</v>
      </c>
      <c r="E288">
        <v>2201</v>
      </c>
    </row>
    <row r="289" spans="1:5" x14ac:dyDescent="0.3">
      <c r="A289" s="9" t="s">
        <v>20</v>
      </c>
      <c r="B289">
        <v>3657</v>
      </c>
      <c r="D289" t="s">
        <v>14</v>
      </c>
      <c r="E289">
        <v>676</v>
      </c>
    </row>
    <row r="290" spans="1:5" x14ac:dyDescent="0.3">
      <c r="A290" s="9" t="s">
        <v>20</v>
      </c>
      <c r="B290">
        <v>131</v>
      </c>
      <c r="D290" t="s">
        <v>14</v>
      </c>
      <c r="E290">
        <v>831</v>
      </c>
    </row>
    <row r="291" spans="1:5" x14ac:dyDescent="0.3">
      <c r="A291" s="9" t="s">
        <v>20</v>
      </c>
      <c r="B291">
        <v>239</v>
      </c>
      <c r="D291" t="s">
        <v>14</v>
      </c>
      <c r="E291">
        <v>859</v>
      </c>
    </row>
    <row r="292" spans="1:5" x14ac:dyDescent="0.3">
      <c r="A292" s="9" t="s">
        <v>20</v>
      </c>
      <c r="B292">
        <v>78</v>
      </c>
      <c r="D292" t="s">
        <v>14</v>
      </c>
      <c r="E292">
        <v>45</v>
      </c>
    </row>
    <row r="293" spans="1:5" x14ac:dyDescent="0.3">
      <c r="A293" s="9" t="s">
        <v>20</v>
      </c>
      <c r="B293">
        <v>1773</v>
      </c>
      <c r="D293" t="s">
        <v>14</v>
      </c>
      <c r="E293">
        <v>6</v>
      </c>
    </row>
    <row r="294" spans="1:5" x14ac:dyDescent="0.3">
      <c r="A294" s="9" t="s">
        <v>20</v>
      </c>
      <c r="B294">
        <v>32</v>
      </c>
      <c r="D294" t="s">
        <v>14</v>
      </c>
      <c r="E294">
        <v>7</v>
      </c>
    </row>
    <row r="295" spans="1:5" x14ac:dyDescent="0.3">
      <c r="A295" s="9" t="s">
        <v>20</v>
      </c>
      <c r="B295">
        <v>369</v>
      </c>
      <c r="D295" t="s">
        <v>14</v>
      </c>
      <c r="E295">
        <v>31</v>
      </c>
    </row>
    <row r="296" spans="1:5" x14ac:dyDescent="0.3">
      <c r="A296" s="9" t="s">
        <v>20</v>
      </c>
      <c r="B296">
        <v>89</v>
      </c>
      <c r="D296" t="s">
        <v>14</v>
      </c>
      <c r="E296">
        <v>78</v>
      </c>
    </row>
    <row r="297" spans="1:5" x14ac:dyDescent="0.3">
      <c r="A297" s="9" t="s">
        <v>20</v>
      </c>
      <c r="B297">
        <v>147</v>
      </c>
      <c r="D297" t="s">
        <v>14</v>
      </c>
      <c r="E297">
        <v>1225</v>
      </c>
    </row>
    <row r="298" spans="1:5" x14ac:dyDescent="0.3">
      <c r="A298" s="9" t="s">
        <v>20</v>
      </c>
      <c r="B298">
        <v>126</v>
      </c>
      <c r="D298" t="s">
        <v>14</v>
      </c>
      <c r="E298">
        <v>1</v>
      </c>
    </row>
    <row r="299" spans="1:5" x14ac:dyDescent="0.3">
      <c r="A299" s="9" t="s">
        <v>20</v>
      </c>
      <c r="B299">
        <v>2218</v>
      </c>
      <c r="D299" t="s">
        <v>14</v>
      </c>
      <c r="E299">
        <v>67</v>
      </c>
    </row>
    <row r="300" spans="1:5" x14ac:dyDescent="0.3">
      <c r="A300" s="9" t="s">
        <v>20</v>
      </c>
      <c r="B300">
        <v>202</v>
      </c>
      <c r="D300" t="s">
        <v>14</v>
      </c>
      <c r="E300">
        <v>19</v>
      </c>
    </row>
    <row r="301" spans="1:5" x14ac:dyDescent="0.3">
      <c r="A301" s="9" t="s">
        <v>20</v>
      </c>
      <c r="B301">
        <v>140</v>
      </c>
      <c r="D301" t="s">
        <v>14</v>
      </c>
      <c r="E301">
        <v>2108</v>
      </c>
    </row>
    <row r="302" spans="1:5" x14ac:dyDescent="0.3">
      <c r="A302" s="9" t="s">
        <v>20</v>
      </c>
      <c r="B302">
        <v>1052</v>
      </c>
      <c r="D302" t="s">
        <v>14</v>
      </c>
      <c r="E302">
        <v>679</v>
      </c>
    </row>
    <row r="303" spans="1:5" x14ac:dyDescent="0.3">
      <c r="A303" s="9" t="s">
        <v>20</v>
      </c>
      <c r="B303">
        <v>247</v>
      </c>
      <c r="D303" t="s">
        <v>14</v>
      </c>
      <c r="E303">
        <v>36</v>
      </c>
    </row>
    <row r="304" spans="1:5" x14ac:dyDescent="0.3">
      <c r="A304" s="9" t="s">
        <v>20</v>
      </c>
      <c r="B304">
        <v>84</v>
      </c>
      <c r="D304" t="s">
        <v>14</v>
      </c>
      <c r="E304">
        <v>47</v>
      </c>
    </row>
    <row r="305" spans="1:5" x14ac:dyDescent="0.3">
      <c r="A305" s="9" t="s">
        <v>20</v>
      </c>
      <c r="B305">
        <v>88</v>
      </c>
      <c r="D305" t="s">
        <v>14</v>
      </c>
      <c r="E305">
        <v>70</v>
      </c>
    </row>
    <row r="306" spans="1:5" x14ac:dyDescent="0.3">
      <c r="A306" s="9" t="s">
        <v>20</v>
      </c>
      <c r="B306">
        <v>156</v>
      </c>
      <c r="D306" t="s">
        <v>14</v>
      </c>
      <c r="E306">
        <v>154</v>
      </c>
    </row>
    <row r="307" spans="1:5" x14ac:dyDescent="0.3">
      <c r="A307" s="9" t="s">
        <v>20</v>
      </c>
      <c r="B307">
        <v>2985</v>
      </c>
      <c r="D307" t="s">
        <v>14</v>
      </c>
      <c r="E307">
        <v>22</v>
      </c>
    </row>
    <row r="308" spans="1:5" x14ac:dyDescent="0.3">
      <c r="A308" s="9" t="s">
        <v>20</v>
      </c>
      <c r="B308">
        <v>762</v>
      </c>
      <c r="D308" t="s">
        <v>14</v>
      </c>
      <c r="E308">
        <v>1758</v>
      </c>
    </row>
    <row r="309" spans="1:5" x14ac:dyDescent="0.3">
      <c r="A309" s="9" t="s">
        <v>20</v>
      </c>
      <c r="B309">
        <v>554</v>
      </c>
      <c r="D309" t="s">
        <v>14</v>
      </c>
      <c r="E309">
        <v>94</v>
      </c>
    </row>
    <row r="310" spans="1:5" x14ac:dyDescent="0.3">
      <c r="A310" s="9" t="s">
        <v>20</v>
      </c>
      <c r="B310">
        <v>135</v>
      </c>
      <c r="D310" t="s">
        <v>14</v>
      </c>
      <c r="E310">
        <v>33</v>
      </c>
    </row>
    <row r="311" spans="1:5" x14ac:dyDescent="0.3">
      <c r="A311" s="9" t="s">
        <v>20</v>
      </c>
      <c r="B311">
        <v>122</v>
      </c>
      <c r="D311" t="s">
        <v>14</v>
      </c>
      <c r="E311">
        <v>1</v>
      </c>
    </row>
    <row r="312" spans="1:5" x14ac:dyDescent="0.3">
      <c r="A312" s="9" t="s">
        <v>20</v>
      </c>
      <c r="B312">
        <v>221</v>
      </c>
      <c r="D312" t="s">
        <v>14</v>
      </c>
      <c r="E312">
        <v>31</v>
      </c>
    </row>
    <row r="313" spans="1:5" x14ac:dyDescent="0.3">
      <c r="A313" s="9" t="s">
        <v>20</v>
      </c>
      <c r="B313">
        <v>126</v>
      </c>
      <c r="D313" t="s">
        <v>14</v>
      </c>
      <c r="E313">
        <v>35</v>
      </c>
    </row>
    <row r="314" spans="1:5" x14ac:dyDescent="0.3">
      <c r="A314" s="9" t="s">
        <v>20</v>
      </c>
      <c r="B314">
        <v>1022</v>
      </c>
      <c r="D314" t="s">
        <v>14</v>
      </c>
      <c r="E314">
        <v>63</v>
      </c>
    </row>
    <row r="315" spans="1:5" x14ac:dyDescent="0.3">
      <c r="A315" s="9" t="s">
        <v>20</v>
      </c>
      <c r="B315">
        <v>3177</v>
      </c>
      <c r="D315" t="s">
        <v>14</v>
      </c>
      <c r="E315">
        <v>526</v>
      </c>
    </row>
    <row r="316" spans="1:5" x14ac:dyDescent="0.3">
      <c r="A316" s="9" t="s">
        <v>20</v>
      </c>
      <c r="B316">
        <v>198</v>
      </c>
      <c r="D316" t="s">
        <v>14</v>
      </c>
      <c r="E316">
        <v>121</v>
      </c>
    </row>
    <row r="317" spans="1:5" x14ac:dyDescent="0.3">
      <c r="A317" s="9" t="s">
        <v>20</v>
      </c>
      <c r="B317">
        <v>85</v>
      </c>
      <c r="D317" t="s">
        <v>14</v>
      </c>
      <c r="E317">
        <v>67</v>
      </c>
    </row>
    <row r="318" spans="1:5" x14ac:dyDescent="0.3">
      <c r="A318" s="9" t="s">
        <v>20</v>
      </c>
      <c r="B318">
        <v>3596</v>
      </c>
      <c r="D318" t="s">
        <v>14</v>
      </c>
      <c r="E318">
        <v>57</v>
      </c>
    </row>
    <row r="319" spans="1:5" x14ac:dyDescent="0.3">
      <c r="A319" s="9" t="s">
        <v>20</v>
      </c>
      <c r="B319">
        <v>244</v>
      </c>
      <c r="D319" t="s">
        <v>14</v>
      </c>
      <c r="E319">
        <v>1229</v>
      </c>
    </row>
    <row r="320" spans="1:5" x14ac:dyDescent="0.3">
      <c r="A320" s="9" t="s">
        <v>20</v>
      </c>
      <c r="B320">
        <v>5180</v>
      </c>
      <c r="D320" t="s">
        <v>14</v>
      </c>
      <c r="E320">
        <v>12</v>
      </c>
    </row>
    <row r="321" spans="1:5" x14ac:dyDescent="0.3">
      <c r="A321" s="9" t="s">
        <v>20</v>
      </c>
      <c r="B321">
        <v>589</v>
      </c>
      <c r="D321" t="s">
        <v>14</v>
      </c>
      <c r="E321">
        <v>452</v>
      </c>
    </row>
    <row r="322" spans="1:5" x14ac:dyDescent="0.3">
      <c r="A322" s="9" t="s">
        <v>20</v>
      </c>
      <c r="B322">
        <v>2725</v>
      </c>
      <c r="D322" t="s">
        <v>14</v>
      </c>
      <c r="E322">
        <v>1886</v>
      </c>
    </row>
    <row r="323" spans="1:5" x14ac:dyDescent="0.3">
      <c r="A323" s="9" t="s">
        <v>20</v>
      </c>
      <c r="B323">
        <v>300</v>
      </c>
      <c r="D323" t="s">
        <v>14</v>
      </c>
      <c r="E323">
        <v>1825</v>
      </c>
    </row>
    <row r="324" spans="1:5" x14ac:dyDescent="0.3">
      <c r="A324" s="9" t="s">
        <v>20</v>
      </c>
      <c r="B324">
        <v>144</v>
      </c>
      <c r="D324" t="s">
        <v>14</v>
      </c>
      <c r="E324">
        <v>31</v>
      </c>
    </row>
    <row r="325" spans="1:5" x14ac:dyDescent="0.3">
      <c r="A325" s="9" t="s">
        <v>20</v>
      </c>
      <c r="B325">
        <v>87</v>
      </c>
      <c r="D325" t="s">
        <v>14</v>
      </c>
      <c r="E325">
        <v>107</v>
      </c>
    </row>
    <row r="326" spans="1:5" x14ac:dyDescent="0.3">
      <c r="A326" s="9" t="s">
        <v>20</v>
      </c>
      <c r="B326">
        <v>3116</v>
      </c>
      <c r="D326" t="s">
        <v>14</v>
      </c>
      <c r="E326">
        <v>27</v>
      </c>
    </row>
    <row r="327" spans="1:5" x14ac:dyDescent="0.3">
      <c r="A327" s="9" t="s">
        <v>20</v>
      </c>
      <c r="B327">
        <v>909</v>
      </c>
      <c r="D327" t="s">
        <v>14</v>
      </c>
      <c r="E327">
        <v>1221</v>
      </c>
    </row>
    <row r="328" spans="1:5" x14ac:dyDescent="0.3">
      <c r="A328" s="9" t="s">
        <v>20</v>
      </c>
      <c r="B328">
        <v>1613</v>
      </c>
      <c r="D328" t="s">
        <v>14</v>
      </c>
      <c r="E328">
        <v>1</v>
      </c>
    </row>
    <row r="329" spans="1:5" x14ac:dyDescent="0.3">
      <c r="A329" s="9" t="s">
        <v>20</v>
      </c>
      <c r="B329">
        <v>136</v>
      </c>
      <c r="D329" t="s">
        <v>14</v>
      </c>
      <c r="E329">
        <v>16</v>
      </c>
    </row>
    <row r="330" spans="1:5" x14ac:dyDescent="0.3">
      <c r="A330" s="9" t="s">
        <v>20</v>
      </c>
      <c r="B330">
        <v>130</v>
      </c>
      <c r="D330" t="s">
        <v>14</v>
      </c>
      <c r="E330">
        <v>41</v>
      </c>
    </row>
    <row r="331" spans="1:5" x14ac:dyDescent="0.3">
      <c r="A331" s="9" t="s">
        <v>20</v>
      </c>
      <c r="B331">
        <v>102</v>
      </c>
      <c r="D331" t="s">
        <v>14</v>
      </c>
      <c r="E331">
        <v>523</v>
      </c>
    </row>
    <row r="332" spans="1:5" x14ac:dyDescent="0.3">
      <c r="A332" s="9" t="s">
        <v>20</v>
      </c>
      <c r="B332">
        <v>4006</v>
      </c>
      <c r="D332" t="s">
        <v>14</v>
      </c>
      <c r="E332">
        <v>141</v>
      </c>
    </row>
    <row r="333" spans="1:5" x14ac:dyDescent="0.3">
      <c r="A333" s="9" t="s">
        <v>20</v>
      </c>
      <c r="B333">
        <v>1629</v>
      </c>
      <c r="D333" t="s">
        <v>14</v>
      </c>
      <c r="E333">
        <v>52</v>
      </c>
    </row>
    <row r="334" spans="1:5" x14ac:dyDescent="0.3">
      <c r="A334" s="9" t="s">
        <v>20</v>
      </c>
      <c r="B334">
        <v>2188</v>
      </c>
      <c r="D334" t="s">
        <v>14</v>
      </c>
      <c r="E334">
        <v>225</v>
      </c>
    </row>
    <row r="335" spans="1:5" x14ac:dyDescent="0.3">
      <c r="A335" s="9" t="s">
        <v>20</v>
      </c>
      <c r="B335">
        <v>2409</v>
      </c>
      <c r="D335" t="s">
        <v>14</v>
      </c>
      <c r="E335">
        <v>38</v>
      </c>
    </row>
    <row r="336" spans="1:5" x14ac:dyDescent="0.3">
      <c r="A336" s="9" t="s">
        <v>20</v>
      </c>
      <c r="B336">
        <v>194</v>
      </c>
      <c r="D336" t="s">
        <v>14</v>
      </c>
      <c r="E336">
        <v>15</v>
      </c>
    </row>
    <row r="337" spans="1:5" x14ac:dyDescent="0.3">
      <c r="A337" s="9" t="s">
        <v>20</v>
      </c>
      <c r="B337">
        <v>1140</v>
      </c>
      <c r="D337" t="s">
        <v>14</v>
      </c>
      <c r="E337">
        <v>37</v>
      </c>
    </row>
    <row r="338" spans="1:5" x14ac:dyDescent="0.3">
      <c r="A338" s="9" t="s">
        <v>20</v>
      </c>
      <c r="B338">
        <v>102</v>
      </c>
      <c r="D338" t="s">
        <v>14</v>
      </c>
      <c r="E338">
        <v>112</v>
      </c>
    </row>
    <row r="339" spans="1:5" x14ac:dyDescent="0.3">
      <c r="A339" s="9" t="s">
        <v>20</v>
      </c>
      <c r="B339">
        <v>2857</v>
      </c>
      <c r="D339" t="s">
        <v>14</v>
      </c>
      <c r="E339">
        <v>21</v>
      </c>
    </row>
    <row r="340" spans="1:5" x14ac:dyDescent="0.3">
      <c r="A340" s="9" t="s">
        <v>20</v>
      </c>
      <c r="B340">
        <v>107</v>
      </c>
      <c r="D340" t="s">
        <v>14</v>
      </c>
      <c r="E340">
        <v>67</v>
      </c>
    </row>
    <row r="341" spans="1:5" x14ac:dyDescent="0.3">
      <c r="A341" s="9" t="s">
        <v>20</v>
      </c>
      <c r="B341">
        <v>160</v>
      </c>
      <c r="D341" t="s">
        <v>14</v>
      </c>
      <c r="E341">
        <v>78</v>
      </c>
    </row>
    <row r="342" spans="1:5" x14ac:dyDescent="0.3">
      <c r="A342" s="9" t="s">
        <v>20</v>
      </c>
      <c r="B342">
        <v>2230</v>
      </c>
      <c r="D342" t="s">
        <v>14</v>
      </c>
      <c r="E342">
        <v>67</v>
      </c>
    </row>
    <row r="343" spans="1:5" x14ac:dyDescent="0.3">
      <c r="A343" s="9" t="s">
        <v>20</v>
      </c>
      <c r="B343">
        <v>316</v>
      </c>
      <c r="D343" t="s">
        <v>14</v>
      </c>
      <c r="E343">
        <v>263</v>
      </c>
    </row>
    <row r="344" spans="1:5" x14ac:dyDescent="0.3">
      <c r="A344" s="9" t="s">
        <v>20</v>
      </c>
      <c r="B344">
        <v>117</v>
      </c>
      <c r="D344" t="s">
        <v>14</v>
      </c>
      <c r="E344">
        <v>1691</v>
      </c>
    </row>
    <row r="345" spans="1:5" x14ac:dyDescent="0.3">
      <c r="A345" s="9" t="s">
        <v>20</v>
      </c>
      <c r="B345">
        <v>6406</v>
      </c>
      <c r="D345" t="s">
        <v>14</v>
      </c>
      <c r="E345">
        <v>181</v>
      </c>
    </row>
    <row r="346" spans="1:5" x14ac:dyDescent="0.3">
      <c r="A346" s="9" t="s">
        <v>20</v>
      </c>
      <c r="B346">
        <v>192</v>
      </c>
      <c r="D346" t="s">
        <v>14</v>
      </c>
      <c r="E346">
        <v>13</v>
      </c>
    </row>
    <row r="347" spans="1:5" x14ac:dyDescent="0.3">
      <c r="A347" s="9" t="s">
        <v>20</v>
      </c>
      <c r="B347">
        <v>26</v>
      </c>
      <c r="D347" t="s">
        <v>14</v>
      </c>
      <c r="E347">
        <v>1</v>
      </c>
    </row>
    <row r="348" spans="1:5" x14ac:dyDescent="0.3">
      <c r="A348" s="9" t="s">
        <v>20</v>
      </c>
      <c r="B348">
        <v>723</v>
      </c>
      <c r="D348" t="s">
        <v>14</v>
      </c>
      <c r="E348">
        <v>21</v>
      </c>
    </row>
    <row r="349" spans="1:5" x14ac:dyDescent="0.3">
      <c r="A349" s="9" t="s">
        <v>20</v>
      </c>
      <c r="B349">
        <v>170</v>
      </c>
      <c r="D349" t="s">
        <v>14</v>
      </c>
      <c r="E349">
        <v>830</v>
      </c>
    </row>
    <row r="350" spans="1:5" x14ac:dyDescent="0.3">
      <c r="A350" s="9" t="s">
        <v>20</v>
      </c>
      <c r="B350">
        <v>238</v>
      </c>
      <c r="D350" t="s">
        <v>14</v>
      </c>
      <c r="E350">
        <v>130</v>
      </c>
    </row>
    <row r="351" spans="1:5" x14ac:dyDescent="0.3">
      <c r="A351" s="9" t="s">
        <v>20</v>
      </c>
      <c r="B351">
        <v>55</v>
      </c>
      <c r="D351" t="s">
        <v>14</v>
      </c>
      <c r="E351">
        <v>55</v>
      </c>
    </row>
    <row r="352" spans="1:5" x14ac:dyDescent="0.3">
      <c r="A352" s="9" t="s">
        <v>20</v>
      </c>
      <c r="B352">
        <v>128</v>
      </c>
      <c r="D352" t="s">
        <v>14</v>
      </c>
      <c r="E352">
        <v>114</v>
      </c>
    </row>
    <row r="353" spans="1:8" x14ac:dyDescent="0.3">
      <c r="A353" s="9" t="s">
        <v>20</v>
      </c>
      <c r="B353">
        <v>2144</v>
      </c>
      <c r="D353" t="s">
        <v>14</v>
      </c>
      <c r="E353">
        <v>594</v>
      </c>
    </row>
    <row r="354" spans="1:8" x14ac:dyDescent="0.3">
      <c r="A354" s="9" t="s">
        <v>20</v>
      </c>
      <c r="B354">
        <v>2693</v>
      </c>
      <c r="D354" t="s">
        <v>14</v>
      </c>
      <c r="E354">
        <v>24</v>
      </c>
    </row>
    <row r="355" spans="1:8" x14ac:dyDescent="0.3">
      <c r="A355" s="9" t="s">
        <v>20</v>
      </c>
      <c r="B355">
        <v>432</v>
      </c>
      <c r="D355" t="s">
        <v>14</v>
      </c>
      <c r="E355">
        <v>252</v>
      </c>
    </row>
    <row r="356" spans="1:8" x14ac:dyDescent="0.3">
      <c r="A356" s="9" t="s">
        <v>20</v>
      </c>
      <c r="B356">
        <v>189</v>
      </c>
      <c r="D356" t="s">
        <v>14</v>
      </c>
      <c r="E356">
        <v>67</v>
      </c>
    </row>
    <row r="357" spans="1:8" x14ac:dyDescent="0.3">
      <c r="A357" s="9" t="s">
        <v>20</v>
      </c>
      <c r="B357">
        <v>154</v>
      </c>
      <c r="D357" t="s">
        <v>14</v>
      </c>
      <c r="E357">
        <v>742</v>
      </c>
    </row>
    <row r="358" spans="1:8" x14ac:dyDescent="0.3">
      <c r="A358" s="9" t="s">
        <v>20</v>
      </c>
      <c r="B358">
        <v>96</v>
      </c>
      <c r="D358" t="s">
        <v>14</v>
      </c>
      <c r="E358">
        <v>75</v>
      </c>
      <c r="H358">
        <f>COUNT(E:E)</f>
        <v>364</v>
      </c>
    </row>
    <row r="359" spans="1:8" x14ac:dyDescent="0.3">
      <c r="A359" s="9" t="s">
        <v>20</v>
      </c>
      <c r="B359">
        <v>3063</v>
      </c>
      <c r="D359" t="s">
        <v>14</v>
      </c>
      <c r="E359">
        <v>4405</v>
      </c>
    </row>
    <row r="360" spans="1:8" x14ac:dyDescent="0.3">
      <c r="A360" s="9" t="s">
        <v>20</v>
      </c>
      <c r="B360">
        <v>2266</v>
      </c>
      <c r="D360" t="s">
        <v>14</v>
      </c>
      <c r="E360">
        <v>92</v>
      </c>
    </row>
    <row r="361" spans="1:8" x14ac:dyDescent="0.3">
      <c r="A361" s="9" t="s">
        <v>20</v>
      </c>
      <c r="B361">
        <v>194</v>
      </c>
      <c r="D361" t="s">
        <v>14</v>
      </c>
      <c r="E361">
        <v>64</v>
      </c>
    </row>
    <row r="362" spans="1:8" x14ac:dyDescent="0.3">
      <c r="A362" s="9" t="s">
        <v>20</v>
      </c>
      <c r="B362">
        <v>129</v>
      </c>
      <c r="D362" t="s">
        <v>14</v>
      </c>
      <c r="E362">
        <v>64</v>
      </c>
    </row>
    <row r="363" spans="1:8" x14ac:dyDescent="0.3">
      <c r="A363" s="9" t="s">
        <v>20</v>
      </c>
      <c r="B363">
        <v>375</v>
      </c>
      <c r="D363" t="s">
        <v>14</v>
      </c>
      <c r="E363">
        <v>842</v>
      </c>
    </row>
    <row r="364" spans="1:8" x14ac:dyDescent="0.3">
      <c r="A364" s="9" t="s">
        <v>20</v>
      </c>
      <c r="B364">
        <v>409</v>
      </c>
      <c r="D364" t="s">
        <v>14</v>
      </c>
      <c r="E364">
        <v>112</v>
      </c>
    </row>
    <row r="365" spans="1:8" x14ac:dyDescent="0.3">
      <c r="A365" s="9" t="s">
        <v>20</v>
      </c>
      <c r="B365">
        <v>234</v>
      </c>
      <c r="D365" t="s">
        <v>14</v>
      </c>
      <c r="E365">
        <v>374</v>
      </c>
    </row>
    <row r="366" spans="1:8" x14ac:dyDescent="0.3">
      <c r="A366" s="9" t="s">
        <v>20</v>
      </c>
      <c r="B366">
        <v>3016</v>
      </c>
    </row>
    <row r="367" spans="1:8" x14ac:dyDescent="0.3">
      <c r="A367" s="9" t="s">
        <v>20</v>
      </c>
      <c r="B367">
        <v>264</v>
      </c>
    </row>
    <row r="368" spans="1:8" x14ac:dyDescent="0.3">
      <c r="A368" s="9" t="s">
        <v>20</v>
      </c>
      <c r="B368">
        <v>272</v>
      </c>
    </row>
    <row r="369" spans="1:2" x14ac:dyDescent="0.3">
      <c r="A369" s="9" t="s">
        <v>20</v>
      </c>
      <c r="B369">
        <v>419</v>
      </c>
    </row>
    <row r="370" spans="1:2" x14ac:dyDescent="0.3">
      <c r="A370" s="9" t="s">
        <v>20</v>
      </c>
      <c r="B370">
        <v>1621</v>
      </c>
    </row>
    <row r="371" spans="1:2" x14ac:dyDescent="0.3">
      <c r="A371" s="9" t="s">
        <v>20</v>
      </c>
      <c r="B371">
        <v>1101</v>
      </c>
    </row>
    <row r="372" spans="1:2" x14ac:dyDescent="0.3">
      <c r="A372" s="9" t="s">
        <v>20</v>
      </c>
      <c r="B372">
        <v>1073</v>
      </c>
    </row>
    <row r="373" spans="1:2" x14ac:dyDescent="0.3">
      <c r="A373" s="9" t="s">
        <v>20</v>
      </c>
      <c r="B373">
        <v>331</v>
      </c>
    </row>
    <row r="374" spans="1:2" x14ac:dyDescent="0.3">
      <c r="A374" s="9" t="s">
        <v>20</v>
      </c>
      <c r="B374">
        <v>1170</v>
      </c>
    </row>
    <row r="375" spans="1:2" x14ac:dyDescent="0.3">
      <c r="A375" s="9" t="s">
        <v>20</v>
      </c>
      <c r="B375">
        <v>363</v>
      </c>
    </row>
    <row r="376" spans="1:2" x14ac:dyDescent="0.3">
      <c r="A376" s="9" t="s">
        <v>20</v>
      </c>
      <c r="B376">
        <v>103</v>
      </c>
    </row>
    <row r="377" spans="1:2" x14ac:dyDescent="0.3">
      <c r="A377" s="9" t="s">
        <v>20</v>
      </c>
      <c r="B377">
        <v>147</v>
      </c>
    </row>
    <row r="378" spans="1:2" x14ac:dyDescent="0.3">
      <c r="A378" s="9" t="s">
        <v>20</v>
      </c>
      <c r="B378">
        <v>110</v>
      </c>
    </row>
    <row r="379" spans="1:2" x14ac:dyDescent="0.3">
      <c r="A379" s="9" t="s">
        <v>20</v>
      </c>
      <c r="B379">
        <v>134</v>
      </c>
    </row>
    <row r="380" spans="1:2" x14ac:dyDescent="0.3">
      <c r="A380" s="9" t="s">
        <v>20</v>
      </c>
      <c r="B380">
        <v>269</v>
      </c>
    </row>
    <row r="381" spans="1:2" x14ac:dyDescent="0.3">
      <c r="A381" s="9" t="s">
        <v>20</v>
      </c>
      <c r="B381">
        <v>175</v>
      </c>
    </row>
    <row r="382" spans="1:2" x14ac:dyDescent="0.3">
      <c r="A382" s="9" t="s">
        <v>20</v>
      </c>
      <c r="B382">
        <v>69</v>
      </c>
    </row>
    <row r="383" spans="1:2" x14ac:dyDescent="0.3">
      <c r="A383" s="9" t="s">
        <v>20</v>
      </c>
      <c r="B383">
        <v>190</v>
      </c>
    </row>
    <row r="384" spans="1:2" x14ac:dyDescent="0.3">
      <c r="A384" s="9" t="s">
        <v>20</v>
      </c>
      <c r="B384">
        <v>237</v>
      </c>
    </row>
    <row r="385" spans="1:2" x14ac:dyDescent="0.3">
      <c r="A385" s="9" t="s">
        <v>20</v>
      </c>
      <c r="B385">
        <v>196</v>
      </c>
    </row>
    <row r="386" spans="1:2" x14ac:dyDescent="0.3">
      <c r="A386" s="9" t="s">
        <v>20</v>
      </c>
      <c r="B386">
        <v>7295</v>
      </c>
    </row>
    <row r="387" spans="1:2" x14ac:dyDescent="0.3">
      <c r="A387" s="9" t="s">
        <v>20</v>
      </c>
      <c r="B387">
        <v>2893</v>
      </c>
    </row>
    <row r="388" spans="1:2" x14ac:dyDescent="0.3">
      <c r="A388" s="9" t="s">
        <v>20</v>
      </c>
      <c r="B388">
        <v>820</v>
      </c>
    </row>
    <row r="389" spans="1:2" x14ac:dyDescent="0.3">
      <c r="A389" s="9" t="s">
        <v>20</v>
      </c>
      <c r="B389">
        <v>2038</v>
      </c>
    </row>
    <row r="390" spans="1:2" x14ac:dyDescent="0.3">
      <c r="A390" s="9" t="s">
        <v>20</v>
      </c>
      <c r="B390">
        <v>116</v>
      </c>
    </row>
    <row r="391" spans="1:2" x14ac:dyDescent="0.3">
      <c r="A391" s="9" t="s">
        <v>20</v>
      </c>
      <c r="B391">
        <v>1345</v>
      </c>
    </row>
    <row r="392" spans="1:2" x14ac:dyDescent="0.3">
      <c r="A392" s="9" t="s">
        <v>20</v>
      </c>
      <c r="B392">
        <v>168</v>
      </c>
    </row>
    <row r="393" spans="1:2" x14ac:dyDescent="0.3">
      <c r="A393" s="9" t="s">
        <v>20</v>
      </c>
      <c r="B393">
        <v>137</v>
      </c>
    </row>
    <row r="394" spans="1:2" x14ac:dyDescent="0.3">
      <c r="A394" s="9" t="s">
        <v>20</v>
      </c>
      <c r="B394">
        <v>186</v>
      </c>
    </row>
    <row r="395" spans="1:2" x14ac:dyDescent="0.3">
      <c r="A395" s="9" t="s">
        <v>20</v>
      </c>
      <c r="B395">
        <v>125</v>
      </c>
    </row>
    <row r="396" spans="1:2" x14ac:dyDescent="0.3">
      <c r="A396" s="9" t="s">
        <v>20</v>
      </c>
      <c r="B396">
        <v>202</v>
      </c>
    </row>
    <row r="397" spans="1:2" x14ac:dyDescent="0.3">
      <c r="A397" s="9" t="s">
        <v>20</v>
      </c>
      <c r="B397">
        <v>103</v>
      </c>
    </row>
    <row r="398" spans="1:2" x14ac:dyDescent="0.3">
      <c r="A398" s="9" t="s">
        <v>20</v>
      </c>
      <c r="B398">
        <v>1785</v>
      </c>
    </row>
    <row r="399" spans="1:2" x14ac:dyDescent="0.3">
      <c r="A399" s="9" t="s">
        <v>20</v>
      </c>
      <c r="B399">
        <v>157</v>
      </c>
    </row>
    <row r="400" spans="1:2" x14ac:dyDescent="0.3">
      <c r="A400" s="9" t="s">
        <v>20</v>
      </c>
      <c r="B400">
        <v>555</v>
      </c>
    </row>
    <row r="401" spans="1:2" x14ac:dyDescent="0.3">
      <c r="A401" s="9" t="s">
        <v>20</v>
      </c>
      <c r="B401">
        <v>297</v>
      </c>
    </row>
    <row r="402" spans="1:2" x14ac:dyDescent="0.3">
      <c r="A402" s="9" t="s">
        <v>20</v>
      </c>
      <c r="B402">
        <v>123</v>
      </c>
    </row>
    <row r="403" spans="1:2" x14ac:dyDescent="0.3">
      <c r="A403" s="9" t="s">
        <v>20</v>
      </c>
      <c r="B403">
        <v>3036</v>
      </c>
    </row>
    <row r="404" spans="1:2" x14ac:dyDescent="0.3">
      <c r="A404" s="9" t="s">
        <v>20</v>
      </c>
      <c r="B404">
        <v>144</v>
      </c>
    </row>
    <row r="405" spans="1:2" x14ac:dyDescent="0.3">
      <c r="A405" s="9" t="s">
        <v>20</v>
      </c>
      <c r="B405">
        <v>121</v>
      </c>
    </row>
    <row r="406" spans="1:2" x14ac:dyDescent="0.3">
      <c r="A406" s="9" t="s">
        <v>20</v>
      </c>
      <c r="B406">
        <v>181</v>
      </c>
    </row>
    <row r="407" spans="1:2" x14ac:dyDescent="0.3">
      <c r="A407" s="9" t="s">
        <v>20</v>
      </c>
      <c r="B407">
        <v>122</v>
      </c>
    </row>
    <row r="408" spans="1:2" x14ac:dyDescent="0.3">
      <c r="A408" s="9" t="s">
        <v>20</v>
      </c>
      <c r="B408">
        <v>1071</v>
      </c>
    </row>
    <row r="409" spans="1:2" x14ac:dyDescent="0.3">
      <c r="A409" s="9" t="s">
        <v>20</v>
      </c>
      <c r="B409">
        <v>980</v>
      </c>
    </row>
    <row r="410" spans="1:2" x14ac:dyDescent="0.3">
      <c r="A410" s="9" t="s">
        <v>20</v>
      </c>
      <c r="B410">
        <v>536</v>
      </c>
    </row>
    <row r="411" spans="1:2" x14ac:dyDescent="0.3">
      <c r="A411" s="9" t="s">
        <v>20</v>
      </c>
      <c r="B411">
        <v>1991</v>
      </c>
    </row>
    <row r="412" spans="1:2" x14ac:dyDescent="0.3">
      <c r="A412" s="9" t="s">
        <v>20</v>
      </c>
      <c r="B412">
        <v>180</v>
      </c>
    </row>
    <row r="413" spans="1:2" x14ac:dyDescent="0.3">
      <c r="A413" s="9" t="s">
        <v>20</v>
      </c>
      <c r="B413">
        <v>130</v>
      </c>
    </row>
    <row r="414" spans="1:2" x14ac:dyDescent="0.3">
      <c r="A414" s="9" t="s">
        <v>20</v>
      </c>
      <c r="B414">
        <v>122</v>
      </c>
    </row>
    <row r="415" spans="1:2" x14ac:dyDescent="0.3">
      <c r="A415" s="9" t="s">
        <v>20</v>
      </c>
      <c r="B415">
        <v>140</v>
      </c>
    </row>
    <row r="416" spans="1:2" x14ac:dyDescent="0.3">
      <c r="A416" s="9" t="s">
        <v>20</v>
      </c>
      <c r="B416">
        <v>3388</v>
      </c>
    </row>
    <row r="417" spans="1:2" x14ac:dyDescent="0.3">
      <c r="A417" s="9" t="s">
        <v>20</v>
      </c>
      <c r="B417">
        <v>280</v>
      </c>
    </row>
    <row r="418" spans="1:2" x14ac:dyDescent="0.3">
      <c r="A418" s="9" t="s">
        <v>20</v>
      </c>
      <c r="B418">
        <v>366</v>
      </c>
    </row>
    <row r="419" spans="1:2" x14ac:dyDescent="0.3">
      <c r="A419" s="9" t="s">
        <v>20</v>
      </c>
      <c r="B419">
        <v>270</v>
      </c>
    </row>
    <row r="420" spans="1:2" x14ac:dyDescent="0.3">
      <c r="A420" s="9" t="s">
        <v>20</v>
      </c>
      <c r="B420">
        <v>137</v>
      </c>
    </row>
    <row r="421" spans="1:2" x14ac:dyDescent="0.3">
      <c r="A421" s="9" t="s">
        <v>20</v>
      </c>
      <c r="B421">
        <v>3205</v>
      </c>
    </row>
    <row r="422" spans="1:2" x14ac:dyDescent="0.3">
      <c r="A422" s="9" t="s">
        <v>20</v>
      </c>
      <c r="B422">
        <v>288</v>
      </c>
    </row>
    <row r="423" spans="1:2" x14ac:dyDescent="0.3">
      <c r="A423" s="9" t="s">
        <v>20</v>
      </c>
      <c r="B423">
        <v>148</v>
      </c>
    </row>
    <row r="424" spans="1:2" x14ac:dyDescent="0.3">
      <c r="A424" s="9" t="s">
        <v>20</v>
      </c>
      <c r="B424">
        <v>114</v>
      </c>
    </row>
    <row r="425" spans="1:2" x14ac:dyDescent="0.3">
      <c r="A425" s="9" t="s">
        <v>20</v>
      </c>
      <c r="B425">
        <v>1518</v>
      </c>
    </row>
    <row r="426" spans="1:2" x14ac:dyDescent="0.3">
      <c r="A426" s="9" t="s">
        <v>20</v>
      </c>
      <c r="B426">
        <v>166</v>
      </c>
    </row>
    <row r="427" spans="1:2" x14ac:dyDescent="0.3">
      <c r="A427" s="9" t="s">
        <v>20</v>
      </c>
      <c r="B427">
        <v>100</v>
      </c>
    </row>
    <row r="428" spans="1:2" x14ac:dyDescent="0.3">
      <c r="A428" s="9" t="s">
        <v>20</v>
      </c>
      <c r="B428">
        <v>235</v>
      </c>
    </row>
    <row r="429" spans="1:2" x14ac:dyDescent="0.3">
      <c r="A429" s="9" t="s">
        <v>20</v>
      </c>
      <c r="B429">
        <v>148</v>
      </c>
    </row>
    <row r="430" spans="1:2" x14ac:dyDescent="0.3">
      <c r="A430" s="9" t="s">
        <v>20</v>
      </c>
      <c r="B430">
        <v>198</v>
      </c>
    </row>
    <row r="431" spans="1:2" x14ac:dyDescent="0.3">
      <c r="A431" s="9" t="s">
        <v>20</v>
      </c>
      <c r="B431">
        <v>150</v>
      </c>
    </row>
    <row r="432" spans="1:2" x14ac:dyDescent="0.3">
      <c r="A432" s="9" t="s">
        <v>20</v>
      </c>
      <c r="B432">
        <v>216</v>
      </c>
    </row>
    <row r="433" spans="1:2" x14ac:dyDescent="0.3">
      <c r="A433" s="9" t="s">
        <v>20</v>
      </c>
      <c r="B433">
        <v>5139</v>
      </c>
    </row>
    <row r="434" spans="1:2" x14ac:dyDescent="0.3">
      <c r="A434" s="9" t="s">
        <v>20</v>
      </c>
      <c r="B434">
        <v>2353</v>
      </c>
    </row>
    <row r="435" spans="1:2" x14ac:dyDescent="0.3">
      <c r="A435" s="9" t="s">
        <v>20</v>
      </c>
      <c r="B435">
        <v>78</v>
      </c>
    </row>
    <row r="436" spans="1:2" x14ac:dyDescent="0.3">
      <c r="A436" s="9" t="s">
        <v>20</v>
      </c>
      <c r="B436">
        <v>174</v>
      </c>
    </row>
    <row r="437" spans="1:2" x14ac:dyDescent="0.3">
      <c r="A437" s="9" t="s">
        <v>20</v>
      </c>
      <c r="B437">
        <v>164</v>
      </c>
    </row>
    <row r="438" spans="1:2" x14ac:dyDescent="0.3">
      <c r="A438" s="9" t="s">
        <v>20</v>
      </c>
      <c r="B438">
        <v>161</v>
      </c>
    </row>
    <row r="439" spans="1:2" x14ac:dyDescent="0.3">
      <c r="A439" s="9" t="s">
        <v>20</v>
      </c>
      <c r="B439">
        <v>138</v>
      </c>
    </row>
    <row r="440" spans="1:2" x14ac:dyDescent="0.3">
      <c r="A440" s="9" t="s">
        <v>20</v>
      </c>
      <c r="B440">
        <v>3308</v>
      </c>
    </row>
    <row r="441" spans="1:2" x14ac:dyDescent="0.3">
      <c r="A441" s="9" t="s">
        <v>20</v>
      </c>
      <c r="B441">
        <v>127</v>
      </c>
    </row>
    <row r="442" spans="1:2" x14ac:dyDescent="0.3">
      <c r="A442" s="9" t="s">
        <v>20</v>
      </c>
      <c r="B442">
        <v>207</v>
      </c>
    </row>
    <row r="443" spans="1:2" x14ac:dyDescent="0.3">
      <c r="A443" s="9" t="s">
        <v>20</v>
      </c>
      <c r="B443">
        <v>181</v>
      </c>
    </row>
    <row r="444" spans="1:2" x14ac:dyDescent="0.3">
      <c r="A444" s="9" t="s">
        <v>20</v>
      </c>
      <c r="B444">
        <v>110</v>
      </c>
    </row>
    <row r="445" spans="1:2" x14ac:dyDescent="0.3">
      <c r="A445" s="9" t="s">
        <v>20</v>
      </c>
      <c r="B445">
        <v>185</v>
      </c>
    </row>
    <row r="446" spans="1:2" x14ac:dyDescent="0.3">
      <c r="A446" s="9" t="s">
        <v>20</v>
      </c>
      <c r="B446">
        <v>121</v>
      </c>
    </row>
    <row r="447" spans="1:2" x14ac:dyDescent="0.3">
      <c r="A447" s="9" t="s">
        <v>20</v>
      </c>
      <c r="B447">
        <v>106</v>
      </c>
    </row>
    <row r="448" spans="1:2" x14ac:dyDescent="0.3">
      <c r="A448" s="9" t="s">
        <v>20</v>
      </c>
      <c r="B448">
        <v>142</v>
      </c>
    </row>
    <row r="449" spans="1:2" x14ac:dyDescent="0.3">
      <c r="A449" s="9" t="s">
        <v>20</v>
      </c>
      <c r="B449">
        <v>233</v>
      </c>
    </row>
    <row r="450" spans="1:2" x14ac:dyDescent="0.3">
      <c r="A450" s="9" t="s">
        <v>20</v>
      </c>
      <c r="B450">
        <v>218</v>
      </c>
    </row>
    <row r="451" spans="1:2" x14ac:dyDescent="0.3">
      <c r="A451" s="9" t="s">
        <v>20</v>
      </c>
      <c r="B451">
        <v>76</v>
      </c>
    </row>
    <row r="452" spans="1:2" x14ac:dyDescent="0.3">
      <c r="A452" s="9" t="s">
        <v>20</v>
      </c>
      <c r="B452">
        <v>43</v>
      </c>
    </row>
    <row r="453" spans="1:2" x14ac:dyDescent="0.3">
      <c r="A453" s="9" t="s">
        <v>20</v>
      </c>
      <c r="B453">
        <v>221</v>
      </c>
    </row>
    <row r="454" spans="1:2" x14ac:dyDescent="0.3">
      <c r="A454" s="9" t="s">
        <v>20</v>
      </c>
      <c r="B454">
        <v>2805</v>
      </c>
    </row>
    <row r="455" spans="1:2" x14ac:dyDescent="0.3">
      <c r="A455" s="9" t="s">
        <v>20</v>
      </c>
      <c r="B455">
        <v>68</v>
      </c>
    </row>
    <row r="456" spans="1:2" x14ac:dyDescent="0.3">
      <c r="A456" s="9" t="s">
        <v>20</v>
      </c>
      <c r="B456">
        <v>183</v>
      </c>
    </row>
    <row r="457" spans="1:2" x14ac:dyDescent="0.3">
      <c r="A457" s="9" t="s">
        <v>20</v>
      </c>
      <c r="B457">
        <v>133</v>
      </c>
    </row>
    <row r="458" spans="1:2" x14ac:dyDescent="0.3">
      <c r="A458" s="9" t="s">
        <v>20</v>
      </c>
      <c r="B458">
        <v>2489</v>
      </c>
    </row>
    <row r="459" spans="1:2" x14ac:dyDescent="0.3">
      <c r="A459" s="9" t="s">
        <v>20</v>
      </c>
      <c r="B459">
        <v>69</v>
      </c>
    </row>
    <row r="460" spans="1:2" x14ac:dyDescent="0.3">
      <c r="A460" s="9" t="s">
        <v>20</v>
      </c>
      <c r="B460">
        <v>279</v>
      </c>
    </row>
    <row r="461" spans="1:2" x14ac:dyDescent="0.3">
      <c r="A461" s="9" t="s">
        <v>20</v>
      </c>
      <c r="B461">
        <v>210</v>
      </c>
    </row>
    <row r="462" spans="1:2" x14ac:dyDescent="0.3">
      <c r="A462" s="9" t="s">
        <v>20</v>
      </c>
      <c r="B462">
        <v>2100</v>
      </c>
    </row>
    <row r="463" spans="1:2" x14ac:dyDescent="0.3">
      <c r="A463" s="9" t="s">
        <v>20</v>
      </c>
      <c r="B463">
        <v>252</v>
      </c>
    </row>
    <row r="464" spans="1:2" x14ac:dyDescent="0.3">
      <c r="A464" s="9" t="s">
        <v>20</v>
      </c>
      <c r="B464">
        <v>1280</v>
      </c>
    </row>
    <row r="465" spans="1:2" x14ac:dyDescent="0.3">
      <c r="A465" s="9" t="s">
        <v>20</v>
      </c>
      <c r="B465">
        <v>157</v>
      </c>
    </row>
    <row r="466" spans="1:2" x14ac:dyDescent="0.3">
      <c r="A466" s="9" t="s">
        <v>20</v>
      </c>
      <c r="B466">
        <v>194</v>
      </c>
    </row>
    <row r="467" spans="1:2" x14ac:dyDescent="0.3">
      <c r="A467" s="9" t="s">
        <v>20</v>
      </c>
      <c r="B467">
        <v>82</v>
      </c>
    </row>
    <row r="468" spans="1:2" x14ac:dyDescent="0.3">
      <c r="A468" s="9" t="s">
        <v>20</v>
      </c>
      <c r="B468">
        <v>4233</v>
      </c>
    </row>
    <row r="469" spans="1:2" x14ac:dyDescent="0.3">
      <c r="A469" s="9" t="s">
        <v>20</v>
      </c>
      <c r="B469">
        <v>1297</v>
      </c>
    </row>
    <row r="470" spans="1:2" x14ac:dyDescent="0.3">
      <c r="A470" s="9" t="s">
        <v>20</v>
      </c>
      <c r="B470">
        <v>165</v>
      </c>
    </row>
    <row r="471" spans="1:2" x14ac:dyDescent="0.3">
      <c r="A471" s="9" t="s">
        <v>20</v>
      </c>
      <c r="B471">
        <v>119</v>
      </c>
    </row>
    <row r="472" spans="1:2" x14ac:dyDescent="0.3">
      <c r="A472" s="9" t="s">
        <v>20</v>
      </c>
      <c r="B472">
        <v>1797</v>
      </c>
    </row>
    <row r="473" spans="1:2" x14ac:dyDescent="0.3">
      <c r="A473" s="9" t="s">
        <v>20</v>
      </c>
      <c r="B473">
        <v>261</v>
      </c>
    </row>
    <row r="474" spans="1:2" x14ac:dyDescent="0.3">
      <c r="A474" s="9" t="s">
        <v>20</v>
      </c>
      <c r="B474">
        <v>157</v>
      </c>
    </row>
    <row r="475" spans="1:2" x14ac:dyDescent="0.3">
      <c r="A475" s="9" t="s">
        <v>20</v>
      </c>
      <c r="B475">
        <v>3533</v>
      </c>
    </row>
    <row r="476" spans="1:2" x14ac:dyDescent="0.3">
      <c r="A476" s="9" t="s">
        <v>20</v>
      </c>
      <c r="B476">
        <v>155</v>
      </c>
    </row>
    <row r="477" spans="1:2" x14ac:dyDescent="0.3">
      <c r="A477" s="9" t="s">
        <v>20</v>
      </c>
      <c r="B477">
        <v>132</v>
      </c>
    </row>
    <row r="478" spans="1:2" x14ac:dyDescent="0.3">
      <c r="A478" s="9" t="s">
        <v>20</v>
      </c>
      <c r="B478">
        <v>1354</v>
      </c>
    </row>
    <row r="479" spans="1:2" x14ac:dyDescent="0.3">
      <c r="A479" s="9" t="s">
        <v>20</v>
      </c>
      <c r="B479">
        <v>48</v>
      </c>
    </row>
    <row r="480" spans="1:2" x14ac:dyDescent="0.3">
      <c r="A480" s="9" t="s">
        <v>20</v>
      </c>
      <c r="B480">
        <v>110</v>
      </c>
    </row>
    <row r="481" spans="1:2" x14ac:dyDescent="0.3">
      <c r="A481" s="9" t="s">
        <v>20</v>
      </c>
      <c r="B481">
        <v>172</v>
      </c>
    </row>
    <row r="482" spans="1:2" x14ac:dyDescent="0.3">
      <c r="A482" s="9" t="s">
        <v>20</v>
      </c>
      <c r="B482">
        <v>307</v>
      </c>
    </row>
    <row r="483" spans="1:2" x14ac:dyDescent="0.3">
      <c r="A483" s="9" t="s">
        <v>20</v>
      </c>
      <c r="B483">
        <v>160</v>
      </c>
    </row>
    <row r="484" spans="1:2" x14ac:dyDescent="0.3">
      <c r="A484" s="9" t="s">
        <v>20</v>
      </c>
      <c r="B484">
        <v>1467</v>
      </c>
    </row>
    <row r="485" spans="1:2" x14ac:dyDescent="0.3">
      <c r="A485" s="9" t="s">
        <v>20</v>
      </c>
      <c r="B485">
        <v>2662</v>
      </c>
    </row>
    <row r="486" spans="1:2" x14ac:dyDescent="0.3">
      <c r="A486" s="9" t="s">
        <v>20</v>
      </c>
      <c r="B486">
        <v>452</v>
      </c>
    </row>
    <row r="487" spans="1:2" x14ac:dyDescent="0.3">
      <c r="A487" s="9" t="s">
        <v>20</v>
      </c>
      <c r="B487">
        <v>158</v>
      </c>
    </row>
    <row r="488" spans="1:2" x14ac:dyDescent="0.3">
      <c r="A488" s="9" t="s">
        <v>20</v>
      </c>
      <c r="B488">
        <v>225</v>
      </c>
    </row>
    <row r="489" spans="1:2" x14ac:dyDescent="0.3">
      <c r="A489" s="9" t="s">
        <v>20</v>
      </c>
      <c r="B489">
        <v>65</v>
      </c>
    </row>
    <row r="490" spans="1:2" x14ac:dyDescent="0.3">
      <c r="A490" s="9" t="s">
        <v>20</v>
      </c>
      <c r="B490">
        <v>163</v>
      </c>
    </row>
    <row r="491" spans="1:2" x14ac:dyDescent="0.3">
      <c r="A491" s="9" t="s">
        <v>20</v>
      </c>
      <c r="B491">
        <v>85</v>
      </c>
    </row>
    <row r="492" spans="1:2" x14ac:dyDescent="0.3">
      <c r="A492" s="9" t="s">
        <v>20</v>
      </c>
      <c r="B492">
        <v>217</v>
      </c>
    </row>
    <row r="493" spans="1:2" x14ac:dyDescent="0.3">
      <c r="A493" s="9" t="s">
        <v>20</v>
      </c>
      <c r="B493">
        <v>150</v>
      </c>
    </row>
    <row r="494" spans="1:2" x14ac:dyDescent="0.3">
      <c r="A494" s="9" t="s">
        <v>20</v>
      </c>
      <c r="B494">
        <v>3272</v>
      </c>
    </row>
    <row r="495" spans="1:2" x14ac:dyDescent="0.3">
      <c r="A495" s="9" t="s">
        <v>20</v>
      </c>
      <c r="B495">
        <v>300</v>
      </c>
    </row>
    <row r="496" spans="1:2" x14ac:dyDescent="0.3">
      <c r="A496" s="9" t="s">
        <v>20</v>
      </c>
      <c r="B496">
        <v>126</v>
      </c>
    </row>
    <row r="497" spans="1:2" x14ac:dyDescent="0.3">
      <c r="A497" s="9" t="s">
        <v>20</v>
      </c>
      <c r="B497">
        <v>2320</v>
      </c>
    </row>
    <row r="498" spans="1:2" x14ac:dyDescent="0.3">
      <c r="A498" s="9" t="s">
        <v>20</v>
      </c>
      <c r="B498">
        <v>81</v>
      </c>
    </row>
    <row r="499" spans="1:2" x14ac:dyDescent="0.3">
      <c r="A499" s="9" t="s">
        <v>20</v>
      </c>
      <c r="B499">
        <v>1887</v>
      </c>
    </row>
    <row r="500" spans="1:2" x14ac:dyDescent="0.3">
      <c r="A500" s="9" t="s">
        <v>20</v>
      </c>
      <c r="B500">
        <v>4358</v>
      </c>
    </row>
    <row r="501" spans="1:2" x14ac:dyDescent="0.3">
      <c r="A501" s="9" t="s">
        <v>20</v>
      </c>
      <c r="B501">
        <v>53</v>
      </c>
    </row>
    <row r="502" spans="1:2" x14ac:dyDescent="0.3">
      <c r="A502" s="9" t="s">
        <v>20</v>
      </c>
      <c r="B502">
        <v>2414</v>
      </c>
    </row>
    <row r="503" spans="1:2" x14ac:dyDescent="0.3">
      <c r="A503" s="9" t="s">
        <v>20</v>
      </c>
      <c r="B503">
        <v>80</v>
      </c>
    </row>
    <row r="504" spans="1:2" x14ac:dyDescent="0.3">
      <c r="A504" s="9" t="s">
        <v>20</v>
      </c>
      <c r="B504">
        <v>193</v>
      </c>
    </row>
    <row r="505" spans="1:2" x14ac:dyDescent="0.3">
      <c r="A505" s="9" t="s">
        <v>20</v>
      </c>
      <c r="B505">
        <v>52</v>
      </c>
    </row>
    <row r="506" spans="1:2" x14ac:dyDescent="0.3">
      <c r="A506" s="9" t="s">
        <v>20</v>
      </c>
      <c r="B506">
        <v>290</v>
      </c>
    </row>
    <row r="507" spans="1:2" x14ac:dyDescent="0.3">
      <c r="A507" s="9" t="s">
        <v>20</v>
      </c>
      <c r="B507">
        <v>122</v>
      </c>
    </row>
    <row r="508" spans="1:2" x14ac:dyDescent="0.3">
      <c r="A508" s="9" t="s">
        <v>20</v>
      </c>
      <c r="B508">
        <v>1470</v>
      </c>
    </row>
    <row r="509" spans="1:2" x14ac:dyDescent="0.3">
      <c r="A509" s="9" t="s">
        <v>20</v>
      </c>
      <c r="B509">
        <v>165</v>
      </c>
    </row>
    <row r="510" spans="1:2" x14ac:dyDescent="0.3">
      <c r="A510" s="9" t="s">
        <v>20</v>
      </c>
      <c r="B510">
        <v>182</v>
      </c>
    </row>
    <row r="511" spans="1:2" x14ac:dyDescent="0.3">
      <c r="A511" s="9" t="s">
        <v>20</v>
      </c>
      <c r="B511">
        <v>199</v>
      </c>
    </row>
    <row r="512" spans="1:2" x14ac:dyDescent="0.3">
      <c r="A512" s="9" t="s">
        <v>20</v>
      </c>
      <c r="B512">
        <v>56</v>
      </c>
    </row>
    <row r="513" spans="1:2" x14ac:dyDescent="0.3">
      <c r="A513" s="9" t="s">
        <v>20</v>
      </c>
      <c r="B513">
        <v>1460</v>
      </c>
    </row>
    <row r="514" spans="1:2" x14ac:dyDescent="0.3">
      <c r="A514" s="9" t="s">
        <v>20</v>
      </c>
      <c r="B514">
        <v>123</v>
      </c>
    </row>
    <row r="515" spans="1:2" x14ac:dyDescent="0.3">
      <c r="A515" s="9" t="s">
        <v>20</v>
      </c>
      <c r="B515">
        <v>159</v>
      </c>
    </row>
    <row r="516" spans="1:2" x14ac:dyDescent="0.3">
      <c r="A516" s="9" t="s">
        <v>20</v>
      </c>
      <c r="B516">
        <v>110</v>
      </c>
    </row>
    <row r="517" spans="1:2" x14ac:dyDescent="0.3">
      <c r="A517" s="9" t="s">
        <v>20</v>
      </c>
      <c r="B517">
        <v>236</v>
      </c>
    </row>
    <row r="518" spans="1:2" x14ac:dyDescent="0.3">
      <c r="A518" s="9" t="s">
        <v>20</v>
      </c>
      <c r="B518">
        <v>191</v>
      </c>
    </row>
    <row r="519" spans="1:2" x14ac:dyDescent="0.3">
      <c r="A519" s="9" t="s">
        <v>20</v>
      </c>
      <c r="B519">
        <v>3934</v>
      </c>
    </row>
    <row r="520" spans="1:2" x14ac:dyDescent="0.3">
      <c r="A520" s="9" t="s">
        <v>20</v>
      </c>
      <c r="B520">
        <v>80</v>
      </c>
    </row>
    <row r="521" spans="1:2" x14ac:dyDescent="0.3">
      <c r="A521" s="9" t="s">
        <v>20</v>
      </c>
      <c r="B521">
        <v>462</v>
      </c>
    </row>
    <row r="522" spans="1:2" x14ac:dyDescent="0.3">
      <c r="A522" s="9" t="s">
        <v>20</v>
      </c>
      <c r="B522">
        <v>179</v>
      </c>
    </row>
    <row r="523" spans="1:2" x14ac:dyDescent="0.3">
      <c r="A523" s="9" t="s">
        <v>20</v>
      </c>
      <c r="B523">
        <v>1866</v>
      </c>
    </row>
    <row r="524" spans="1:2" x14ac:dyDescent="0.3">
      <c r="A524" s="9" t="s">
        <v>20</v>
      </c>
      <c r="B524">
        <v>156</v>
      </c>
    </row>
    <row r="525" spans="1:2" x14ac:dyDescent="0.3">
      <c r="A525" s="9" t="s">
        <v>20</v>
      </c>
      <c r="B525">
        <v>255</v>
      </c>
    </row>
    <row r="526" spans="1:2" x14ac:dyDescent="0.3">
      <c r="A526" s="9" t="s">
        <v>20</v>
      </c>
      <c r="B526">
        <v>2261</v>
      </c>
    </row>
    <row r="527" spans="1:2" x14ac:dyDescent="0.3">
      <c r="A527" s="9" t="s">
        <v>20</v>
      </c>
      <c r="B527">
        <v>40</v>
      </c>
    </row>
    <row r="528" spans="1:2" x14ac:dyDescent="0.3">
      <c r="A528" s="9" t="s">
        <v>20</v>
      </c>
      <c r="B528">
        <v>2289</v>
      </c>
    </row>
    <row r="529" spans="1:2" x14ac:dyDescent="0.3">
      <c r="A529" s="9" t="s">
        <v>20</v>
      </c>
      <c r="B529">
        <v>65</v>
      </c>
    </row>
    <row r="530" spans="1:2" x14ac:dyDescent="0.3">
      <c r="A530" s="9" t="s">
        <v>20</v>
      </c>
      <c r="B530">
        <v>3777</v>
      </c>
    </row>
    <row r="531" spans="1:2" x14ac:dyDescent="0.3">
      <c r="A531" s="9" t="s">
        <v>20</v>
      </c>
      <c r="B531">
        <v>184</v>
      </c>
    </row>
    <row r="532" spans="1:2" x14ac:dyDescent="0.3">
      <c r="A532" s="9" t="s">
        <v>20</v>
      </c>
      <c r="B532">
        <v>85</v>
      </c>
    </row>
    <row r="533" spans="1:2" x14ac:dyDescent="0.3">
      <c r="A533" s="9" t="s">
        <v>20</v>
      </c>
      <c r="B533">
        <v>144</v>
      </c>
    </row>
    <row r="534" spans="1:2" x14ac:dyDescent="0.3">
      <c r="A534" s="9" t="s">
        <v>20</v>
      </c>
      <c r="B534">
        <v>1902</v>
      </c>
    </row>
    <row r="535" spans="1:2" x14ac:dyDescent="0.3">
      <c r="A535" s="9" t="s">
        <v>20</v>
      </c>
      <c r="B535">
        <v>105</v>
      </c>
    </row>
    <row r="536" spans="1:2" x14ac:dyDescent="0.3">
      <c r="A536" s="9" t="s">
        <v>20</v>
      </c>
      <c r="B536">
        <v>132</v>
      </c>
    </row>
    <row r="537" spans="1:2" x14ac:dyDescent="0.3">
      <c r="A537" s="9" t="s">
        <v>20</v>
      </c>
      <c r="B537">
        <v>96</v>
      </c>
    </row>
    <row r="538" spans="1:2" x14ac:dyDescent="0.3">
      <c r="A538" s="9" t="s">
        <v>20</v>
      </c>
      <c r="B538">
        <v>114</v>
      </c>
    </row>
    <row r="539" spans="1:2" x14ac:dyDescent="0.3">
      <c r="A539" s="9" t="s">
        <v>20</v>
      </c>
      <c r="B539">
        <v>203</v>
      </c>
    </row>
    <row r="540" spans="1:2" x14ac:dyDescent="0.3">
      <c r="A540" s="9" t="s">
        <v>20</v>
      </c>
      <c r="B540">
        <v>1559</v>
      </c>
    </row>
    <row r="541" spans="1:2" x14ac:dyDescent="0.3">
      <c r="A541" s="9" t="s">
        <v>20</v>
      </c>
      <c r="B541">
        <v>1548</v>
      </c>
    </row>
    <row r="542" spans="1:2" x14ac:dyDescent="0.3">
      <c r="A542" s="9" t="s">
        <v>20</v>
      </c>
      <c r="B542">
        <v>80</v>
      </c>
    </row>
    <row r="543" spans="1:2" x14ac:dyDescent="0.3">
      <c r="A543" s="9" t="s">
        <v>20</v>
      </c>
      <c r="B543">
        <v>131</v>
      </c>
    </row>
    <row r="544" spans="1:2" x14ac:dyDescent="0.3">
      <c r="A544" s="9" t="s">
        <v>20</v>
      </c>
      <c r="B544">
        <v>112</v>
      </c>
    </row>
    <row r="545" spans="1:2" x14ac:dyDescent="0.3">
      <c r="A545" s="9" t="s">
        <v>20</v>
      </c>
      <c r="B545">
        <v>155</v>
      </c>
    </row>
    <row r="546" spans="1:2" x14ac:dyDescent="0.3">
      <c r="A546" s="9" t="s">
        <v>20</v>
      </c>
      <c r="B546">
        <v>266</v>
      </c>
    </row>
    <row r="547" spans="1:2" x14ac:dyDescent="0.3">
      <c r="A547" s="9" t="s">
        <v>20</v>
      </c>
      <c r="B547">
        <v>155</v>
      </c>
    </row>
    <row r="548" spans="1:2" x14ac:dyDescent="0.3">
      <c r="A548" s="9" t="s">
        <v>20</v>
      </c>
      <c r="B548">
        <v>207</v>
      </c>
    </row>
    <row r="549" spans="1:2" x14ac:dyDescent="0.3">
      <c r="A549" s="9" t="s">
        <v>20</v>
      </c>
      <c r="B549">
        <v>245</v>
      </c>
    </row>
    <row r="550" spans="1:2" x14ac:dyDescent="0.3">
      <c r="A550" s="9" t="s">
        <v>20</v>
      </c>
      <c r="B550">
        <v>1573</v>
      </c>
    </row>
    <row r="551" spans="1:2" x14ac:dyDescent="0.3">
      <c r="A551" s="9" t="s">
        <v>20</v>
      </c>
      <c r="B551">
        <v>114</v>
      </c>
    </row>
    <row r="552" spans="1:2" x14ac:dyDescent="0.3">
      <c r="A552" s="9" t="s">
        <v>20</v>
      </c>
      <c r="B552">
        <v>93</v>
      </c>
    </row>
    <row r="553" spans="1:2" x14ac:dyDescent="0.3">
      <c r="A553" s="9" t="s">
        <v>20</v>
      </c>
      <c r="B553">
        <v>1681</v>
      </c>
    </row>
    <row r="554" spans="1:2" x14ac:dyDescent="0.3">
      <c r="A554" s="9" t="s">
        <v>20</v>
      </c>
      <c r="B554">
        <v>32</v>
      </c>
    </row>
    <row r="555" spans="1:2" x14ac:dyDescent="0.3">
      <c r="A555" s="9" t="s">
        <v>20</v>
      </c>
      <c r="B555">
        <v>135</v>
      </c>
    </row>
    <row r="556" spans="1:2" x14ac:dyDescent="0.3">
      <c r="A556" s="9" t="s">
        <v>20</v>
      </c>
      <c r="B556">
        <v>140</v>
      </c>
    </row>
    <row r="557" spans="1:2" x14ac:dyDescent="0.3">
      <c r="A557" s="9" t="s">
        <v>20</v>
      </c>
      <c r="B557">
        <v>92</v>
      </c>
    </row>
    <row r="558" spans="1:2" x14ac:dyDescent="0.3">
      <c r="A558" s="9" t="s">
        <v>20</v>
      </c>
      <c r="B558">
        <v>1015</v>
      </c>
    </row>
    <row r="559" spans="1:2" x14ac:dyDescent="0.3">
      <c r="A559" s="9" t="s">
        <v>20</v>
      </c>
      <c r="B559">
        <v>323</v>
      </c>
    </row>
    <row r="560" spans="1:2" x14ac:dyDescent="0.3">
      <c r="A560" s="9" t="s">
        <v>20</v>
      </c>
      <c r="B560">
        <v>2326</v>
      </c>
    </row>
    <row r="561" spans="1:2" x14ac:dyDescent="0.3">
      <c r="A561" s="9" t="s">
        <v>20</v>
      </c>
      <c r="B561">
        <v>381</v>
      </c>
    </row>
    <row r="562" spans="1:2" x14ac:dyDescent="0.3">
      <c r="A562" s="9" t="s">
        <v>20</v>
      </c>
      <c r="B562">
        <v>480</v>
      </c>
    </row>
    <row r="563" spans="1:2" x14ac:dyDescent="0.3">
      <c r="A563" s="9" t="s">
        <v>20</v>
      </c>
      <c r="B563">
        <v>226</v>
      </c>
    </row>
    <row r="564" spans="1:2" x14ac:dyDescent="0.3">
      <c r="A564" s="9" t="s">
        <v>20</v>
      </c>
      <c r="B564">
        <v>241</v>
      </c>
    </row>
    <row r="565" spans="1:2" x14ac:dyDescent="0.3">
      <c r="A565" s="9" t="s">
        <v>20</v>
      </c>
      <c r="B565">
        <v>132</v>
      </c>
    </row>
    <row r="566" spans="1:2" x14ac:dyDescent="0.3">
      <c r="A566" s="9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CategoryStats_PivotTable</vt:lpstr>
      <vt:lpstr>SubCategoryStats_PivotTable</vt:lpstr>
      <vt:lpstr>Date-Outcome-Categories</vt:lpstr>
      <vt:lpstr>Bonus1</vt:lpstr>
      <vt:lpstr>BonusStatisticalAnalysis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elsai</cp:lastModifiedBy>
  <dcterms:created xsi:type="dcterms:W3CDTF">2021-09-29T18:52:28Z</dcterms:created>
  <dcterms:modified xsi:type="dcterms:W3CDTF">2022-10-28T00:22:17Z</dcterms:modified>
</cp:coreProperties>
</file>